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CBD4F07-E0A1-4219-9823-BBFB8A835C1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<sst xmlns="http://schemas.openxmlformats.org/spreadsheetml/2006/main" count="16730" uniqueCount="2436">
  <si>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</si>
  <si>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</si>
  <si>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</si>
  <si>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</si>
  <si>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</si>
  <si>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</si>
  <si>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</si>
  <si>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</si>
  <si>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</si>
  <si>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</si>
  <si>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</si>
  <si>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</si>
  <si>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</si>
  <si>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</si>
  <si>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</si>
  <si>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</si>
  <si>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</si>
  <si>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</si>
  <si>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</si>
  <si>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</si>
  <si>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</si>
  <si>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</si>
  <si>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</si>
  <si>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</si>
  <si>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</si>
  <si>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</si>
  <si>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</si>
  <si>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</si>
  <si>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</si>
  <si>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</si>
  <si>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</si>
  <si>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</si>
  <si>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</si>
  <si>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</si>
  <si>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</si>
  <si>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</si>
  <si>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</si>
  <si>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</si>
  <si>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</si>
  <si>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</si>
  <si>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</si>
  <si>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</si>
  <si>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</si>
  <si>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</si>
  <si>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</si>
  <si>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</si>
  <si>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</si>
  <si>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</si>
  <si>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</si>
  <si>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</si>
  <si>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</si>
  <si>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</si>
  <si>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</si>
  <si>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</si>
  <si>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</si>
  <si>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</si>
  <si>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</si>
  <si>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</si>
  <si>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</si>
  <si>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</si>
  <si>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</si>
  <si>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</si>
  <si>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</si>
  <si>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</si>
  <si>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</si>
  <si>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</si>
  <si>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</si>
  <si>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</si>
  <si>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</si>
  <si>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</si>
  <si>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</si>
  <si>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</si>
  <si>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</si>
  <si>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</si>
  <si>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</si>
  <si>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</si>
  <si>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</si>
  <si>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</si>
  <si>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</si>
  <si>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</si>
  <si>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</si>
  <si>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</si>
  <si>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</si>
  <si>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</si>
  <si>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</si>
  <si>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</si>
  <si>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</si>
  <si>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</si>
  <si>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</si>
  <si>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</si>
  <si>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</si>
  <si>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</si>
  <si>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</si>
  <si>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</si>
  <si>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</si>
  <si>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</si>
  <si>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</si>
  <si>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</si>
  <si>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</si>
  <si>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</si>
  <si>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</si>
  <si>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</si>
  <si>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</si>
  <si>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</si>
  <si>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</si>
  <si>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</si>
  <si>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</si>
  <si>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</si>
  <si>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</si>
  <si>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</si>
  <si>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</si>
  <si>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</si>
  <si>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</si>
  <si>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</si>
  <si>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</si>
  <si>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</si>
  <si>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</si>
  <si>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</si>
  <si>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</si>
  <si>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</si>
  <si>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</si>
  <si>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</si>
  <si>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</si>
  <si>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</si>
  <si>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</si>
  <si>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</si>
  <si>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</si>
  <si>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</si>
  <si>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</si>
  <si>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</si>
  <si>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</si>
  <si>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</si>
  <si>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</si>
  <si>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</si>
  <si>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</si>
  <si>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</si>
  <si>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</si>
  <si>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</si>
  <si>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</si>
  <si>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</si>
  <si>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</si>
  <si>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</si>
  <si>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</si>
  <si>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</si>
  <si>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</si>
  <si>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</si>
  <si>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</si>
  <si>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</si>
  <si>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</si>
  <si>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</si>
  <si>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</si>
  <si>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</si>
  <si>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</si>
  <si>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</si>
  <si>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</si>
  <si>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</si>
  <si>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</si>
  <si>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</si>
  <si>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</si>
  <si>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</si>
  <si>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</si>
  <si>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</si>
  <si>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</si>
  <si>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</si>
  <si>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</si>
  <si>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</si>
  <si>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</si>
  <si>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</si>
  <si>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</si>
  <si>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</si>
  <si>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</si>
  <si>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</si>
  <si>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</si>
  <si>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</si>
  <si>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</si>
  <si>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</si>
  <si>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</si>
  <si>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</si>
  <si>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</si>
  <si>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</si>
  <si>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</si>
  <si>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</si>
  <si>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</si>
  <si>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</si>
  <si>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</si>
  <si>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</si>
  <si>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</si>
  <si>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</si>
  <si>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</si>
  <si>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</si>
  <si>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</si>
  <si>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</si>
  <si>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</si>
  <si>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</si>
  <si>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</si>
  <si>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</si>
  <si>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</si>
  <si>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</si>
  <si>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</si>
  <si>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</si>
  <si>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</si>
  <si>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</si>
  <si>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</si>
  <si>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</si>
  <si>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</si>
  <si>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</si>
  <si>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</si>
  <si>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</si>
  <si>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</si>
  <si>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</si>
  <si>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</si>
  <si>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</si>
  <si>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</si>
  <si>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</si>
  <si>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</si>
  <si>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</si>
  <si>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</si>
  <si>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</si>
  <si>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</si>
  <si>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</si>
  <si>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</si>
  <si>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</si>
  <si>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</si>
  <si>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</si>
  <si>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</si>
  <si>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</si>
  <si>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</si>
  <si>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</si>
  <si>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</si>
  <si>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</si>
  <si>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</si>
  <si>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</si>
  <si>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</si>
  <si>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</si>
  <si>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</si>
  <si>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</si>
  <si>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</si>
  <si>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</si>
  <si>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</si>
  <si>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</si>
  <si>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</si>
  <si>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</si>
  <si>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</si>
  <si>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</si>
  <si>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</si>
  <si>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</si>
  <si>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</si>
  <si>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</si>
  <si>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</si>
  <si>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</si>
  <si>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</si>
  <si>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</si>
  <si>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</si>
  <si>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</si>
  <si>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</si>
  <si>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</si>
  <si>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</si>
  <si>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</si>
  <si>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</si>
  <si>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</si>
  <si>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</si>
  <si>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</si>
  <si>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</si>
  <si>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</si>
  <si>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</si>
  <si>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</si>
  <si>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</si>
  <si>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</si>
  <si>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</si>
  <si>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</si>
  <si>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</si>
  <si>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</si>
  <si>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</si>
  <si>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</si>
  <si>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</si>
  <si>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</si>
  <si>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</si>
  <si>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</si>
  <si>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</si>
  <si>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</si>
  <si>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</si>
  <si>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</si>
  <si>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</si>
  <si>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</si>
  <si>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</si>
  <si>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</si>
  <si>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</si>
  <si>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</si>
  <si>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</si>
  <si>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</si>
  <si>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</si>
  <si>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</si>
  <si>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</si>
  <si>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</si>
  <si>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</si>
  <si>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</si>
  <si>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</si>
  <si>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</si>
  <si>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</si>
  <si>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</si>
  <si>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</si>
  <si>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</si>
  <si>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</si>
  <si>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</si>
  <si>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</si>
  <si>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</si>
  <si>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</si>
  <si>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</si>
  <si>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</si>
  <si>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</si>
  <si>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</si>
  <si>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</si>
  <si>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</si>
  <si>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</si>
  <si>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</si>
  <si>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</si>
  <si>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</si>
  <si>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</si>
  <si>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</si>
  <si>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</si>
  <si>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</si>
  <si>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</si>
  <si>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</si>
  <si>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</si>
  <si>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</si>
  <si>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</si>
  <si>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</si>
  <si>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</si>
  <si>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</si>
  <si>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</si>
  <si>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</si>
  <si>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</si>
  <si>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</si>
  <si>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</si>
  <si>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</si>
  <si>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</si>
  <si>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</si>
  <si>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</si>
  <si>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</si>
  <si>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</si>
  <si>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</si>
  <si>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</si>
  <si>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</si>
  <si>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</si>
  <si>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</si>
  <si>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</si>
  <si>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</si>
  <si>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</si>
  <si>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</si>
  <si>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</si>
  <si>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</si>
  <si>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</si>
  <si>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</si>
  <si>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</si>
  <si>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</si>
  <si>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</si>
  <si>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</si>
  <si>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</si>
  <si>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</si>
  <si>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</si>
  <si>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</si>
  <si>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</si>
  <si>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</si>
  <si>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</si>
  <si>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</si>
  <si>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</si>
  <si>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</si>
  <si>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</si>
  <si>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</si>
  <si>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</si>
  <si>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</si>
  <si>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</si>
  <si>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</si>
  <si>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</si>
  <si>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</si>
  <si>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</si>
  <si>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</si>
  <si>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</si>
  <si>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</si>
  <si>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</si>
  <si>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</si>
  <si>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</si>
  <si>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</si>
  <si>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</si>
  <si>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</si>
  <si>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</si>
  <si>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</si>
  <si>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</si>
  <si>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</si>
  <si>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</si>
  <si>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</si>
  <si>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</si>
  <si>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</si>
  <si>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</si>
  <si>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</si>
  <si>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</si>
  <si>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</si>
  <si>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</si>
  <si>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</si>
  <si>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</si>
  <si>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</si>
  <si>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</si>
  <si>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</si>
  <si>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</si>
  <si>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</si>
  <si>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</si>
  <si>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</si>
  <si>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</si>
  <si>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</si>
  <si>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</si>
  <si>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</si>
  <si>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</si>
  <si>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</si>
  <si>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</si>
  <si>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</si>
  <si>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</si>
  <si>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</si>
  <si>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</si>
  <si>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</si>
  <si>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</si>
  <si>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</si>
  <si>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</si>
  <si>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</si>
  <si>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</si>
  <si>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</si>
  <si>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</si>
  <si>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</si>
  <si>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</si>
  <si>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</si>
  <si>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</si>
  <si>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</si>
  <si>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</si>
  <si>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</si>
  <si>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</si>
  <si>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</si>
  <si>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</si>
  <si>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</si>
  <si>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</si>
  <si>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</si>
  <si>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</si>
  <si>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</si>
  <si>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</si>
  <si>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</si>
  <si>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</si>
  <si>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</si>
  <si>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</si>
  <si>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</si>
  <si>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</si>
  <si>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</si>
  <si>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</si>
  <si>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</si>
  <si>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</si>
  <si>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</si>
  <si>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</si>
  <si>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</si>
  <si>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</si>
  <si>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</si>
  <si>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</si>
  <si>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</si>
  <si>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</si>
  <si>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</si>
  <si>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</si>
  <si>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</si>
  <si>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</si>
  <si>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</si>
  <si>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</si>
  <si>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</si>
  <si>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</si>
  <si>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</si>
  <si>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</si>
  <si>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</si>
  <si>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</si>
  <si>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</si>
  <si>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</si>
  <si>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</si>
  <si>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</si>
  <si>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</si>
  <si>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</si>
  <si>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</si>
  <si>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</si>
  <si>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</si>
  <si>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</si>
  <si>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</si>
  <si>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</si>
  <si>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</si>
  <si>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</si>
  <si>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</si>
  <si>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</si>
  <si>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</si>
  <si>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</si>
  <si>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</si>
  <si>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</si>
  <si>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</si>
  <si>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</si>
  <si>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</si>
  <si>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</si>
  <si>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</si>
  <si>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</si>
  <si>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</si>
  <si>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</si>
  <si>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</si>
  <si>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</si>
  <si>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</si>
  <si>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</si>
  <si>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</si>
  <si>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</si>
  <si>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</si>
  <si>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</si>
  <si>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</si>
  <si>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</si>
  <si>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</si>
  <si>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</si>
  <si>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</si>
  <si>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</si>
  <si>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</si>
  <si>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</si>
  <si>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</si>
  <si>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</si>
  <si>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</si>
  <si>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</si>
  <si>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</si>
  <si>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</si>
  <si>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</si>
  <si>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</si>
  <si>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</si>
  <si>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</si>
  <si>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</si>
  <si>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</si>
  <si>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</si>
  <si>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</si>
  <si>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</si>
  <si>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</si>
  <si>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</si>
  <si>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</si>
  <si>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</si>
  <si>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</si>
  <si>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</si>
  <si>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</si>
  <si>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</si>
  <si>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</si>
  <si>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</si>
  <si>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</si>
  <si>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</si>
  <si>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</si>
  <si>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</si>
  <si>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</si>
  <si>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</si>
  <si>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</si>
  <si>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</si>
  <si>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</si>
  <si>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</si>
  <si>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</si>
  <si>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</si>
  <si>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</si>
  <si>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</si>
  <si>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</si>
  <si>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</si>
  <si>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</si>
  <si>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</si>
  <si>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</si>
  <si>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</si>
  <si>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</si>
  <si>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</si>
  <si>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</si>
  <si>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</si>
  <si>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</si>
  <si>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</si>
  <si>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</si>
  <si>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</si>
  <si>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</si>
  <si>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</si>
  <si>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</si>
  <si>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</si>
  <si>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</si>
  <si>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</si>
  <si>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</si>
  <si>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</si>
  <si>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</si>
  <si>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</si>
  <si>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</si>
  <si>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</si>
  <si>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</si>
  <si>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</si>
  <si>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</si>
  <si>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</si>
  <si>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</si>
  <si>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</si>
  <si>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</si>
  <si>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</si>
  <si>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</si>
  <si>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</si>
  <si>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</si>
  <si>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</si>
  <si>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</si>
  <si>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</si>
  <si>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</si>
  <si>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</si>
  <si>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</si>
  <si>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</si>
  <si>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</si>
  <si>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</si>
  <si>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</si>
  <si>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</si>
  <si>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</si>
  <si>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</si>
  <si>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</si>
  <si>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</si>
  <si>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</si>
  <si>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</si>
  <si>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</si>
  <si>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</si>
  <si>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</si>
  <si>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</si>
  <si>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</si>
  <si>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</si>
  <si>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</si>
  <si>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</si>
  <si>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</si>
  <si>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</si>
  <si>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</si>
  <si>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</si>
  <si>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</si>
  <si>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</si>
  <si>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</si>
  <si>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</si>
  <si>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</si>
  <si>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</si>
  <si>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</si>
  <si>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</si>
  <si>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</si>
  <si>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</si>
  <si>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</si>
  <si>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</si>
  <si>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</si>
  <si>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</si>
  <si>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</si>
  <si>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</si>
  <si>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</si>
  <si>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</si>
  <si>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</si>
  <si>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</si>
  <si>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</si>
  <si>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</si>
  <si>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</si>
  <si>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</si>
  <si>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</si>
  <si>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</si>
  <si>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</si>
  <si>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</si>
  <si>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</si>
  <si>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</si>
  <si>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</si>
  <si>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</si>
  <si>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</si>
  <si>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</si>
  <si>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</si>
  <si>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</si>
  <si>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</si>
  <si>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</si>
  <si>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</si>
  <si>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</si>
  <si>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</si>
  <si>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</si>
  <si>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</si>
  <si>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</si>
  <si>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</si>
  <si>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</si>
  <si>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</si>
  <si>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</si>
  <si>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</si>
  <si>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</si>
  <si>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</si>
  <si>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</si>
  <si>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</si>
  <si>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</si>
  <si>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</si>
  <si>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</si>
  <si>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</si>
  <si>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</si>
  <si>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</si>
  <si>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</si>
  <si>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</si>
  <si>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</si>
  <si>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</si>
  <si>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</si>
  <si>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</si>
  <si>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</si>
  <si>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</si>
  <si>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</si>
  <si>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</si>
  <si>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</si>
  <si>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</si>
  <si>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</si>
  <si>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</si>
  <si>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</si>
  <si>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</si>
  <si>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</si>
  <si>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</si>
  <si>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</si>
  <si>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</si>
  <si>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</si>
  <si>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</si>
  <si>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</si>
  <si>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</si>
  <si>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</si>
  <si>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</si>
  <si>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</si>
  <si>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</si>
  <si>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</si>
  <si>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</si>
  <si>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</si>
  <si>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</si>
  <si>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</si>
  <si>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</si>
  <si>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</si>
  <si>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</si>
  <si>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</si>
  <si>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</si>
  <si>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</si>
  <si>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</si>
  <si>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</si>
  <si>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</si>
  <si>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</si>
  <si>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</si>
  <si>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</si>
  <si>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</si>
  <si>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</si>
  <si>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</si>
  <si>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</si>
  <si>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</si>
  <si>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</si>
  <si>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</si>
  <si>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</si>
  <si>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</si>
  <si>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</si>
  <si>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</si>
  <si>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</si>
  <si>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</si>
  <si>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</si>
  <si>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</si>
  <si>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</si>
  <si>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</si>
  <si>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</si>
  <si>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</si>
  <si>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</si>
  <si>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</si>
  <si>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</si>
  <si>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</si>
  <si>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</si>
  <si>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</si>
  <si>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</si>
  <si>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</si>
  <si>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</si>
  <si>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</si>
  <si>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</si>
  <si>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</si>
  <si>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</si>
  <si>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</si>
  <si>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</si>
  <si>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</si>
  <si>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</si>
  <si>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</si>
  <si>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</si>
  <si>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</si>
  <si>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</si>
  <si>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</si>
  <si>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</si>
  <si>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</si>
  <si>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</si>
  <si>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</si>
  <si>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</si>
  <si>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</si>
  <si>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</si>
  <si>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</si>
  <si>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</si>
  <si>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</si>
  <si>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</si>
  <si>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</si>
  <si>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</si>
  <si>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</si>
  <si>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</si>
  <si>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</si>
  <si>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</si>
  <si>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</si>
  <si>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</si>
  <si>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</si>
  <si>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</si>
  <si>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</si>
  <si>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</si>
  <si>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</si>
  <si>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</si>
  <si>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</si>
  <si>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</si>
  <si>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</si>
  <si>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</si>
  <si>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</si>
  <si>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</si>
  <si>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</si>
  <si>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</si>
  <si>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</si>
  <si>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</si>
  <si>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</si>
  <si>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</si>
  <si>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</si>
  <si>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</si>
  <si>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</si>
  <si>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</si>
  <si>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</si>
  <si>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</si>
  <si>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</si>
  <si>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</si>
  <si>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</si>
  <si>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</si>
  <si>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</si>
  <si>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</si>
  <si>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</si>
  <si>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</si>
  <si>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</si>
  <si>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</si>
  <si>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</si>
  <si>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</si>
  <si>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</si>
  <si>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</si>
  <si>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</si>
  <si>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</si>
  <si>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</si>
  <si>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</si>
  <si>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</si>
  <si>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</si>
  <si>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</si>
  <si>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</si>
  <si>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</si>
  <si>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</si>
  <si>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</si>
  <si>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</si>
  <si>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</si>
  <si>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</si>
  <si>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</si>
  <si>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</si>
  <si>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</si>
  <si>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</si>
  <si>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</si>
  <si>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</si>
  <si>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</si>
  <si>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</si>
  <si>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</si>
  <si>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</si>
  <si>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</si>
  <si>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</si>
  <si>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</si>
  <si>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</si>
  <si>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</si>
  <si>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</si>
  <si>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</si>
  <si>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</si>
  <si>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</si>
  <si>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</si>
  <si>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</si>
  <si>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</si>
  <si>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</si>
  <si>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</si>
  <si>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</si>
  <si>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</si>
  <si>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</si>
  <si>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</si>
  <si>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</si>
  <si>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</si>
  <si>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</si>
  <si>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</si>
  <si>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</si>
  <si>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</si>
  <si>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</si>
  <si>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</si>
  <si>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</si>
  <si>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</si>
  <si>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</si>
  <si>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</si>
  <si>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</si>
  <si>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</si>
  <si>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</si>
  <si>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</si>
  <si>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</si>
  <si>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</si>
  <si>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</si>
  <si>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</si>
  <si>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</si>
  <si>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</si>
  <si>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</si>
  <si>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</si>
  <si>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</si>
  <si>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</si>
  <si>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</si>
  <si>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</si>
  <si>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</si>
  <si>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</si>
  <si>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</si>
  <si>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</si>
  <si>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</si>
  <si>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</si>
  <si>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</si>
  <si>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</si>
  <si>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</si>
  <si>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</si>
  <si>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</si>
  <si>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</si>
  <si>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</si>
  <si>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</si>
  <si>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</si>
  <si>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</si>
  <si>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</si>
  <si>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</si>
  <si>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</si>
  <si>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</si>
  <si>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</si>
  <si>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</si>
  <si>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</si>
  <si>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</si>
  <si>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</si>
  <si>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</si>
  <si>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</si>
  <si>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</si>
  <si>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</si>
  <si>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</si>
  <si>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</si>
  <si>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</si>
  <si>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</si>
  <si>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</si>
  <si>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</si>
  <si>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</si>
  <si>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</si>
  <si>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</si>
  <si>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</si>
  <si>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</si>
  <si>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</si>
  <si>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</si>
  <si>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</si>
  <si>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</si>
  <si>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</si>
  <si>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</si>
  <si>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</si>
  <si>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</si>
  <si>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</si>
  <si>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</si>
  <si>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</si>
  <si>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</si>
  <si>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</si>
  <si>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</si>
  <si>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</si>
  <si>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</si>
  <si>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</si>
  <si>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</si>
  <si>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</si>
  <si>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</si>
  <si>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</si>
  <si>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</si>
  <si>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</si>
  <si>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</si>
  <si>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</si>
  <si>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</si>
  <si>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</si>
  <si>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</si>
  <si>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</si>
  <si>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</si>
  <si>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</si>
  <si>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</si>
  <si>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</si>
  <si>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</si>
  <si>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</si>
  <si>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</si>
  <si>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</si>
  <si>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</si>
  <si>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</si>
  <si>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</si>
  <si>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</si>
  <si>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</si>
  <si>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</si>
  <si>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</si>
  <si>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</si>
  <si>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</si>
  <si>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</si>
  <si>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</si>
  <si>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</si>
  <si>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</si>
  <si>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</si>
  <si>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</si>
  <si>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</si>
  <si>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</si>
  <si>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</si>
  <si>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</si>
  <si>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</si>
  <si>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</si>
  <si>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</si>
  <si>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</si>
  <si>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</si>
  <si>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</si>
  <si>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</si>
  <si>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</si>
  <si>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</si>
  <si>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</si>
  <si>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</si>
  <si>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</si>
  <si>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</si>
  <si>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</si>
  <si>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</si>
  <si>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</si>
  <si>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</si>
  <si>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</si>
  <si>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</si>
  <si>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</si>
  <si>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</si>
  <si>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</si>
  <si>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</si>
  <si>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</si>
  <si>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</si>
  <si>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</si>
  <si>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</si>
  <si>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</si>
  <si>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</si>
  <si>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</si>
  <si>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</si>
  <si>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</si>
  <si>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</si>
  <si>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</si>
  <si>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</si>
  <si>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</si>
  <si>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</si>
  <si>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</si>
  <si>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</si>
  <si>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</si>
  <si>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</si>
  <si>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</si>
  <si>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</si>
  <si>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</si>
  <si>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</si>
  <si>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</si>
  <si>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</si>
  <si>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</si>
  <si>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</si>
  <si>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</si>
  <si>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</si>
  <si>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</si>
  <si>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</si>
  <si>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</si>
  <si>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</si>
  <si>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</si>
  <si>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</si>
  <si>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</si>
  <si>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</si>
  <si>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</si>
  <si>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</si>
  <si>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</si>
  <si>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</si>
  <si>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</si>
  <si>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</si>
  <si>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</si>
  <si>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</si>
  <si>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</si>
  <si>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</si>
  <si>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</si>
  <si>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</si>
  <si>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</si>
  <si>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</si>
  <si>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</si>
  <si>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</si>
  <si>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</si>
  <si>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</si>
  <si>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</si>
  <si>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</si>
  <si>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</si>
  <si>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</si>
  <si>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</si>
  <si>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</si>
  <si>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</si>
  <si>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</si>
  <si>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</si>
  <si>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</si>
  <si>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</si>
  <si>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</si>
  <si>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</si>
  <si>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</si>
  <si>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</si>
  <si>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</si>
  <si>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</si>
  <si>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</si>
  <si>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</si>
  <si>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</si>
  <si>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</si>
  <si>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</si>
  <si>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</si>
  <si>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</si>
  <si>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</si>
  <si>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</si>
  <si>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</si>
  <si>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</si>
  <si>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</si>
  <si>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</si>
  <si>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</si>
  <si>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</si>
  <si>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</si>
  <si>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</si>
  <si>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</si>
  <si>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</si>
  <si>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</si>
  <si>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</si>
  <si>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</si>
  <si>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</si>
  <si>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</si>
  <si>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</si>
  <si>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</si>
  <si>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</si>
  <si>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</si>
  <si>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</si>
  <si>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</si>
  <si>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</si>
  <si>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</si>
  <si>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</si>
  <si>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</si>
  <si>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</si>
  <si>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</si>
  <si>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</si>
  <si>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</si>
  <si>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</si>
  <si>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</si>
  <si>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</si>
  <si>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</si>
  <si>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</si>
  <si>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</si>
  <si>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</si>
  <si>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</si>
  <si>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</si>
  <si>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</si>
  <si>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</si>
  <si>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</si>
  <si>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</si>
  <si>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</si>
  <si>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</si>
  <si>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</si>
  <si>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</si>
  <si>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</si>
  <si>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</si>
  <si>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</si>
  <si>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</si>
  <si>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</si>
  <si>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</si>
  <si>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</si>
  <si>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</si>
  <si>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</si>
  <si>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</si>
  <si>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</si>
  <si>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</si>
  <si>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</si>
  <si>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</si>
  <si>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</si>
  <si>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</si>
  <si>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</si>
  <si>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</si>
  <si>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</si>
  <si>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</si>
  <si>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</si>
  <si>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</si>
  <si>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</si>
  <si>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</si>
  <si>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</si>
  <si>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</si>
  <si>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</si>
  <si>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</si>
  <si>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</si>
  <si>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</si>
  <si>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</si>
  <si>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</si>
  <si>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</si>
  <si>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</si>
  <si>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</si>
  <si>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</si>
  <si>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</si>
  <si>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</si>
  <si>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</si>
  <si>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</si>
  <si>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</si>
  <si>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</si>
  <si>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</si>
  <si>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</si>
  <si>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</si>
  <si>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</si>
  <si>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</si>
  <si>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</si>
  <si>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</si>
  <si>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</si>
  <si>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</si>
  <si>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</si>
  <si>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</si>
  <si>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</si>
  <si>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</si>
  <si>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</si>
  <si>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</si>
  <si>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</si>
  <si>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</si>
  <si>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</si>
  <si>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</si>
  <si>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</si>
  <si>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</si>
  <si>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</si>
  <si>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</si>
  <si>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</si>
  <si>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</si>
  <si>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</si>
  <si>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</si>
  <si>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</si>
  <si>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</si>
  <si>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</si>
  <si>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</si>
  <si>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</si>
  <si>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</si>
  <si>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</si>
  <si>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</si>
  <si>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</si>
  <si>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</si>
  <si>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</si>
  <si>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</si>
  <si>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</si>
  <si>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</si>
  <si>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</si>
  <si>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</si>
  <si>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</si>
  <si>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</si>
  <si>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</si>
  <si>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</si>
  <si>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</si>
  <si>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</si>
  <si>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</si>
  <si>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</si>
  <si>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</si>
  <si>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</si>
  <si>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</si>
  <si>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</si>
  <si>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</si>
  <si>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</si>
  <si>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</si>
  <si>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</si>
  <si>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</si>
  <si>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</si>
  <si>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</si>
  <si>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</si>
  <si>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</si>
  <si>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</si>
  <si>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</si>
  <si>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</si>
  <si>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</si>
  <si>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</si>
  <si>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</si>
  <si>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</si>
  <si>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</si>
  <si>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</si>
  <si>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</si>
  <si>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</si>
  <si>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</si>
  <si>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</si>
  <si>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</si>
  <si>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</si>
  <si>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</si>
  <si>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</si>
  <si>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</si>
  <si>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</si>
  <si>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</si>
  <si>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</si>
  <si>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</si>
  <si>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</si>
  <si>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</si>
  <si>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</si>
  <si>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</si>
  <si>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</si>
  <si>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</si>
  <si>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</si>
  <si>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</si>
  <si>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</si>
  <si>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</si>
  <si>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</si>
  <si>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</si>
  <si>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</si>
  <si>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</si>
  <si>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</si>
  <si>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</si>
  <si>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</si>
  <si>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</si>
  <si>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</si>
  <si>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</si>
  <si>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</si>
  <si>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</si>
  <si>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</si>
  <si>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</si>
  <si>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</si>
  <si>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</si>
  <si>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</si>
  <si>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</si>
  <si>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</si>
  <si>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</si>
  <si>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</si>
  <si>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</si>
  <si>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</si>
  <si>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</si>
  <si>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</si>
  <si>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</si>
  <si>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</si>
  <si>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</si>
  <si>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</si>
  <si>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</si>
  <si>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</si>
  <si>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</si>
  <si>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</si>
  <si>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</si>
  <si>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</si>
  <si>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</si>
  <si>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</si>
  <si>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</si>
  <si>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</si>
  <si>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</si>
  <si>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</si>
  <si>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</si>
  <si>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</si>
  <si>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</si>
  <si>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</si>
  <si>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</si>
  <si>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</si>
  <si>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</si>
  <si>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</si>
  <si>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</si>
  <si>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</si>
  <si>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</si>
  <si>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</si>
  <si>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</si>
  <si>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</si>
  <si>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</si>
  <si>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</si>
  <si>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</si>
  <si>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</si>
  <si>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</si>
  <si>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</si>
  <si>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</si>
  <si>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</si>
  <si>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</si>
  <si>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</si>
  <si>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</si>
  <si>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</si>
  <si>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</si>
  <si>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</si>
  <si>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</si>
  <si>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</si>
  <si>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</si>
  <si>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</si>
  <si>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</si>
  <si>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</si>
  <si>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</si>
  <si>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</si>
  <si>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</si>
  <si>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</si>
  <si>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</si>
  <si>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</si>
  <si>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</si>
  <si>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</si>
  <si>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</si>
  <si>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</si>
  <si>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</si>
  <si>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</si>
  <si>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</si>
  <si>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</si>
  <si>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</si>
  <si>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</si>
  <si>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</si>
  <si>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</si>
  <si>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</si>
  <si>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</si>
  <si>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</si>
  <si>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</si>
  <si>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</si>
  <si>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</si>
  <si>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</si>
  <si>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</si>
  <si>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</si>
  <si>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</si>
  <si>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</si>
  <si>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</si>
  <si>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</si>
  <si>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</si>
  <si>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</si>
  <si>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</si>
  <si>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</si>
  <si>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</si>
  <si>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</si>
  <si>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</si>
  <si>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</si>
  <si>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</si>
  <si>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</si>
  <si>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</si>
  <si>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</si>
  <si>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</si>
  <si>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</si>
  <si>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</si>
  <si>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</si>
  <si>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</si>
  <si>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</si>
  <si>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</si>
  <si>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</si>
  <si>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</si>
  <si>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</si>
  <si>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</si>
  <si>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</si>
  <si>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</si>
  <si>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</si>
  <si>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</si>
  <si>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</si>
  <si>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</si>
  <si>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</si>
  <si>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</si>
  <si>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</si>
  <si>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</si>
  <si>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</si>
  <si>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</si>
  <si>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</si>
  <si>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</si>
  <si>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</si>
  <si>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</si>
  <si>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</si>
  <si>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</si>
  <si>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</si>
  <si>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</si>
  <si>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</si>
  <si>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</si>
  <si>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</si>
  <si>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</si>
  <si>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</si>
  <si>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</si>
  <si>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</si>
  <si>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</si>
  <si>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</si>
  <si>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</si>
  <si>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</si>
  <si>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</si>
  <si>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</si>
  <si>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</si>
  <si>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</si>
  <si>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</si>
  <si>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</si>
  <si>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</si>
  <si>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</si>
  <si>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</si>
  <si>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</si>
  <si>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</si>
  <si>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</si>
  <si>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</si>
  <si>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</si>
  <si>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</si>
  <si>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</si>
  <si>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</si>
  <si>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</si>
  <si>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</si>
  <si>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</si>
  <si>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</si>
  <si>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</si>
  <si>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</si>
  <si>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</si>
  <si>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</si>
  <si>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</si>
  <si>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</si>
  <si>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</si>
  <si>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</si>
  <si>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</si>
  <si>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</si>
  <si>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</si>
  <si>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</si>
  <si>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</si>
  <si>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</si>
  <si>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</si>
  <si>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</si>
  <si>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</si>
  <si>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</si>
  <si>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</si>
  <si>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</si>
  <si>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</si>
  <si>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</si>
  <si>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</si>
  <si>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</si>
  <si>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</si>
  <si>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</si>
  <si>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</si>
  <si>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</si>
  <si>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</si>
  <si>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</si>
  <si>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</si>
  <si>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</si>
  <si>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</si>
  <si>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</si>
  <si>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</si>
  <si>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</si>
  <si>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</si>
  <si>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</si>
  <si>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</si>
  <si>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</si>
  <si>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</si>
  <si>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</si>
  <si>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</si>
  <si>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</si>
  <si>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</si>
  <si>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</si>
  <si>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</si>
  <si>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</si>
  <si>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</si>
  <si>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</si>
  <si>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</si>
  <si>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</si>
  <si>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</si>
  <si>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</si>
  <si>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</si>
  <si>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</si>
  <si>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</si>
  <si>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</si>
  <si>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</si>
  <si>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</si>
  <si>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</si>
  <si>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</si>
  <si>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</si>
  <si>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</si>
  <si>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</si>
  <si>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</si>
  <si>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</si>
  <si>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</si>
  <si>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</si>
  <si>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</si>
  <si>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</si>
  <si>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</si>
  <si>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</si>
  <si>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</si>
  <si>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</si>
  <si>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</si>
  <si>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</si>
  <si>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</si>
  <si>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</si>
  <si>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</si>
  <si>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</si>
  <si>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</si>
  <si>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</si>
  <si>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</si>
  <si>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</si>
  <si>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</si>
  <si>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</si>
  <si>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</si>
  <si>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</si>
  <si>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</si>
  <si>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</si>
  <si>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</si>
  <si>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</si>
  <si>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</si>
  <si>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</si>
  <si>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</si>
  <si>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</si>
  <si>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</si>
  <si>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</si>
  <si>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</si>
  <si>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</si>
  <si>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</si>
  <si>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</si>
  <si>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</si>
  <si>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</si>
  <si>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</si>
  <si>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</si>
  <si>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</si>
  <si>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</si>
  <si>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</si>
  <si>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</si>
  <si>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</si>
  <si>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01218_令和6年度</t>
  </si>
  <si>
    <t>01218</t>
  </si>
  <si>
    <t>赤平市</t>
  </si>
  <si>
    <t>_令和6年度</t>
  </si>
  <si>
    <t>市区町村コード_令和4年度</t>
  </si>
  <si>
    <t>01218_令和4年度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</si>
  <si>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</si>
  <si>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</si>
  <si>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</si>
  <si>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</si>
  <si>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</si>
  <si>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</si>
  <si>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</si>
  <si>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</si>
  <si>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</si>
  <si>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</si>
  <si>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</si>
  <si>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</si>
  <si>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</si>
  <si>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</si>
  <si>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</si>
  <si>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</si>
  <si>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</si>
  <si>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</si>
  <si>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</si>
  <si>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</si>
  <si>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</si>
  <si>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</si>
  <si>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</si>
  <si>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</si>
  <si>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</si>
  <si>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</si>
  <si>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</si>
  <si>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</si>
  <si>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</si>
  <si>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</si>
  <si>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</si>
  <si>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</si>
  <si>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</si>
  <si>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</si>
  <si>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</si>
  <si>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</si>
  <si>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</si>
  <si>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</si>
  <si>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</si>
  <si>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</si>
  <si>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</si>
  <si>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</si>
  <si>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</si>
  <si>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</si>
  <si>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</si>
  <si>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</si>
  <si>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</si>
  <si>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</si>
  <si>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</si>
  <si>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</si>
  <si>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</si>
  <si>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</si>
  <si>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</si>
  <si>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</si>
  <si>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</si>
  <si>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</si>
  <si>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</si>
  <si>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24201</t>
  </si>
  <si>
    <t>津市</t>
  </si>
  <si>
    <t>24201_令和4年度</t>
  </si>
  <si>
    <t>24201_令和6年度</t>
  </si>
  <si>
    <t>01584_令和6年度</t>
  </si>
  <si>
    <t>01584</t>
  </si>
  <si>
    <t>洞爺湖町</t>
  </si>
  <si>
    <t>01584_令和4年度</t>
  </si>
  <si>
    <t>24202</t>
  </si>
  <si>
    <t>四日市市</t>
  </si>
  <si>
    <t>24202_令和4年度</t>
  </si>
  <si>
    <t>24202_令和6年度</t>
  </si>
  <si>
    <t>01458_令和6年度</t>
  </si>
  <si>
    <t>01458</t>
  </si>
  <si>
    <t>東川町</t>
  </si>
  <si>
    <t>01458_令和4年度</t>
  </si>
  <si>
    <t>24208</t>
  </si>
  <si>
    <t>名張市</t>
  </si>
  <si>
    <t>24208_令和4年度</t>
  </si>
  <si>
    <t>24208_令和6年度</t>
  </si>
  <si>
    <t>24204</t>
  </si>
  <si>
    <t>松阪市</t>
  </si>
  <si>
    <t>24204_令和4年度</t>
  </si>
  <si>
    <t>24204_令和6年度</t>
  </si>
  <si>
    <t>01662_令和6年度</t>
  </si>
  <si>
    <t>01662</t>
  </si>
  <si>
    <t>厚岸町</t>
  </si>
  <si>
    <t>01662_令和4年度</t>
  </si>
  <si>
    <t>24343</t>
  </si>
  <si>
    <t>朝日町</t>
  </si>
  <si>
    <t>24343_令和4年度</t>
  </si>
  <si>
    <t>24343_令和6年度</t>
  </si>
  <si>
    <t>24203</t>
  </si>
  <si>
    <t>伊勢市</t>
  </si>
  <si>
    <t>24203_令和4年度</t>
  </si>
  <si>
    <t>24203_令和6年度</t>
  </si>
  <si>
    <t>07322_平成2年度</t>
  </si>
  <si>
    <t>07322</t>
  </si>
  <si>
    <t>大玉村</t>
  </si>
  <si>
    <t>07322_平成17年度</t>
  </si>
  <si>
    <t>07322_平成18年度</t>
  </si>
  <si>
    <t>07322_平成19年度</t>
  </si>
  <si>
    <t>07322_平成20年度</t>
  </si>
  <si>
    <t>07322_平成21年度</t>
  </si>
  <si>
    <t>07322_平成22年度</t>
  </si>
  <si>
    <t>07322_平成23年度</t>
  </si>
  <si>
    <t>07322_平成24年度</t>
  </si>
  <si>
    <t>07322_平成25年度</t>
  </si>
  <si>
    <t>07322_平成26年度</t>
  </si>
  <si>
    <t>07322_平成27年度</t>
  </si>
  <si>
    <t>07322_平成28年度</t>
  </si>
  <si>
    <t>07322_平成29年度</t>
  </si>
  <si>
    <t>07322_平成30年度</t>
  </si>
  <si>
    <t>07322_令和元年度</t>
  </si>
  <si>
    <t>07322_令和2年度</t>
  </si>
  <si>
    <t>07322_令和3年度</t>
  </si>
  <si>
    <t>07322_令和4年度</t>
  </si>
  <si>
    <t>07322_令和5年度</t>
  </si>
  <si>
    <t>07322_令和6年度</t>
  </si>
  <si>
    <t>02321_平成2年度</t>
  </si>
  <si>
    <t>02321</t>
  </si>
  <si>
    <t>鰺ヶ沢町</t>
  </si>
  <si>
    <t>02321_平成17年度</t>
  </si>
  <si>
    <t>02321_平成18年度</t>
  </si>
  <si>
    <t>02321_平成19年度</t>
  </si>
  <si>
    <t>02321_平成20年度</t>
  </si>
  <si>
    <t>02321_平成21年度</t>
  </si>
  <si>
    <t>02321_平成22年度</t>
  </si>
  <si>
    <t>02321_平成23年度</t>
  </si>
  <si>
    <t>02321_平成24年度</t>
  </si>
  <si>
    <t>02321_平成25年度</t>
  </si>
  <si>
    <t>02321_平成26年度</t>
  </si>
  <si>
    <t>02321_平成27年度</t>
  </si>
  <si>
    <t>02321_平成28年度</t>
  </si>
  <si>
    <t>02321_平成29年度</t>
  </si>
  <si>
    <t>02321_平成30年度</t>
  </si>
  <si>
    <t>02321_令和元年度</t>
  </si>
  <si>
    <t>02321_令和2年度</t>
  </si>
  <si>
    <t>02321_令和3年度</t>
  </si>
  <si>
    <t>02321_令和4年度</t>
  </si>
  <si>
    <t>02321_令和5年度</t>
  </si>
  <si>
    <t>02321_令和6年度</t>
  </si>
  <si>
    <t>01218_平成2年度</t>
  </si>
  <si>
    <t>01218_平成17年度</t>
  </si>
  <si>
    <t>01218_平成18年度</t>
  </si>
  <si>
    <t>01218_平成19年度</t>
  </si>
  <si>
    <t>01218_平成20年度</t>
  </si>
  <si>
    <t>01218_平成21年度</t>
  </si>
  <si>
    <t>01218_平成22年度</t>
  </si>
  <si>
    <t>01218_平成23年度</t>
  </si>
  <si>
    <t>01218_平成24年度</t>
  </si>
  <si>
    <t>01218_平成25年度</t>
  </si>
  <si>
    <t>01218_平成26年度</t>
  </si>
  <si>
    <t>01218_平成27年度</t>
  </si>
  <si>
    <t>01218_平成28年度</t>
  </si>
  <si>
    <t>01218_平成29年度</t>
  </si>
  <si>
    <t>01218_平成30年度</t>
  </si>
  <si>
    <t>01218_令和元年度</t>
  </si>
  <si>
    <t>01218_令和2年度</t>
  </si>
  <si>
    <t>01218_令和3年度</t>
  </si>
  <si>
    <t>01218_令和5年度</t>
  </si>
  <si>
    <t>15482_平成2年度</t>
  </si>
  <si>
    <t>15482</t>
  </si>
  <si>
    <t>津南町</t>
  </si>
  <si>
    <t>15482_平成17年度</t>
  </si>
  <si>
    <t>15482_平成18年度</t>
  </si>
  <si>
    <t>15482_平成19年度</t>
  </si>
  <si>
    <t>15482_平成20年度</t>
  </si>
  <si>
    <t>15482_平成21年度</t>
  </si>
  <si>
    <t>15482_平成22年度</t>
  </si>
  <si>
    <t>15482_平成23年度</t>
  </si>
  <si>
    <t>15482_平成24年度</t>
  </si>
  <si>
    <t>15482_平成25年度</t>
  </si>
  <si>
    <t>15482_平成26年度</t>
  </si>
  <si>
    <t>15482_平成27年度</t>
  </si>
  <si>
    <t>15482_平成28年度</t>
  </si>
  <si>
    <t>15482_平成29年度</t>
  </si>
  <si>
    <t>15482_平成30年度</t>
  </si>
  <si>
    <t>15482_令和元年度</t>
  </si>
  <si>
    <t>15482_令和2年度</t>
  </si>
  <si>
    <t>15482_令和3年度</t>
  </si>
  <si>
    <t>15482_令和4年度</t>
  </si>
  <si>
    <t>15482_令和5年度</t>
  </si>
  <si>
    <t>15482_令和6年度</t>
  </si>
  <si>
    <t>45361_平成2年度</t>
  </si>
  <si>
    <t>45361</t>
  </si>
  <si>
    <t>高原町</t>
  </si>
  <si>
    <t>45361_平成17年度</t>
  </si>
  <si>
    <t>45361_平成18年度</t>
  </si>
  <si>
    <t>45361_平成19年度</t>
  </si>
  <si>
    <t>45361_平成20年度</t>
  </si>
  <si>
    <t>45361_平成21年度</t>
  </si>
  <si>
    <t>45361_平成22年度</t>
  </si>
  <si>
    <t>45361_平成23年度</t>
  </si>
  <si>
    <t>45361_平成24年度</t>
  </si>
  <si>
    <t>45361_平成25年度</t>
  </si>
  <si>
    <t>45361_平成26年度</t>
  </si>
  <si>
    <t>45361_平成27年度</t>
  </si>
  <si>
    <t>45361_平成28年度</t>
  </si>
  <si>
    <t>45361_平成29年度</t>
  </si>
  <si>
    <t>45361_平成30年度</t>
  </si>
  <si>
    <t>45361_令和元年度</t>
  </si>
  <si>
    <t>45361_令和2年度</t>
  </si>
  <si>
    <t>45361_令和3年度</t>
  </si>
  <si>
    <t>45361_令和4年度</t>
  </si>
  <si>
    <t>45361_令和5年度</t>
  </si>
  <si>
    <t>45361_令和6年度</t>
  </si>
  <si>
    <t>01458_平成2年度</t>
  </si>
  <si>
    <t>01458_平成17年度</t>
  </si>
  <si>
    <t>01458_平成18年度</t>
  </si>
  <si>
    <t>01458_平成19年度</t>
  </si>
  <si>
    <t>01458_平成20年度</t>
  </si>
  <si>
    <t>01458_平成21年度</t>
  </si>
  <si>
    <t>01458_平成22年度</t>
  </si>
  <si>
    <t>01458_平成23年度</t>
  </si>
  <si>
    <t>01458_平成24年度</t>
  </si>
  <si>
    <t>01458_平成25年度</t>
  </si>
  <si>
    <t>01458_平成26年度</t>
  </si>
  <si>
    <t>01458_平成27年度</t>
  </si>
  <si>
    <t>01458_平成28年度</t>
  </si>
  <si>
    <t>01458_平成29年度</t>
  </si>
  <si>
    <t>01458_平成30年度</t>
  </si>
  <si>
    <t>01458_令和元年度</t>
  </si>
  <si>
    <t>01458_令和2年度</t>
  </si>
  <si>
    <t>01458_令和3年度</t>
  </si>
  <si>
    <t>01458_令和5年度</t>
  </si>
  <si>
    <t>43505_平成2年度</t>
  </si>
  <si>
    <t>43505</t>
  </si>
  <si>
    <t>多良木町</t>
  </si>
  <si>
    <t>43505_平成17年度</t>
  </si>
  <si>
    <t>43505_平成18年度</t>
  </si>
  <si>
    <t>43505_平成19年度</t>
  </si>
  <si>
    <t>43505_平成20年度</t>
  </si>
  <si>
    <t>43505_平成21年度</t>
  </si>
  <si>
    <t>43505_平成22年度</t>
  </si>
  <si>
    <t>43505_平成23年度</t>
  </si>
  <si>
    <t>43505_平成24年度</t>
  </si>
  <si>
    <t>43505_平成25年度</t>
  </si>
  <si>
    <t>43505_平成26年度</t>
  </si>
  <si>
    <t>43505_平成27年度</t>
  </si>
  <si>
    <t>43505_平成28年度</t>
  </si>
  <si>
    <t>43505_平成29年度</t>
  </si>
  <si>
    <t>43505_平成30年度</t>
  </si>
  <si>
    <t>43505_令和元年度</t>
  </si>
  <si>
    <t>43505_令和2年度</t>
  </si>
  <si>
    <t>43505_令和3年度</t>
  </si>
  <si>
    <t>43505_令和4年度</t>
  </si>
  <si>
    <t>43505_令和5年度</t>
  </si>
  <si>
    <t>43505_令和6年度</t>
  </si>
  <si>
    <t>20450_平成2年度</t>
  </si>
  <si>
    <t>20450</t>
  </si>
  <si>
    <t>山形村</t>
  </si>
  <si>
    <t>20450_平成17年度</t>
  </si>
  <si>
    <t>20450_平成18年度</t>
  </si>
  <si>
    <t>20450_平成19年度</t>
  </si>
  <si>
    <t>20450_平成20年度</t>
  </si>
  <si>
    <t>20450_平成21年度</t>
  </si>
  <si>
    <t>20450_平成22年度</t>
  </si>
  <si>
    <t>20450_平成23年度</t>
  </si>
  <si>
    <t>20450_平成24年度</t>
  </si>
  <si>
    <t>20450_平成25年度</t>
  </si>
  <si>
    <t>20450_平成26年度</t>
  </si>
  <si>
    <t>20450_平成27年度</t>
  </si>
  <si>
    <t>20450_平成28年度</t>
  </si>
  <si>
    <t>20450_平成29年度</t>
  </si>
  <si>
    <t>20450_平成30年度</t>
  </si>
  <si>
    <t>20450_令和元年度</t>
  </si>
  <si>
    <t>20450_令和2年度</t>
  </si>
  <si>
    <t>20450_令和3年度</t>
  </si>
  <si>
    <t>20450_令和4年度</t>
  </si>
  <si>
    <t>20450_令和5年度</t>
  </si>
  <si>
    <t>20450_令和6年度</t>
  </si>
  <si>
    <t>44461_平成2年度</t>
  </si>
  <si>
    <t>44461</t>
  </si>
  <si>
    <t>九重町</t>
  </si>
  <si>
    <t>44461_平成17年度</t>
  </si>
  <si>
    <t>44461_平成18年度</t>
  </si>
  <si>
    <t>44461_平成19年度</t>
  </si>
  <si>
    <t>44461_平成20年度</t>
  </si>
  <si>
    <t>44461_平成21年度</t>
  </si>
  <si>
    <t>44461_平成22年度</t>
  </si>
  <si>
    <t>44461_平成23年度</t>
  </si>
  <si>
    <t>44461_平成24年度</t>
  </si>
  <si>
    <t>44461_平成25年度</t>
  </si>
  <si>
    <t>44461_平成26年度</t>
  </si>
  <si>
    <t>44461_平成27年度</t>
  </si>
  <si>
    <t>44461_平成28年度</t>
  </si>
  <si>
    <t>44461_平成29年度</t>
  </si>
  <si>
    <t>44461_平成30年度</t>
  </si>
  <si>
    <t>44461_令和元年度</t>
  </si>
  <si>
    <t>44461_令和2年度</t>
  </si>
  <si>
    <t>44461_令和3年度</t>
  </si>
  <si>
    <t>44461_令和4年度</t>
  </si>
  <si>
    <t>44461_令和5年度</t>
  </si>
  <si>
    <t>44461_令和6年度</t>
  </si>
  <si>
    <t>40602_平成2年度</t>
  </si>
  <si>
    <t>40602</t>
  </si>
  <si>
    <t>添田町</t>
  </si>
  <si>
    <t>40602_平成17年度</t>
  </si>
  <si>
    <t>40602_平成18年度</t>
  </si>
  <si>
    <t>40602_平成19年度</t>
  </si>
  <si>
    <t>40602_平成20年度</t>
  </si>
  <si>
    <t>40602_平成21年度</t>
  </si>
  <si>
    <t>40602_平成22年度</t>
  </si>
  <si>
    <t>40602_平成23年度</t>
  </si>
  <si>
    <t>40602_平成24年度</t>
  </si>
  <si>
    <t>40602_平成25年度</t>
  </si>
  <si>
    <t>40602_平成26年度</t>
  </si>
  <si>
    <t>40602_平成27年度</t>
  </si>
  <si>
    <t>40602_平成28年度</t>
  </si>
  <si>
    <t>40602_平成29年度</t>
  </si>
  <si>
    <t>40602_平成30年度</t>
  </si>
  <si>
    <t>40602_令和元年度</t>
  </si>
  <si>
    <t>40602_令和2年度</t>
  </si>
  <si>
    <t>40602_令和3年度</t>
  </si>
  <si>
    <t>40602_令和4年度</t>
  </si>
  <si>
    <t>40602_令和5年度</t>
  </si>
  <si>
    <t>40602_令和6年度</t>
  </si>
  <si>
    <t>27362_平成2年度</t>
  </si>
  <si>
    <t>27362</t>
  </si>
  <si>
    <t>田尻町</t>
  </si>
  <si>
    <t>27362_平成17年度</t>
  </si>
  <si>
    <t>27362_平成18年度</t>
  </si>
  <si>
    <t>27362_平成19年度</t>
  </si>
  <si>
    <t>27362_平成20年度</t>
  </si>
  <si>
    <t>27362_平成21年度</t>
  </si>
  <si>
    <t>27362_平成22年度</t>
  </si>
  <si>
    <t>27362_平成23年度</t>
  </si>
  <si>
    <t>27362_平成24年度</t>
  </si>
  <si>
    <t>27362_平成25年度</t>
  </si>
  <si>
    <t>27362_平成26年度</t>
  </si>
  <si>
    <t>27362_平成27年度</t>
  </si>
  <si>
    <t>27362_平成28年度</t>
  </si>
  <si>
    <t>27362_平成29年度</t>
  </si>
  <si>
    <t>27362_平成30年度</t>
  </si>
  <si>
    <t>27362_令和元年度</t>
  </si>
  <si>
    <t>27362_令和2年度</t>
  </si>
  <si>
    <t>27362_令和3年度</t>
  </si>
  <si>
    <t>27362_令和4年度</t>
  </si>
  <si>
    <t>27362_令和5年度</t>
  </si>
  <si>
    <t>27362_令和6年度</t>
  </si>
  <si>
    <t>02362_平成2年度</t>
  </si>
  <si>
    <t>02362</t>
  </si>
  <si>
    <t>大鰐町</t>
  </si>
  <si>
    <t>02362_平成17年度</t>
  </si>
  <si>
    <t>02362_平成18年度</t>
  </si>
  <si>
    <t>02362_平成19年度</t>
  </si>
  <si>
    <t>02362_平成20年度</t>
  </si>
  <si>
    <t>02362_平成21年度</t>
  </si>
  <si>
    <t>02362_平成22年度</t>
  </si>
  <si>
    <t>02362_平成23年度</t>
  </si>
  <si>
    <t>02362_平成24年度</t>
  </si>
  <si>
    <t>02362_平成25年度</t>
  </si>
  <si>
    <t>02362_平成26年度</t>
  </si>
  <si>
    <t>02362_平成27年度</t>
  </si>
  <si>
    <t>02362_平成28年度</t>
  </si>
  <si>
    <t>02362_平成29年度</t>
  </si>
  <si>
    <t>02362_平成30年度</t>
  </si>
  <si>
    <t>02362_令和元年度</t>
  </si>
  <si>
    <t>02362_令和2年度</t>
  </si>
  <si>
    <t>02362_令和3年度</t>
  </si>
  <si>
    <t>02362_令和4年度</t>
  </si>
  <si>
    <t>02362_令和5年度</t>
  </si>
  <si>
    <t>02362_令和6年度</t>
  </si>
  <si>
    <t>46452_平成2年度</t>
  </si>
  <si>
    <t>46452</t>
  </si>
  <si>
    <t>湧水町</t>
  </si>
  <si>
    <t>46452_平成17年度</t>
  </si>
  <si>
    <t>46452_平成18年度</t>
  </si>
  <si>
    <t>46452_平成19年度</t>
  </si>
  <si>
    <t>46452_平成20年度</t>
  </si>
  <si>
    <t>46452_平成21年度</t>
  </si>
  <si>
    <t>46452_平成22年度</t>
  </si>
  <si>
    <t>46452_平成23年度</t>
  </si>
  <si>
    <t>46452_平成24年度</t>
  </si>
  <si>
    <t>46452_平成25年度</t>
  </si>
  <si>
    <t>46452_平成26年度</t>
  </si>
  <si>
    <t>46452_平成27年度</t>
  </si>
  <si>
    <t>46452_平成28年度</t>
  </si>
  <si>
    <t>46452_平成29年度</t>
  </si>
  <si>
    <t>46452_平成30年度</t>
  </si>
  <si>
    <t>46452_令和元年度</t>
  </si>
  <si>
    <t>46452_令和2年度</t>
  </si>
  <si>
    <t>46452_令和3年度</t>
  </si>
  <si>
    <t>46452_令和4年度</t>
  </si>
  <si>
    <t>46452_令和5年度</t>
  </si>
  <si>
    <t>46452_令和6年度</t>
  </si>
  <si>
    <t>40604_平成2年度</t>
  </si>
  <si>
    <t>40604</t>
  </si>
  <si>
    <t>糸田町</t>
  </si>
  <si>
    <t>40604_平成17年度</t>
  </si>
  <si>
    <t>40604_平成18年度</t>
  </si>
  <si>
    <t>40604_平成19年度</t>
  </si>
  <si>
    <t>40604_平成20年度</t>
  </si>
  <si>
    <t>40604_平成21年度</t>
  </si>
  <si>
    <t>40604_平成22年度</t>
  </si>
  <si>
    <t>40604_平成23年度</t>
  </si>
  <si>
    <t>40604_平成24年度</t>
  </si>
  <si>
    <t>40604_平成25年度</t>
  </si>
  <si>
    <t>40604_平成26年度</t>
  </si>
  <si>
    <t>40604_平成27年度</t>
  </si>
  <si>
    <t>40604_平成28年度</t>
  </si>
  <si>
    <t>40604_平成29年度</t>
  </si>
  <si>
    <t>40604_平成30年度</t>
  </si>
  <si>
    <t>40604_令和元年度</t>
  </si>
  <si>
    <t>40604_令和2年度</t>
  </si>
  <si>
    <t>40604_令和3年度</t>
  </si>
  <si>
    <t>40604_令和4年度</t>
  </si>
  <si>
    <t>40604_令和5年度</t>
  </si>
  <si>
    <t>40604_令和6年度</t>
  </si>
  <si>
    <t>24443_平成2年度</t>
  </si>
  <si>
    <t>24443</t>
  </si>
  <si>
    <t>大台町</t>
  </si>
  <si>
    <t>24443_平成17年度</t>
  </si>
  <si>
    <t>24443_平成18年度</t>
  </si>
  <si>
    <t>24443_平成19年度</t>
  </si>
  <si>
    <t>24443_平成20年度</t>
  </si>
  <si>
    <t>24443_平成21年度</t>
  </si>
  <si>
    <t>24443_平成22年度</t>
  </si>
  <si>
    <t>24443_平成23年度</t>
  </si>
  <si>
    <t>24443_平成24年度</t>
  </si>
  <si>
    <t>24443_平成25年度</t>
  </si>
  <si>
    <t>24443_平成26年度</t>
  </si>
  <si>
    <t>24443_平成27年度</t>
  </si>
  <si>
    <t>24443_平成28年度</t>
  </si>
  <si>
    <t>24443_平成29年度</t>
  </si>
  <si>
    <t>24443_平成30年度</t>
  </si>
  <si>
    <t>24443_令和元年度</t>
  </si>
  <si>
    <t>24443_令和2年度</t>
  </si>
  <si>
    <t>24443_令和3年度</t>
  </si>
  <si>
    <t>24443_令和4年度</t>
  </si>
  <si>
    <t>24443_令和5年度</t>
  </si>
  <si>
    <t>24443_令和6年度</t>
  </si>
  <si>
    <t>36388_平成2年度</t>
  </si>
  <si>
    <t>36388</t>
  </si>
  <si>
    <t>海陽町</t>
  </si>
  <si>
    <t>36388_平成17年度</t>
  </si>
  <si>
    <t>36388_平成18年度</t>
  </si>
  <si>
    <t>36388_平成19年度</t>
  </si>
  <si>
    <t>36388_平成20年度</t>
  </si>
  <si>
    <t>36388_平成21年度</t>
  </si>
  <si>
    <t>36388_平成22年度</t>
  </si>
  <si>
    <t>36388_平成23年度</t>
  </si>
  <si>
    <t>36388_平成24年度</t>
  </si>
  <si>
    <t>36388_平成25年度</t>
  </si>
  <si>
    <t>36388_平成26年度</t>
  </si>
  <si>
    <t>36388_平成27年度</t>
  </si>
  <si>
    <t>36388_平成28年度</t>
  </si>
  <si>
    <t>36388_平成29年度</t>
  </si>
  <si>
    <t>36388_平成30年度</t>
  </si>
  <si>
    <t>36388_令和元年度</t>
  </si>
  <si>
    <t>36388_令和2年度</t>
  </si>
  <si>
    <t>36388_令和3年度</t>
  </si>
  <si>
    <t>36388_令和4年度</t>
  </si>
  <si>
    <t>36388_令和5年度</t>
  </si>
  <si>
    <t>36388_令和6年度</t>
  </si>
  <si>
    <t>01662_平成2年度</t>
  </si>
  <si>
    <t>01662_平成17年度</t>
  </si>
  <si>
    <t>01662_平成18年度</t>
  </si>
  <si>
    <t>01662_平成19年度</t>
  </si>
  <si>
    <t>01662_平成20年度</t>
  </si>
  <si>
    <t>01662_平成21年度</t>
  </si>
  <si>
    <t>01662_平成22年度</t>
  </si>
  <si>
    <t>01662_平成23年度</t>
  </si>
  <si>
    <t>01662_平成24年度</t>
  </si>
  <si>
    <t>01662_平成25年度</t>
  </si>
  <si>
    <t>01662_平成26年度</t>
  </si>
  <si>
    <t>01662_平成27年度</t>
  </si>
  <si>
    <t>01662_平成28年度</t>
  </si>
  <si>
    <t>01662_平成29年度</t>
  </si>
  <si>
    <t>01662_平成30年度</t>
  </si>
  <si>
    <t>01662_令和元年度</t>
  </si>
  <si>
    <t>01662_令和2年度</t>
  </si>
  <si>
    <t>01662_令和3年度</t>
  </si>
  <si>
    <t>01662_令和5年度</t>
  </si>
  <si>
    <t>37403_平成2年度</t>
  </si>
  <si>
    <t>37403</t>
  </si>
  <si>
    <t>琴平町</t>
  </si>
  <si>
    <t>37403_平成17年度</t>
  </si>
  <si>
    <t>37403_平成18年度</t>
  </si>
  <si>
    <t>37403_平成19年度</t>
  </si>
  <si>
    <t>37403_平成20年度</t>
  </si>
  <si>
    <t>37403_平成21年度</t>
  </si>
  <si>
    <t>37403_平成22年度</t>
  </si>
  <si>
    <t>37403_平成23年度</t>
  </si>
  <si>
    <t>37403_平成24年度</t>
  </si>
  <si>
    <t>37403_平成25年度</t>
  </si>
  <si>
    <t>37403_平成26年度</t>
  </si>
  <si>
    <t>37403_平成27年度</t>
  </si>
  <si>
    <t>37403_平成28年度</t>
  </si>
  <si>
    <t>37403_平成29年度</t>
  </si>
  <si>
    <t>37403_平成30年度</t>
  </si>
  <si>
    <t>37403_令和元年度</t>
  </si>
  <si>
    <t>37403_令和2年度</t>
  </si>
  <si>
    <t>37403_令和3年度</t>
  </si>
  <si>
    <t>37403_令和4年度</t>
  </si>
  <si>
    <t>37403_令和5年度</t>
  </si>
  <si>
    <t>37403_令和6年度</t>
  </si>
  <si>
    <t>46525_平成2年度</t>
  </si>
  <si>
    <t>46525</t>
  </si>
  <si>
    <t>瀬戸内町</t>
  </si>
  <si>
    <t>46525_平成17年度</t>
  </si>
  <si>
    <t>46525_平成18年度</t>
  </si>
  <si>
    <t>46525_平成19年度</t>
  </si>
  <si>
    <t>46525_平成20年度</t>
  </si>
  <si>
    <t>46525_平成21年度</t>
  </si>
  <si>
    <t>46525_平成22年度</t>
  </si>
  <si>
    <t>46525_平成23年度</t>
  </si>
  <si>
    <t>46525_平成24年度</t>
  </si>
  <si>
    <t>46525_平成25年度</t>
  </si>
  <si>
    <t>46525_平成26年度</t>
  </si>
  <si>
    <t>46525_平成27年度</t>
  </si>
  <si>
    <t>46525_平成28年度</t>
  </si>
  <si>
    <t>46525_平成29年度</t>
  </si>
  <si>
    <t>46525_平成30年度</t>
  </si>
  <si>
    <t>46525_令和元年度</t>
  </si>
  <si>
    <t>46525_令和2年度</t>
  </si>
  <si>
    <t>46525_令和3年度</t>
  </si>
  <si>
    <t>46525_令和4年度</t>
  </si>
  <si>
    <t>46525_令和5年度</t>
  </si>
  <si>
    <t>46525_令和6年度</t>
  </si>
  <si>
    <t>21501_平成2年度</t>
  </si>
  <si>
    <t>21501</t>
  </si>
  <si>
    <t>坂祝町</t>
  </si>
  <si>
    <t>21501_平成17年度</t>
  </si>
  <si>
    <t>21501_平成18年度</t>
  </si>
  <si>
    <t>21501_平成19年度</t>
  </si>
  <si>
    <t>21501_平成20年度</t>
  </si>
  <si>
    <t>21501_平成21年度</t>
  </si>
  <si>
    <t>21501_平成22年度</t>
  </si>
  <si>
    <t>21501_平成23年度</t>
  </si>
  <si>
    <t>21501_平成24年度</t>
  </si>
  <si>
    <t>21501_平成25年度</t>
  </si>
  <si>
    <t>21501_平成26年度</t>
  </si>
  <si>
    <t>21501_平成27年度</t>
  </si>
  <si>
    <t>21501_平成28年度</t>
  </si>
  <si>
    <t>21501_平成29年度</t>
  </si>
  <si>
    <t>21501_平成30年度</t>
  </si>
  <si>
    <t>21501_令和元年度</t>
  </si>
  <si>
    <t>21501_令和2年度</t>
  </si>
  <si>
    <t>21501_令和3年度</t>
  </si>
  <si>
    <t>21501_令和4年度</t>
  </si>
  <si>
    <t>21501_令和5年度</t>
  </si>
  <si>
    <t>21501_令和6年度</t>
  </si>
  <si>
    <t>07303_平成2年度</t>
  </si>
  <si>
    <t>07303</t>
  </si>
  <si>
    <t>国見町</t>
  </si>
  <si>
    <t>07303_平成17年度</t>
  </si>
  <si>
    <t>07303_平成18年度</t>
  </si>
  <si>
    <t>07303_平成19年度</t>
  </si>
  <si>
    <t>07303_平成20年度</t>
  </si>
  <si>
    <t>07303_平成21年度</t>
  </si>
  <si>
    <t>07303_平成22年度</t>
  </si>
  <si>
    <t>07303_平成23年度</t>
  </si>
  <si>
    <t>07303_平成24年度</t>
  </si>
  <si>
    <t>07303_平成25年度</t>
  </si>
  <si>
    <t>07303_平成26年度</t>
  </si>
  <si>
    <t>07303_平成27年度</t>
  </si>
  <si>
    <t>07303_平成28年度</t>
  </si>
  <si>
    <t>07303_平成29年度</t>
  </si>
  <si>
    <t>07303_平成30年度</t>
  </si>
  <si>
    <t>07303_令和元年度</t>
  </si>
  <si>
    <t>07303_令和2年度</t>
  </si>
  <si>
    <t>07303_令和3年度</t>
  </si>
  <si>
    <t>07303_令和4年度</t>
  </si>
  <si>
    <t>07303_令和5年度</t>
  </si>
  <si>
    <t>07303_令和6年度</t>
  </si>
  <si>
    <t>12441_平成2年度</t>
  </si>
  <si>
    <t>12441</t>
  </si>
  <si>
    <t>大多喜町</t>
  </si>
  <si>
    <t>12441_平成17年度</t>
  </si>
  <si>
    <t>12441_平成18年度</t>
  </si>
  <si>
    <t>12441_平成19年度</t>
  </si>
  <si>
    <t>12441_平成20年度</t>
  </si>
  <si>
    <t>12441_平成21年度</t>
  </si>
  <si>
    <t>12441_平成22年度</t>
  </si>
  <si>
    <t>12441_平成23年度</t>
  </si>
  <si>
    <t>12441_平成24年度</t>
  </si>
  <si>
    <t>12441_平成25年度</t>
  </si>
  <si>
    <t>12441_平成26年度</t>
  </si>
  <si>
    <t>12441_平成27年度</t>
  </si>
  <si>
    <t>12441_平成28年度</t>
  </si>
  <si>
    <t>12441_平成29年度</t>
  </si>
  <si>
    <t>12441_平成30年度</t>
  </si>
  <si>
    <t>12441_令和元年度</t>
  </si>
  <si>
    <t>12441_令和2年度</t>
  </si>
  <si>
    <t>12441_令和3年度</t>
  </si>
  <si>
    <t>12441_令和4年度</t>
  </si>
  <si>
    <t>12441_令和5年度</t>
  </si>
  <si>
    <t>12441_令和6年度</t>
  </si>
  <si>
    <t>03501_平成2年度</t>
  </si>
  <si>
    <t>03501</t>
  </si>
  <si>
    <t>軽米町</t>
  </si>
  <si>
    <t>03501_平成17年度</t>
  </si>
  <si>
    <t>03501_平成18年度</t>
  </si>
  <si>
    <t>03501_平成19年度</t>
  </si>
  <si>
    <t>03501_平成20年度</t>
  </si>
  <si>
    <t>03501_平成21年度</t>
  </si>
  <si>
    <t>03501_平成22年度</t>
  </si>
  <si>
    <t>03501_平成23年度</t>
  </si>
  <si>
    <t>03501_平成24年度</t>
  </si>
  <si>
    <t>03501_平成25年度</t>
  </si>
  <si>
    <t>03501_平成26年度</t>
  </si>
  <si>
    <t>03501_平成27年度</t>
  </si>
  <si>
    <t>03501_平成28年度</t>
  </si>
  <si>
    <t>03501_平成29年度</t>
  </si>
  <si>
    <t>03501_平成30年度</t>
  </si>
  <si>
    <t>03501_令和元年度</t>
  </si>
  <si>
    <t>03501_令和2年度</t>
  </si>
  <si>
    <t>03501_令和3年度</t>
  </si>
  <si>
    <t>03501_令和4年度</t>
  </si>
  <si>
    <t>03501_令和5年度</t>
  </si>
  <si>
    <t>03501_令和6年度</t>
  </si>
  <si>
    <t>15461_平成2年度</t>
  </si>
  <si>
    <t>15461</t>
  </si>
  <si>
    <t>湯沢町</t>
  </si>
  <si>
    <t>15461_平成17年度</t>
  </si>
  <si>
    <t>15461_平成18年度</t>
  </si>
  <si>
    <t>15461_平成19年度</t>
  </si>
  <si>
    <t>15461_平成20年度</t>
  </si>
  <si>
    <t>15461_平成21年度</t>
  </si>
  <si>
    <t>15461_平成22年度</t>
  </si>
  <si>
    <t>15461_平成23年度</t>
  </si>
  <si>
    <t>15461_平成24年度</t>
  </si>
  <si>
    <t>15461_平成25年度</t>
  </si>
  <si>
    <t>15461_平成26年度</t>
  </si>
  <si>
    <t>15461_平成27年度</t>
  </si>
  <si>
    <t>15461_平成28年度</t>
  </si>
  <si>
    <t>15461_平成29年度</t>
  </si>
  <si>
    <t>15461_平成30年度</t>
  </si>
  <si>
    <t>15461_令和元年度</t>
  </si>
  <si>
    <t>15461_令和2年度</t>
  </si>
  <si>
    <t>15461_令和3年度</t>
  </si>
  <si>
    <t>15461_令和4年度</t>
  </si>
  <si>
    <t>15461_令和5年度</t>
  </si>
  <si>
    <t>15461_令和6年度</t>
  </si>
  <si>
    <t>04324_平成2年度</t>
  </si>
  <si>
    <t>04324</t>
  </si>
  <si>
    <t>川崎町</t>
  </si>
  <si>
    <t>04324_平成17年度</t>
  </si>
  <si>
    <t>04324_平成18年度</t>
  </si>
  <si>
    <t>04324_平成19年度</t>
  </si>
  <si>
    <t>04324_平成20年度</t>
  </si>
  <si>
    <t>04324_平成21年度</t>
  </si>
  <si>
    <t>04324_平成22年度</t>
  </si>
  <si>
    <t>04324_平成23年度</t>
  </si>
  <si>
    <t>04324_平成24年度</t>
  </si>
  <si>
    <t>04324_平成25年度</t>
  </si>
  <si>
    <t>04324_平成26年度</t>
  </si>
  <si>
    <t>04324_平成27年度</t>
  </si>
  <si>
    <t>04324_平成28年度</t>
  </si>
  <si>
    <t>04324_平成29年度</t>
  </si>
  <si>
    <t>04324_平成30年度</t>
  </si>
  <si>
    <t>04324_令和元年度</t>
  </si>
  <si>
    <t>04324_令和2年度</t>
  </si>
  <si>
    <t>04324_令和3年度</t>
  </si>
  <si>
    <t>04324_令和4年度</t>
  </si>
  <si>
    <t>04324_令和5年度</t>
  </si>
  <si>
    <t>04324_令和6年度</t>
  </si>
  <si>
    <t>29361_平成2年度</t>
  </si>
  <si>
    <t>29361</t>
  </si>
  <si>
    <t>川西町</t>
  </si>
  <si>
    <t>29361_平成17年度</t>
  </si>
  <si>
    <t>29361_平成18年度</t>
  </si>
  <si>
    <t>29361_平成19年度</t>
  </si>
  <si>
    <t>29361_平成20年度</t>
  </si>
  <si>
    <t>29361_平成21年度</t>
  </si>
  <si>
    <t>29361_平成22年度</t>
  </si>
  <si>
    <t>29361_平成23年度</t>
  </si>
  <si>
    <t>29361_平成24年度</t>
  </si>
  <si>
    <t>29361_平成25年度</t>
  </si>
  <si>
    <t>29361_平成26年度</t>
  </si>
  <si>
    <t>29361_平成27年度</t>
  </si>
  <si>
    <t>29361_平成28年度</t>
  </si>
  <si>
    <t>29361_平成29年度</t>
  </si>
  <si>
    <t>29361_平成30年度</t>
  </si>
  <si>
    <t>29361_令和元年度</t>
  </si>
  <si>
    <t>29361_令和2年度</t>
  </si>
  <si>
    <t>29361_令和3年度</t>
  </si>
  <si>
    <t>29361_令和4年度</t>
  </si>
  <si>
    <t>29361_令和5年度</t>
  </si>
  <si>
    <t>29361_令和6年度</t>
  </si>
  <si>
    <t>20363_平成2年度</t>
  </si>
  <si>
    <t>20363</t>
  </si>
  <si>
    <t>原村</t>
  </si>
  <si>
    <t>20363_平成17年度</t>
  </si>
  <si>
    <t>20363_平成18年度</t>
  </si>
  <si>
    <t>20363_平成19年度</t>
  </si>
  <si>
    <t>20363_平成20年度</t>
  </si>
  <si>
    <t>20363_平成21年度</t>
  </si>
  <si>
    <t>20363_平成22年度</t>
  </si>
  <si>
    <t>20363_平成23年度</t>
  </si>
  <si>
    <t>20363_平成24年度</t>
  </si>
  <si>
    <t>20363_平成25年度</t>
  </si>
  <si>
    <t>20363_平成26年度</t>
  </si>
  <si>
    <t>20363_平成27年度</t>
  </si>
  <si>
    <t>20363_平成28年度</t>
  </si>
  <si>
    <t>20363_平成29年度</t>
  </si>
  <si>
    <t>20363_平成30年度</t>
  </si>
  <si>
    <t>20363_令和元年度</t>
  </si>
  <si>
    <t>20363_令和2年度</t>
  </si>
  <si>
    <t>20363_令和3年度</t>
  </si>
  <si>
    <t>20363_令和4年度</t>
  </si>
  <si>
    <t>20363_令和5年度</t>
  </si>
  <si>
    <t>20363_令和6年度</t>
  </si>
  <si>
    <t>41441_平成2年度</t>
  </si>
  <si>
    <t>41441</t>
  </si>
  <si>
    <t>太良町</t>
  </si>
  <si>
    <t>41441_平成17年度</t>
  </si>
  <si>
    <t>41441_平成18年度</t>
  </si>
  <si>
    <t>41441_平成19年度</t>
  </si>
  <si>
    <t>41441_平成20年度</t>
  </si>
  <si>
    <t>41441_平成21年度</t>
  </si>
  <si>
    <t>41441_平成22年度</t>
  </si>
  <si>
    <t>41441_平成23年度</t>
  </si>
  <si>
    <t>41441_平成24年度</t>
  </si>
  <si>
    <t>41441_平成25年度</t>
  </si>
  <si>
    <t>41441_平成26年度</t>
  </si>
  <si>
    <t>41441_平成27年度</t>
  </si>
  <si>
    <t>41441_平成28年度</t>
  </si>
  <si>
    <t>41441_平成29年度</t>
  </si>
  <si>
    <t>41441_平成30年度</t>
  </si>
  <si>
    <t>41441_令和元年度</t>
  </si>
  <si>
    <t>41441_令和2年度</t>
  </si>
  <si>
    <t>41441_令和3年度</t>
  </si>
  <si>
    <t>41441_令和4年度</t>
  </si>
  <si>
    <t>41441_令和5年度</t>
  </si>
  <si>
    <t>41441_令和6年度</t>
  </si>
  <si>
    <t>01584_平成2年度</t>
  </si>
  <si>
    <t>01584_平成17年度</t>
  </si>
  <si>
    <t>01584_平成18年度</t>
  </si>
  <si>
    <t>01584_平成19年度</t>
  </si>
  <si>
    <t>01584_平成20年度</t>
  </si>
  <si>
    <t>01584_平成21年度</t>
  </si>
  <si>
    <t>01584_平成22年度</t>
  </si>
  <si>
    <t>01584_平成23年度</t>
  </si>
  <si>
    <t>01584_平成24年度</t>
  </si>
  <si>
    <t>01584_平成25年度</t>
  </si>
  <si>
    <t>01584_平成26年度</t>
  </si>
  <si>
    <t>01584_平成27年度</t>
  </si>
  <si>
    <t>01584_平成28年度</t>
  </si>
  <si>
    <t>01584_平成29年度</t>
  </si>
  <si>
    <t>01584_平成30年度</t>
  </si>
  <si>
    <t>01584_令和元年度</t>
  </si>
  <si>
    <t>01584_令和2年度</t>
  </si>
  <si>
    <t>01584_令和3年度</t>
  </si>
  <si>
    <t>01584_令和5年度</t>
  </si>
  <si>
    <t>24324</t>
  </si>
  <si>
    <t>東員町</t>
  </si>
  <si>
    <t>24324_令和4年度</t>
  </si>
  <si>
    <t>24324_令和6年度</t>
  </si>
  <si>
    <t>24561</t>
  </si>
  <si>
    <t>御浜町</t>
  </si>
  <si>
    <t>24561_令和4年度</t>
  </si>
  <si>
    <t>24561_令和6年度</t>
  </si>
  <si>
    <t>24470</t>
  </si>
  <si>
    <t>度会町</t>
  </si>
  <si>
    <t>24470_令和4年度</t>
  </si>
  <si>
    <t>24470_令和6年度</t>
  </si>
  <si>
    <t>24471</t>
  </si>
  <si>
    <t>大紀町</t>
  </si>
  <si>
    <t>24471_令和4年度</t>
  </si>
  <si>
    <t>24471_令和6年度</t>
  </si>
  <si>
    <t>24442</t>
  </si>
  <si>
    <t>明和町</t>
  </si>
  <si>
    <t>24442_令和4年度</t>
  </si>
  <si>
    <t>24442_令和6年度</t>
  </si>
  <si>
    <t>24344</t>
  </si>
  <si>
    <t>川越町</t>
  </si>
  <si>
    <t>24344_令和4年度</t>
  </si>
  <si>
    <t>24344_令和6年度</t>
  </si>
  <si>
    <t>24212</t>
  </si>
  <si>
    <t>熊野市</t>
  </si>
  <si>
    <t>24212_令和4年度</t>
  </si>
  <si>
    <t>24212_令和6年度</t>
  </si>
  <si>
    <t>24461</t>
  </si>
  <si>
    <t>玉城町</t>
  </si>
  <si>
    <t>24461_令和4年度</t>
  </si>
  <si>
    <t>24461_令和6年度</t>
  </si>
  <si>
    <t>24215</t>
  </si>
  <si>
    <t>志摩市</t>
  </si>
  <si>
    <t>24215_令和4年度</t>
  </si>
  <si>
    <t>24215_令和6年度</t>
  </si>
  <si>
    <t>24214</t>
  </si>
  <si>
    <t>いなべ市</t>
  </si>
  <si>
    <t>24214_令和4年度</t>
  </si>
  <si>
    <t>24214_令和6年度</t>
  </si>
  <si>
    <t>24441</t>
  </si>
  <si>
    <t>多気町</t>
  </si>
  <si>
    <t>24441_令和4年度</t>
  </si>
  <si>
    <t>24441_令和6年度</t>
  </si>
  <si>
    <t>24543</t>
  </si>
  <si>
    <t>紀北町</t>
  </si>
  <si>
    <t>24543_令和4年度</t>
  </si>
  <si>
    <t>24543_令和6年度</t>
  </si>
  <si>
    <t>24303</t>
  </si>
  <si>
    <t>木曽岬町</t>
  </si>
  <si>
    <t>24303_令和4年度</t>
  </si>
  <si>
    <t>24303_令和6年度</t>
  </si>
  <si>
    <t>24211</t>
  </si>
  <si>
    <t>鳥羽市</t>
  </si>
  <si>
    <t>24211_令和4年度</t>
  </si>
  <si>
    <t>24211_令和6年度</t>
  </si>
  <si>
    <t>24209</t>
  </si>
  <si>
    <t>尾鷲市</t>
  </si>
  <si>
    <t>24209_令和4年度</t>
  </si>
  <si>
    <t>24209_令和6年度</t>
  </si>
  <si>
    <t>24562</t>
  </si>
  <si>
    <t>紀宝町</t>
  </si>
  <si>
    <t>24562_令和4年度</t>
  </si>
  <si>
    <t>24562_令和6年度</t>
  </si>
  <si>
    <t>24472</t>
  </si>
  <si>
    <t>南伊勢町</t>
  </si>
  <si>
    <t>24472_令和4年度</t>
  </si>
  <si>
    <t>24472_令和6年度</t>
  </si>
  <si>
    <t>24207</t>
  </si>
  <si>
    <t>鈴鹿市</t>
  </si>
  <si>
    <t>24207_令和4年度</t>
  </si>
  <si>
    <t>24207_令和6年度</t>
  </si>
  <si>
    <t>24216</t>
  </si>
  <si>
    <t>伊賀市</t>
  </si>
  <si>
    <t>24216_令和4年度</t>
  </si>
  <si>
    <t>24216_令和6年度</t>
  </si>
  <si>
    <t>24210</t>
  </si>
  <si>
    <t>亀山市</t>
  </si>
  <si>
    <t>24210_令和4年度</t>
  </si>
  <si>
    <t>24210_令和6年度</t>
  </si>
  <si>
    <t>24341</t>
  </si>
  <si>
    <t>菰野町</t>
  </si>
  <si>
    <t>24341_令和4年度</t>
  </si>
  <si>
    <t>24341_令和6年度</t>
  </si>
  <si>
    <t>24205</t>
  </si>
  <si>
    <t>桑名市</t>
  </si>
  <si>
    <t>24205_令和4年度</t>
  </si>
  <si>
    <t>24205_令和6年度</t>
  </si>
  <si>
    <t>24_平成2年度</t>
  </si>
  <si>
    <t>24</t>
  </si>
  <si>
    <t>三重県</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</si>
  <si>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</si>
  <si>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</si>
  <si>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</si>
  <si>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</si>
  <si>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</si>
  <si>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</si>
  <si>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</si>
  <si>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</si>
  <si>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</si>
  <si>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</si>
  <si>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</si>
  <si>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</si>
  <si>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</si>
  <si>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</si>
  <si>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</si>
  <si>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</si>
  <si>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</si>
  <si>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</si>
  <si>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24_令和5年度</t>
  </si>
  <si>
    <t>24_令和6年度</t>
  </si>
  <si>
    <t>24443_令和7年度</t>
  </si>
  <si>
    <t>24443_令和8年度</t>
  </si>
  <si>
    <t>24443_令和9年度</t>
  </si>
  <si>
    <t>24443_令和10年度</t>
  </si>
  <si>
    <t>24443_令和11年度</t>
  </si>
  <si>
    <t>24443_令和12年度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</si>
</sst>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28.148902595833043</c:v>
                </c:pt>
                <c:pt idx="1">
                  <c:v>28.191093727261194</c:v>
                </c:pt>
                <c:pt idx="2">
                  <c:v>27.460859948993313</c:v>
                </c:pt>
                <c:pt idx="3">
                  <c:v>27.191470863878298</c:v>
                </c:pt>
                <c:pt idx="4">
                  <c:v>26.544054145406449</c:v>
                </c:pt>
                <c:pt idx="5">
                  <c:v>25.774511351890087</c:v>
                </c:pt>
                <c:pt idx="6">
                  <c:v>25.346204090438643</c:v>
                </c:pt>
                <c:pt idx="7">
                  <c:v>24.853468680563154</c:v>
                </c:pt>
                <c:pt idx="8">
                  <c:v>24.006476452809796</c:v>
                </c:pt>
                <c:pt idx="9">
                  <c:v>23.191837449573967</c:v>
                </c:pt>
                <c:pt idx="10">
                  <c:v>22.295202353811934</c:v>
                </c:pt>
                <c:pt idx="11">
                  <c:v>20.175712493261202</c:v>
                </c:pt>
                <c:pt idx="12">
                  <c:v>20.150610074971585</c:v>
                </c:pt>
                <c:pt idx="13">
                  <c:v>20.154931193129698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15.63961539516524</c:v>
                </c:pt>
                <c:pt idx="1">
                  <c:v>17.711840065008271</c:v>
                </c:pt>
                <c:pt idx="2">
                  <c:v>18.245540363549349</c:v>
                </c:pt>
                <c:pt idx="3">
                  <c:v>17.26455360783017</c:v>
                </c:pt>
                <c:pt idx="4">
                  <c:v>17.669388670357272</c:v>
                </c:pt>
                <c:pt idx="5">
                  <c:v>15.77099153952371</c:v>
                </c:pt>
                <c:pt idx="6">
                  <c:v>14.77296690306242</c:v>
                </c:pt>
                <c:pt idx="7">
                  <c:v>14.989775171479524</c:v>
                </c:pt>
                <c:pt idx="8">
                  <c:v>14.554460640962889</c:v>
                </c:pt>
                <c:pt idx="9">
                  <c:v>13.033934129402624</c:v>
                </c:pt>
                <c:pt idx="10">
                  <c:v>11.953642393500987</c:v>
                </c:pt>
                <c:pt idx="11">
                  <c:v>11.779019907256643</c:v>
                </c:pt>
                <c:pt idx="12">
                  <c:v>12.002668831638688</c:v>
                </c:pt>
                <c:pt idx="13">
                  <c:v>11.138866459594352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13.96272876997387</c:v>
                </c:pt>
                <c:pt idx="1">
                  <c:v>14.41293539399533</c:v>
                </c:pt>
                <c:pt idx="2">
                  <c:v>16.78595846722256</c:v>
                </c:pt>
                <c:pt idx="3">
                  <c:v>15.851284145133761</c:v>
                </c:pt>
                <c:pt idx="4">
                  <c:v>15.960841143884069</c:v>
                </c:pt>
                <c:pt idx="5">
                  <c:v>15.953800098119499</c:v>
                </c:pt>
                <c:pt idx="6">
                  <c:v>13.040325424943861</c:v>
                </c:pt>
                <c:pt idx="7">
                  <c:v>12.634553094989547</c:v>
                </c:pt>
                <c:pt idx="8">
                  <c:v>11.936830432399111</c:v>
                </c:pt>
                <c:pt idx="9">
                  <c:v>12.353832811939958</c:v>
                </c:pt>
                <c:pt idx="10">
                  <c:v>11.014881232359064</c:v>
                </c:pt>
                <c:pt idx="11">
                  <c:v>9.6098996269556665</c:v>
                </c:pt>
                <c:pt idx="12">
                  <c:v>11.027822667297524</c:v>
                </c:pt>
                <c:pt idx="13">
                  <c:v>10.168549428050529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16.868415737110993</c:v>
                </c:pt>
                <c:pt idx="1">
                  <c:v>16.797948621509676</c:v>
                </c:pt>
                <c:pt idx="2">
                  <c:v>16.876180987004069</c:v>
                </c:pt>
                <c:pt idx="3">
                  <c:v>17.535509857325433</c:v>
                </c:pt>
                <c:pt idx="4">
                  <c:v>15.980827684485856</c:v>
                </c:pt>
                <c:pt idx="5">
                  <c:v>15.032156176885008</c:v>
                </c:pt>
                <c:pt idx="6">
                  <c:v>19.885417072987753</c:v>
                </c:pt>
                <c:pt idx="7">
                  <c:v>15.747848984968645</c:v>
                </c:pt>
                <c:pt idx="8">
                  <c:v>15.176155194109578</c:v>
                </c:pt>
                <c:pt idx="9">
                  <c:v>14.516511679800141</c:v>
                </c:pt>
                <c:pt idx="10">
                  <c:v>14.344771537558984</c:v>
                </c:pt>
                <c:pt idx="11">
                  <c:v>13.594976177593054</c:v>
                </c:pt>
                <c:pt idx="12">
                  <c:v>13.770103259248948</c:v>
                </c:pt>
                <c:pt idx="13">
                  <c:v>12.88574846983912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6373</c:v>
                </c:pt>
                <c:pt idx="1">
                  <c:v>6339</c:v>
                </c:pt>
                <c:pt idx="2">
                  <c:v>6370</c:v>
                </c:pt>
                <c:pt idx="3">
                  <c:v>6316</c:v>
                </c:pt>
                <c:pt idx="4">
                  <c:v>6366</c:v>
                </c:pt>
                <c:pt idx="5">
                  <c:v>6384</c:v>
                </c:pt>
                <c:pt idx="6">
                  <c:v>6361</c:v>
                </c:pt>
                <c:pt idx="7">
                  <c:v>6295</c:v>
                </c:pt>
                <c:pt idx="8">
                  <c:v>6232</c:v>
                </c:pt>
                <c:pt idx="9">
                  <c:v>6115</c:v>
                </c:pt>
                <c:pt idx="10">
                  <c:v>6051</c:v>
                </c:pt>
                <c:pt idx="11">
                  <c:v>5994</c:v>
                </c:pt>
                <c:pt idx="12">
                  <c:v>5963</c:v>
                </c:pt>
                <c:pt idx="13">
                  <c:v>5865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3003</c:v>
                </c:pt>
                <c:pt idx="1">
                  <c:v>2957</c:v>
                </c:pt>
                <c:pt idx="2">
                  <c:v>2921</c:v>
                </c:pt>
                <c:pt idx="3">
                  <c:v>2879</c:v>
                </c:pt>
                <c:pt idx="4">
                  <c:v>2823</c:v>
                </c:pt>
                <c:pt idx="5">
                  <c:v>2775</c:v>
                </c:pt>
                <c:pt idx="6">
                  <c:v>2722</c:v>
                </c:pt>
                <c:pt idx="7">
                  <c:v>2771</c:v>
                </c:pt>
                <c:pt idx="8">
                  <c:v>2678</c:v>
                </c:pt>
                <c:pt idx="9">
                  <c:v>2628</c:v>
                </c:pt>
                <c:pt idx="10">
                  <c:v>2505</c:v>
                </c:pt>
                <c:pt idx="11">
                  <c:v>2485</c:v>
                </c:pt>
                <c:pt idx="12">
                  <c:v>2483</c:v>
                </c:pt>
                <c:pt idx="13">
                  <c:v>2460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4248</c:v>
                </c:pt>
                <c:pt idx="1">
                  <c:v>4235</c:v>
                </c:pt>
                <c:pt idx="2">
                  <c:v>4231</c:v>
                </c:pt>
                <c:pt idx="3">
                  <c:v>4264</c:v>
                </c:pt>
                <c:pt idx="4">
                  <c:v>4262</c:v>
                </c:pt>
                <c:pt idx="5">
                  <c:v>4252</c:v>
                </c:pt>
                <c:pt idx="6">
                  <c:v>4251</c:v>
                </c:pt>
                <c:pt idx="7">
                  <c:v>4247</c:v>
                </c:pt>
                <c:pt idx="8">
                  <c:v>4254</c:v>
                </c:pt>
                <c:pt idx="9">
                  <c:v>4224</c:v>
                </c:pt>
                <c:pt idx="10">
                  <c:v>4173</c:v>
                </c:pt>
                <c:pt idx="11">
                  <c:v>4139</c:v>
                </c:pt>
                <c:pt idx="12">
                  <c:v>4065</c:v>
                </c:pt>
                <c:pt idx="13">
                  <c:v>4070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157</c:v>
                </c:pt>
                <c:pt idx="1">
                  <c:v>157</c:v>
                </c:pt>
                <c:pt idx="2">
                  <c:v>157</c:v>
                </c:pt>
                <c:pt idx="3">
                  <c:v>157</c:v>
                </c:pt>
                <c:pt idx="4">
                  <c:v>157</c:v>
                </c:pt>
                <c:pt idx="5">
                  <c:v>134</c:v>
                </c:pt>
                <c:pt idx="6">
                  <c:v>134</c:v>
                </c:pt>
                <c:pt idx="7">
                  <c:v>134</c:v>
                </c:pt>
                <c:pt idx="8">
                  <c:v>134</c:v>
                </c:pt>
                <c:pt idx="9">
                  <c:v>134</c:v>
                </c:pt>
                <c:pt idx="10">
                  <c:v>134</c:v>
                </c:pt>
                <c:pt idx="11">
                  <c:v>148</c:v>
                </c:pt>
                <c:pt idx="12">
                  <c:v>148</c:v>
                </c:pt>
                <c:pt idx="13">
                  <c:v>148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479</c:v>
                </c:pt>
                <c:pt idx="1">
                  <c:v>479</c:v>
                </c:pt>
                <c:pt idx="2">
                  <c:v>479</c:v>
                </c:pt>
                <c:pt idx="3">
                  <c:v>479</c:v>
                </c:pt>
                <c:pt idx="4">
                  <c:v>479</c:v>
                </c:pt>
                <c:pt idx="5">
                  <c:v>350</c:v>
                </c:pt>
                <c:pt idx="6">
                  <c:v>350</c:v>
                </c:pt>
                <c:pt idx="7">
                  <c:v>350</c:v>
                </c:pt>
                <c:pt idx="8">
                  <c:v>350</c:v>
                </c:pt>
                <c:pt idx="9">
                  <c:v>350</c:v>
                </c:pt>
                <c:pt idx="10">
                  <c:v>350</c:v>
                </c:pt>
                <c:pt idx="11">
                  <c:v>299</c:v>
                </c:pt>
                <c:pt idx="12">
                  <c:v>299</c:v>
                </c:pt>
                <c:pt idx="13">
                  <c:v>299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61.111400000000003</c:v>
                </c:pt>
                <c:pt idx="1">
                  <c:v>65.246499999999997</c:v>
                </c:pt>
                <c:pt idx="2">
                  <c:v>58.421999999999997</c:v>
                </c:pt>
                <c:pt idx="3">
                  <c:v>66.5411</c:v>
                </c:pt>
                <c:pt idx="4">
                  <c:v>58.918799999999997</c:v>
                </c:pt>
                <c:pt idx="5">
                  <c:v>65.903099999999995</c:v>
                </c:pt>
                <c:pt idx="6">
                  <c:v>66.048100000000005</c:v>
                </c:pt>
                <c:pt idx="7">
                  <c:v>65.394999999999996</c:v>
                </c:pt>
                <c:pt idx="8">
                  <c:v>66.228499999999997</c:v>
                </c:pt>
                <c:pt idx="9">
                  <c:v>68.4148</c:v>
                </c:pt>
                <c:pt idx="10">
                  <c:v>65.950999999999993</c:v>
                </c:pt>
                <c:pt idx="11">
                  <c:v>59.254100000000001</c:v>
                </c:pt>
                <c:pt idx="12">
                  <c:v>61.790399999999998</c:v>
                </c:pt>
                <c:pt idx="13">
                  <c:v>67.131399999999999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3.694</c:v>
                </c:pt>
                <c:pt idx="1">
                  <c:v>2.964</c:v>
                </c:pt>
                <c:pt idx="2">
                  <c:v>3.1539999999999999</c:v>
                </c:pt>
                <c:pt idx="3">
                  <c:v>3.117</c:v>
                </c:pt>
                <c:pt idx="4">
                  <c:v>2.5950000000000002</c:v>
                </c:pt>
                <c:pt idx="5">
                  <c:v>2.5219999999999998</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3.694</c:v>
                </c:pt>
                <c:pt idx="1">
                  <c:v>2.964</c:v>
                </c:pt>
                <c:pt idx="2">
                  <c:v>3.1539999999999999</c:v>
                </c:pt>
                <c:pt idx="3">
                  <c:v>3.117</c:v>
                </c:pt>
                <c:pt idx="4">
                  <c:v>2.5950000000000002</c:v>
                </c:pt>
                <c:pt idx="5">
                  <c:v>2.5219999999999998</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16.78595846722256</c:v>
                </c:pt>
                <c:pt idx="1">
                  <c:v>15.851284145133761</c:v>
                </c:pt>
                <c:pt idx="2">
                  <c:v>15.960841143884069</c:v>
                </c:pt>
                <c:pt idx="3">
                  <c:v>15.953800098119499</c:v>
                </c:pt>
                <c:pt idx="4">
                  <c:v>13.040325424943861</c:v>
                </c:pt>
                <c:pt idx="5">
                  <c:v>12.634553094989547</c:v>
                </c:pt>
                <c:pt idx="6">
                  <c:v>11.936830432399111</c:v>
                </c:pt>
                <c:pt idx="7">
                  <c:v>12.353832811939958</c:v>
                </c:pt>
                <c:pt idx="8">
                  <c:v>11.014881232359064</c:v>
                </c:pt>
                <c:pt idx="9">
                  <c:v>9.6098996269556665</c:v>
                </c:pt>
                <c:pt idx="10">
                  <c:v>11.027822667297524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16.876180987004069</c:v>
                </c:pt>
                <c:pt idx="1">
                  <c:v>17.535509857325433</c:v>
                </c:pt>
                <c:pt idx="2">
                  <c:v>15.980827684485856</c:v>
                </c:pt>
                <c:pt idx="3">
                  <c:v>15.032156176885008</c:v>
                </c:pt>
                <c:pt idx="4">
                  <c:v>19.885417072987753</c:v>
                </c:pt>
                <c:pt idx="5">
                  <c:v>15.747848984968645</c:v>
                </c:pt>
                <c:pt idx="6">
                  <c:v>15.176155194109578</c:v>
                </c:pt>
                <c:pt idx="7">
                  <c:v>14.516511679800141</c:v>
                </c:pt>
                <c:pt idx="8">
                  <c:v>14.344771537558984</c:v>
                </c:pt>
                <c:pt idx="9">
                  <c:v>13.594976177593054</c:v>
                </c:pt>
                <c:pt idx="10">
                  <c:v>13.770103259248948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0.21888838492812196</c:v>
                </c:pt>
                <c:pt idx="1">
                  <c:v>0.16902844708343587</c:v>
                </c:pt>
                <c:pt idx="2">
                  <c:v>0.19736149230004491</c:v>
                </c:pt>
                <c:pt idx="3">
                  <c:v>0.20735548269469287</c:v>
                </c:pt>
                <c:pt idx="4">
                  <c:v>0.1304976400784188</c:v>
                </c:pt>
                <c:pt idx="5">
                  <c:v>0.16014885603787885</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9.3016221524955043</c:v>
                </c:pt>
                <c:pt idx="2">
                  <c:v>1.3272493023840619</c:v>
                </c:pt>
                <c:pt idx="3">
                  <c:v>4.5166603156999923</c:v>
                </c:pt>
                <c:pt idx="4">
                  <c:v>12.583996413808601</c:v>
                </c:pt>
                <c:pt idx="5">
                  <c:v>17.364273386689089</c:v>
                </c:pt>
                <c:pt idx="7">
                  <c:v>29.46931627582163</c:v>
                </c:pt>
                <c:pt idx="8">
                  <c:v>0.65889772066229302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15.145531770579558</c:v>
                </c:pt>
                <c:pt idx="4" formatCode="#,##0">
                  <c:v>12.583996413808601</c:v>
                </c:pt>
                <c:pt idx="5" formatCode="#,##0">
                  <c:v>17.364273386689089</c:v>
                </c:pt>
                <c:pt idx="6" formatCode="#,##0">
                  <c:v>30.128213996483922</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大台町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大台町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大台町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大台町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42,642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1420.6999999999994</c:v>
                </c:pt>
                <c:pt idx="1">
                  <c:v>29001.30000000001</c:v>
                </c:pt>
                <c:pt idx="2">
                  <c:v>0</c:v>
                </c:pt>
                <c:pt idx="3">
                  <c:v>12220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104,295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1705.010483999999</c:v>
                </c:pt>
                <c:pt idx="1">
                  <c:v>38361.759588000015</c:v>
                </c:pt>
                <c:pt idx="2">
                  <c:v>0</c:v>
                </c:pt>
                <c:pt idx="3">
                  <c:v>64228.32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7.7195622599999991</c:v>
                </c:pt>
                <c:pt idx="1">
                  <c:v>23.061198311999998</c:v>
                </c:pt>
                <c:pt idx="2">
                  <c:v>3.3745839840000005</c:v>
                </c:pt>
                <c:pt idx="3">
                  <c:v>0</c:v>
                </c:pt>
                <c:pt idx="4">
                  <c:v>0.58737852000000002</c:v>
                </c:pt>
                <c:pt idx="5">
                  <c:v>4.8267926599999997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415,196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162292</c:v>
                </c:pt>
                <c:pt idx="1">
                  <c:v>236900</c:v>
                </c:pt>
                <c:pt idx="2">
                  <c:v>16004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220</c:v>
                </c:pt>
                <c:pt idx="1">
                  <c:v>220</c:v>
                </c:pt>
                <c:pt idx="2">
                  <c:v>220</c:v>
                </c:pt>
                <c:pt idx="3">
                  <c:v>220</c:v>
                </c:pt>
                <c:pt idx="4">
                  <c:v>220</c:v>
                </c:pt>
                <c:pt idx="5">
                  <c:v>220</c:v>
                </c:pt>
                <c:pt idx="6">
                  <c:v>220</c:v>
                </c:pt>
                <c:pt idx="7">
                  <c:v>220</c:v>
                </c:pt>
                <c:pt idx="8">
                  <c:v>12220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7064.8</c:v>
                </c:pt>
                <c:pt idx="1">
                  <c:v>12241.4</c:v>
                </c:pt>
                <c:pt idx="2">
                  <c:v>15793.099999999989</c:v>
                </c:pt>
                <c:pt idx="3">
                  <c:v>19574</c:v>
                </c:pt>
                <c:pt idx="4">
                  <c:v>23021.4</c:v>
                </c:pt>
                <c:pt idx="5">
                  <c:v>26144.100000000009</c:v>
                </c:pt>
                <c:pt idx="6">
                  <c:v>28170.80000000001</c:v>
                </c:pt>
                <c:pt idx="7">
                  <c:v>28792.30000000001</c:v>
                </c:pt>
                <c:pt idx="8">
                  <c:v>29001.30000000001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904.90000000000009</c:v>
                </c:pt>
                <c:pt idx="1">
                  <c:v>950.5</c:v>
                </c:pt>
                <c:pt idx="2">
                  <c:v>1006</c:v>
                </c:pt>
                <c:pt idx="3">
                  <c:v>1046.8</c:v>
                </c:pt>
                <c:pt idx="4">
                  <c:v>1081.8</c:v>
                </c:pt>
                <c:pt idx="5">
                  <c:v>1118.5</c:v>
                </c:pt>
                <c:pt idx="6">
                  <c:v>1185.8</c:v>
                </c:pt>
                <c:pt idx="7">
                  <c:v>1321.6999999999994</c:v>
                </c:pt>
                <c:pt idx="8">
                  <c:v>1420.6999999999994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0.23355562071816952</c:v>
                </c:pt>
                <c:pt idx="1">
                  <c:v>0.37019190576575078</c:v>
                </c:pt>
                <c:pt idx="2">
                  <c:v>0.47671566530280152</c:v>
                </c:pt>
                <c:pt idx="3">
                  <c:v>0.59374281690557251</c:v>
                </c:pt>
                <c:pt idx="4">
                  <c:v>0.70953092473805079</c:v>
                </c:pt>
                <c:pt idx="5">
                  <c:v>0.78858345086080406</c:v>
                </c:pt>
                <c:pt idx="6">
                  <c:v>0.84099162931285931</c:v>
                </c:pt>
                <c:pt idx="7">
                  <c:v>0.92730150565439129</c:v>
                </c:pt>
                <c:pt idx="8">
                  <c:v>2.3688012451682865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7.3846133702134358</c:v>
                </c:pt>
                <c:pt idx="2">
                  <c:v>1.1760421391319811</c:v>
                </c:pt>
                <c:pt idx="3">
                  <c:v>7.4201721751404408</c:v>
                </c:pt>
                <c:pt idx="4">
                  <c:v>15.960841143884069</c:v>
                </c:pt>
                <c:pt idx="5">
                  <c:v>17.669388670357272</c:v>
                </c:pt>
                <c:pt idx="7">
                  <c:v>25.753255066109478</c:v>
                </c:pt>
                <c:pt idx="8">
                  <c:v>0.79079907929696902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15.980827684485856</c:v>
                </c:pt>
                <c:pt idx="4" formatCode="#,##0">
                  <c:v>15.960841143884069</c:v>
                </c:pt>
                <c:pt idx="5" formatCode="#,##0">
                  <c:v>17.669388670357272</c:v>
                </c:pt>
                <c:pt idx="6" formatCode="#,##0">
                  <c:v>26.544054145406449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190</c:v>
                </c:pt>
                <c:pt idx="1">
                  <c:v>199</c:v>
                </c:pt>
                <c:pt idx="2">
                  <c:v>210</c:v>
                </c:pt>
                <c:pt idx="3">
                  <c:v>218</c:v>
                </c:pt>
                <c:pt idx="4">
                  <c:v>224</c:v>
                </c:pt>
                <c:pt idx="5">
                  <c:v>230</c:v>
                </c:pt>
                <c:pt idx="6">
                  <c:v>238</c:v>
                </c:pt>
                <c:pt idx="7">
                  <c:v>258</c:v>
                </c:pt>
                <c:pt idx="8">
                  <c:v>271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44028.636967636594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104295.09007200002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948759.57099999988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214432.28499999997</c:v>
                </c:pt>
                <c:pt idx="1">
                  <c:v>640588.84199999995</c:v>
                </c:pt>
                <c:pt idx="2">
                  <c:v>93738.444000000003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40066.770072000014</c:v>
                </c:pt>
                <c:pt idx="1">
                  <c:v>0</c:v>
                </c:pt>
                <c:pt idx="2">
                  <c:v>64228.32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排出量比較シート!$DN$21:$DN$50</c:f>
              <c:numCache>
                <c:formatCode>0.0%;;</c:formatCode>
                <c:ptCount val="30"/>
                <c:pt idx="0">
                  <c:v>0</c:v>
                </c:pt>
                <c:pt idx="1">
                  <c:v>0</c:v>
                </c:pt>
                <c:pt idx="2">
                  <c:v>1</c:v>
                </c:pt>
                <c:pt idx="3">
                  <c:v>0</c:v>
                </c:pt>
                <c:pt idx="4">
                  <c:v>0</c:v>
                </c:pt>
                <c:pt idx="5">
                  <c:v>0</c:v>
                </c:pt>
                <c:pt idx="6">
                  <c:v>0</c:v>
                </c:pt>
                <c:pt idx="7">
                  <c:v>0</c:v>
                </c:pt>
                <c:pt idx="8">
                  <c:v>1</c:v>
                </c:pt>
                <c:pt idx="9">
                  <c:v>0</c:v>
                </c:pt>
                <c:pt idx="10">
                  <c:v>0.13</c:v>
                </c:pt>
                <c:pt idx="11">
                  <c:v>0</c:v>
                </c:pt>
                <c:pt idx="12">
                  <c:v>1</c:v>
                </c:pt>
                <c:pt idx="13">
                  <c:v>0</c:v>
                </c:pt>
                <c:pt idx="14">
                  <c:v>0</c:v>
                </c:pt>
                <c:pt idx="15">
                  <c:v>0</c:v>
                </c:pt>
                <c:pt idx="16">
                  <c:v>0</c:v>
                </c:pt>
                <c:pt idx="17">
                  <c:v>0</c:v>
                </c:pt>
                <c:pt idx="18">
                  <c:v>0</c:v>
                </c:pt>
                <c:pt idx="19">
                  <c:v>0</c:v>
                </c:pt>
                <c:pt idx="20">
                  <c:v>0</c:v>
                </c:pt>
                <c:pt idx="21">
                  <c:v>0.51</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排出量比較シート!$DQ$21:$DQ$50</c:f>
              <c:numCache>
                <c:formatCode>0.0%;;</c:formatCode>
                <c:ptCount val="30"/>
                <c:pt idx="0">
                  <c:v>0</c:v>
                </c:pt>
                <c:pt idx="1">
                  <c:v>0</c:v>
                </c:pt>
                <c:pt idx="2">
                  <c:v>0</c:v>
                </c:pt>
                <c:pt idx="3">
                  <c:v>1</c:v>
                </c:pt>
                <c:pt idx="4">
                  <c:v>0</c:v>
                </c:pt>
                <c:pt idx="5">
                  <c:v>0</c:v>
                </c:pt>
                <c:pt idx="6">
                  <c:v>0</c:v>
                </c:pt>
                <c:pt idx="7">
                  <c:v>1</c:v>
                </c:pt>
                <c:pt idx="8">
                  <c:v>0</c:v>
                </c:pt>
                <c:pt idx="9">
                  <c:v>0</c:v>
                </c:pt>
                <c:pt idx="10">
                  <c:v>0.68</c:v>
                </c:pt>
                <c:pt idx="11">
                  <c:v>0</c:v>
                </c:pt>
                <c:pt idx="12">
                  <c:v>0</c:v>
                </c:pt>
                <c:pt idx="13">
                  <c:v>0</c:v>
                </c:pt>
                <c:pt idx="14">
                  <c:v>0</c:v>
                </c:pt>
                <c:pt idx="15">
                  <c:v>0</c:v>
                </c:pt>
                <c:pt idx="16">
                  <c:v>0</c:v>
                </c:pt>
                <c:pt idx="17">
                  <c:v>1</c:v>
                </c:pt>
                <c:pt idx="18">
                  <c:v>0</c:v>
                </c:pt>
                <c:pt idx="19">
                  <c:v>0</c:v>
                </c:pt>
                <c:pt idx="20">
                  <c:v>0</c:v>
                </c:pt>
                <c:pt idx="21">
                  <c:v>0.49</c:v>
                </c:pt>
                <c:pt idx="22">
                  <c:v>0</c:v>
                </c:pt>
                <c:pt idx="23">
                  <c:v>1</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排出量比較シート!$DF$21:$DF$50</c:f>
              <c:numCache>
                <c:formatCode>#,##0;;</c:formatCode>
                <c:ptCount val="30"/>
                <c:pt idx="0">
                  <c:v>0</c:v>
                </c:pt>
                <c:pt idx="1">
                  <c:v>0</c:v>
                </c:pt>
                <c:pt idx="2">
                  <c:v>1</c:v>
                </c:pt>
                <c:pt idx="3">
                  <c:v>0</c:v>
                </c:pt>
                <c:pt idx="4">
                  <c:v>0</c:v>
                </c:pt>
                <c:pt idx="5">
                  <c:v>0</c:v>
                </c:pt>
                <c:pt idx="6">
                  <c:v>0</c:v>
                </c:pt>
                <c:pt idx="7">
                  <c:v>0</c:v>
                </c:pt>
                <c:pt idx="8">
                  <c:v>1</c:v>
                </c:pt>
                <c:pt idx="9">
                  <c:v>0</c:v>
                </c:pt>
                <c:pt idx="10">
                  <c:v>1</c:v>
                </c:pt>
                <c:pt idx="11">
                  <c:v>0</c:v>
                </c:pt>
                <c:pt idx="12">
                  <c:v>1</c:v>
                </c:pt>
                <c:pt idx="13">
                  <c:v>0</c:v>
                </c:pt>
                <c:pt idx="14">
                  <c:v>0</c:v>
                </c:pt>
                <c:pt idx="15">
                  <c:v>0</c:v>
                </c:pt>
                <c:pt idx="16">
                  <c:v>0</c:v>
                </c:pt>
                <c:pt idx="17">
                  <c:v>0</c:v>
                </c:pt>
                <c:pt idx="18">
                  <c:v>0</c:v>
                </c:pt>
                <c:pt idx="19">
                  <c:v>0</c:v>
                </c:pt>
                <c:pt idx="20">
                  <c:v>0</c:v>
                </c:pt>
                <c:pt idx="21">
                  <c:v>1</c:v>
                </c:pt>
                <c:pt idx="22">
                  <c:v>0</c:v>
                </c:pt>
                <c:pt idx="23">
                  <c:v>0</c:v>
                </c:pt>
                <c:pt idx="24">
                  <c:v>0</c:v>
                </c:pt>
                <c:pt idx="25">
                  <c:v>3</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排出量比較シート!$DI$21:$DI$50</c:f>
              <c:numCache>
                <c:formatCode>#,##0;;</c:formatCode>
                <c:ptCount val="30"/>
                <c:pt idx="0">
                  <c:v>0</c:v>
                </c:pt>
                <c:pt idx="1">
                  <c:v>0</c:v>
                </c:pt>
                <c:pt idx="2">
                  <c:v>0</c:v>
                </c:pt>
                <c:pt idx="3">
                  <c:v>1</c:v>
                </c:pt>
                <c:pt idx="4">
                  <c:v>0</c:v>
                </c:pt>
                <c:pt idx="5">
                  <c:v>0</c:v>
                </c:pt>
                <c:pt idx="6">
                  <c:v>0</c:v>
                </c:pt>
                <c:pt idx="7">
                  <c:v>1</c:v>
                </c:pt>
                <c:pt idx="8">
                  <c:v>0</c:v>
                </c:pt>
                <c:pt idx="9">
                  <c:v>0</c:v>
                </c:pt>
                <c:pt idx="10">
                  <c:v>1</c:v>
                </c:pt>
                <c:pt idx="11">
                  <c:v>0</c:v>
                </c:pt>
                <c:pt idx="12">
                  <c:v>0</c:v>
                </c:pt>
                <c:pt idx="13">
                  <c:v>0</c:v>
                </c:pt>
                <c:pt idx="14">
                  <c:v>0</c:v>
                </c:pt>
                <c:pt idx="15">
                  <c:v>0</c:v>
                </c:pt>
                <c:pt idx="16">
                  <c:v>0</c:v>
                </c:pt>
                <c:pt idx="17">
                  <c:v>1</c:v>
                </c:pt>
                <c:pt idx="18">
                  <c:v>0</c:v>
                </c:pt>
                <c:pt idx="19">
                  <c:v>0</c:v>
                </c:pt>
                <c:pt idx="20">
                  <c:v>0</c:v>
                </c:pt>
                <c:pt idx="21">
                  <c:v>1</c:v>
                </c:pt>
                <c:pt idx="22">
                  <c:v>0</c:v>
                </c:pt>
                <c:pt idx="23">
                  <c:v>3</c:v>
                </c:pt>
                <c:pt idx="24">
                  <c:v>0</c:v>
                </c:pt>
                <c:pt idx="25">
                  <c:v>0</c:v>
                </c:pt>
                <c:pt idx="26">
                  <c:v>0</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排出量比較シート!$DL$21:$DL$50</c:f>
              <c:numCache>
                <c:formatCode>#,##0;;</c:formatCode>
                <c:ptCount val="30"/>
                <c:pt idx="0">
                  <c:v>0</c:v>
                </c:pt>
                <c:pt idx="1">
                  <c:v>0</c:v>
                </c:pt>
                <c:pt idx="2">
                  <c:v>1</c:v>
                </c:pt>
                <c:pt idx="3">
                  <c:v>1</c:v>
                </c:pt>
                <c:pt idx="4">
                  <c:v>0</c:v>
                </c:pt>
                <c:pt idx="5">
                  <c:v>0</c:v>
                </c:pt>
                <c:pt idx="6">
                  <c:v>0</c:v>
                </c:pt>
                <c:pt idx="7">
                  <c:v>1</c:v>
                </c:pt>
                <c:pt idx="8">
                  <c:v>1</c:v>
                </c:pt>
                <c:pt idx="9">
                  <c:v>0</c:v>
                </c:pt>
                <c:pt idx="10">
                  <c:v>3</c:v>
                </c:pt>
                <c:pt idx="11">
                  <c:v>0</c:v>
                </c:pt>
                <c:pt idx="12">
                  <c:v>1</c:v>
                </c:pt>
                <c:pt idx="13">
                  <c:v>0</c:v>
                </c:pt>
                <c:pt idx="14">
                  <c:v>0</c:v>
                </c:pt>
                <c:pt idx="15">
                  <c:v>0</c:v>
                </c:pt>
                <c:pt idx="16">
                  <c:v>0</c:v>
                </c:pt>
                <c:pt idx="17">
                  <c:v>1</c:v>
                </c:pt>
                <c:pt idx="18">
                  <c:v>0</c:v>
                </c:pt>
                <c:pt idx="19">
                  <c:v>1</c:v>
                </c:pt>
                <c:pt idx="20">
                  <c:v>0</c:v>
                </c:pt>
                <c:pt idx="21">
                  <c:v>2</c:v>
                </c:pt>
                <c:pt idx="22">
                  <c:v>0</c:v>
                </c:pt>
                <c:pt idx="23">
                  <c:v>3</c:v>
                </c:pt>
                <c:pt idx="24">
                  <c:v>0</c:v>
                </c:pt>
                <c:pt idx="25">
                  <c:v>3</c:v>
                </c:pt>
                <c:pt idx="26">
                  <c:v>0</c:v>
                </c:pt>
                <c:pt idx="27">
                  <c:v>0</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排出量比較シート!$CX$21:$CX$50</c:f>
              <c:numCache>
                <c:formatCode>[=0]#;[&lt;1]0.00;#,##0</c:formatCode>
                <c:ptCount val="30"/>
                <c:pt idx="0">
                  <c:v>0</c:v>
                </c:pt>
                <c:pt idx="1">
                  <c:v>0</c:v>
                </c:pt>
                <c:pt idx="2">
                  <c:v>5.9690000000000003</c:v>
                </c:pt>
                <c:pt idx="3">
                  <c:v>0</c:v>
                </c:pt>
                <c:pt idx="4">
                  <c:v>0</c:v>
                </c:pt>
                <c:pt idx="5">
                  <c:v>0</c:v>
                </c:pt>
                <c:pt idx="6">
                  <c:v>0</c:v>
                </c:pt>
                <c:pt idx="7">
                  <c:v>0</c:v>
                </c:pt>
                <c:pt idx="8">
                  <c:v>3.3530000000000002</c:v>
                </c:pt>
                <c:pt idx="9">
                  <c:v>0</c:v>
                </c:pt>
                <c:pt idx="10">
                  <c:v>2.6309999999999998</c:v>
                </c:pt>
                <c:pt idx="11">
                  <c:v>0</c:v>
                </c:pt>
                <c:pt idx="12">
                  <c:v>22.212</c:v>
                </c:pt>
                <c:pt idx="13">
                  <c:v>0</c:v>
                </c:pt>
                <c:pt idx="14">
                  <c:v>0</c:v>
                </c:pt>
                <c:pt idx="15">
                  <c:v>0</c:v>
                </c:pt>
                <c:pt idx="16">
                  <c:v>0</c:v>
                </c:pt>
                <c:pt idx="17">
                  <c:v>0</c:v>
                </c:pt>
                <c:pt idx="18">
                  <c:v>0</c:v>
                </c:pt>
                <c:pt idx="19">
                  <c:v>0</c:v>
                </c:pt>
                <c:pt idx="20">
                  <c:v>0</c:v>
                </c:pt>
                <c:pt idx="21">
                  <c:v>2.7719999999999998</c:v>
                </c:pt>
                <c:pt idx="22">
                  <c:v>0</c:v>
                </c:pt>
                <c:pt idx="23">
                  <c:v>0</c:v>
                </c:pt>
                <c:pt idx="24">
                  <c:v>0</c:v>
                </c:pt>
                <c:pt idx="25">
                  <c:v>24.911000000000001</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排出量比較シート!$DA$21:$DA$50</c:f>
              <c:numCache>
                <c:formatCode>[=0]#;[&lt;1]0.00;#,##0</c:formatCode>
                <c:ptCount val="30"/>
                <c:pt idx="0">
                  <c:v>0</c:v>
                </c:pt>
                <c:pt idx="1">
                  <c:v>0</c:v>
                </c:pt>
                <c:pt idx="2">
                  <c:v>0</c:v>
                </c:pt>
                <c:pt idx="3">
                  <c:v>2.91</c:v>
                </c:pt>
                <c:pt idx="4">
                  <c:v>0</c:v>
                </c:pt>
                <c:pt idx="5">
                  <c:v>0</c:v>
                </c:pt>
                <c:pt idx="6">
                  <c:v>0</c:v>
                </c:pt>
                <c:pt idx="7">
                  <c:v>2.9569999999999999</c:v>
                </c:pt>
                <c:pt idx="8">
                  <c:v>0</c:v>
                </c:pt>
                <c:pt idx="9">
                  <c:v>0</c:v>
                </c:pt>
                <c:pt idx="10">
                  <c:v>14.074999999999999</c:v>
                </c:pt>
                <c:pt idx="11">
                  <c:v>0</c:v>
                </c:pt>
                <c:pt idx="12">
                  <c:v>0</c:v>
                </c:pt>
                <c:pt idx="13">
                  <c:v>0</c:v>
                </c:pt>
                <c:pt idx="14">
                  <c:v>0</c:v>
                </c:pt>
                <c:pt idx="15">
                  <c:v>0</c:v>
                </c:pt>
                <c:pt idx="16">
                  <c:v>0</c:v>
                </c:pt>
                <c:pt idx="17">
                  <c:v>11.689</c:v>
                </c:pt>
                <c:pt idx="18">
                  <c:v>0</c:v>
                </c:pt>
                <c:pt idx="19">
                  <c:v>0</c:v>
                </c:pt>
                <c:pt idx="20">
                  <c:v>0</c:v>
                </c:pt>
                <c:pt idx="21">
                  <c:v>2.6709999999999998</c:v>
                </c:pt>
                <c:pt idx="22">
                  <c:v>0</c:v>
                </c:pt>
                <c:pt idx="23">
                  <c:v>22.255000000000003</c:v>
                </c:pt>
                <c:pt idx="24">
                  <c:v>0</c:v>
                </c:pt>
                <c:pt idx="25">
                  <c:v>0</c:v>
                </c:pt>
                <c:pt idx="26">
                  <c:v>0</c:v>
                </c:pt>
                <c:pt idx="27">
                  <c:v>0</c:v>
                </c:pt>
                <c:pt idx="28">
                  <c:v>8.8989999999999991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4.1210000000000004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排出量比較シート!$DD$21:$DD$50</c:f>
              <c:numCache>
                <c:formatCode>[=0]#;[&lt;1]0.00;#,##0</c:formatCode>
                <c:ptCount val="30"/>
                <c:pt idx="0">
                  <c:v>0</c:v>
                </c:pt>
                <c:pt idx="1">
                  <c:v>0</c:v>
                </c:pt>
                <c:pt idx="2">
                  <c:v>5.9690000000000003</c:v>
                </c:pt>
                <c:pt idx="3">
                  <c:v>2.91</c:v>
                </c:pt>
                <c:pt idx="4">
                  <c:v>0</c:v>
                </c:pt>
                <c:pt idx="5">
                  <c:v>0</c:v>
                </c:pt>
                <c:pt idx="6">
                  <c:v>0</c:v>
                </c:pt>
                <c:pt idx="7">
                  <c:v>2.9569999999999999</c:v>
                </c:pt>
                <c:pt idx="8">
                  <c:v>3.3530000000000002</c:v>
                </c:pt>
                <c:pt idx="9">
                  <c:v>0</c:v>
                </c:pt>
                <c:pt idx="10">
                  <c:v>20.826999999999998</c:v>
                </c:pt>
                <c:pt idx="11">
                  <c:v>0</c:v>
                </c:pt>
                <c:pt idx="12">
                  <c:v>22.212</c:v>
                </c:pt>
                <c:pt idx="13">
                  <c:v>0</c:v>
                </c:pt>
                <c:pt idx="14">
                  <c:v>0</c:v>
                </c:pt>
                <c:pt idx="15">
                  <c:v>0</c:v>
                </c:pt>
                <c:pt idx="16">
                  <c:v>0</c:v>
                </c:pt>
                <c:pt idx="17">
                  <c:v>11.689</c:v>
                </c:pt>
                <c:pt idx="18">
                  <c:v>0</c:v>
                </c:pt>
                <c:pt idx="19">
                  <c:v>3.66</c:v>
                </c:pt>
                <c:pt idx="20">
                  <c:v>0</c:v>
                </c:pt>
                <c:pt idx="21">
                  <c:v>5.4429999999999996</c:v>
                </c:pt>
                <c:pt idx="22">
                  <c:v>0</c:v>
                </c:pt>
                <c:pt idx="23">
                  <c:v>22.255000000000003</c:v>
                </c:pt>
                <c:pt idx="24">
                  <c:v>0</c:v>
                </c:pt>
                <c:pt idx="25">
                  <c:v>24.911000000000001</c:v>
                </c:pt>
                <c:pt idx="26">
                  <c:v>0</c:v>
                </c:pt>
                <c:pt idx="27">
                  <c:v>0</c:v>
                </c:pt>
                <c:pt idx="28">
                  <c:v>8.8989999999999991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排出量比較シート!$CU$21:$CU$50</c:f>
              <c:numCache>
                <c:formatCode>\(0%\);;</c:formatCode>
                <c:ptCount val="30"/>
                <c:pt idx="0">
                  <c:v>0</c:v>
                </c:pt>
                <c:pt idx="1">
                  <c:v>0</c:v>
                </c:pt>
                <c:pt idx="2">
                  <c:v>0</c:v>
                </c:pt>
                <c:pt idx="3">
                  <c:v>0.27457019090119139</c:v>
                </c:pt>
                <c:pt idx="4">
                  <c:v>0</c:v>
                </c:pt>
                <c:pt idx="5">
                  <c:v>0</c:v>
                </c:pt>
                <c:pt idx="6">
                  <c:v>0</c:v>
                </c:pt>
                <c:pt idx="7">
                  <c:v>0.27713676084627847</c:v>
                </c:pt>
                <c:pt idx="8">
                  <c:v>0</c:v>
                </c:pt>
                <c:pt idx="9">
                  <c:v>0</c:v>
                </c:pt>
                <c:pt idx="10">
                  <c:v>0.65174207184389621</c:v>
                </c:pt>
                <c:pt idx="11">
                  <c:v>0</c:v>
                </c:pt>
                <c:pt idx="12">
                  <c:v>0</c:v>
                </c:pt>
                <c:pt idx="13">
                  <c:v>0</c:v>
                </c:pt>
                <c:pt idx="14">
                  <c:v>0</c:v>
                </c:pt>
                <c:pt idx="15">
                  <c:v>0</c:v>
                </c:pt>
                <c:pt idx="16">
                  <c:v>0</c:v>
                </c:pt>
                <c:pt idx="17">
                  <c:v>0.81845880043241981</c:v>
                </c:pt>
                <c:pt idx="18">
                  <c:v>0</c:v>
                </c:pt>
                <c:pt idx="19">
                  <c:v>0</c:v>
                </c:pt>
                <c:pt idx="20">
                  <c:v>0</c:v>
                </c:pt>
                <c:pt idx="21">
                  <c:v>0.17476560884213541</c:v>
                </c:pt>
                <c:pt idx="22">
                  <c:v>0</c:v>
                </c:pt>
                <c:pt idx="23">
                  <c:v>1</c:v>
                </c:pt>
                <c:pt idx="24">
                  <c:v>0</c:v>
                </c:pt>
                <c:pt idx="25">
                  <c:v>0</c:v>
                </c:pt>
                <c:pt idx="26">
                  <c:v>0</c:v>
                </c:pt>
                <c:pt idx="27">
                  <c:v>0</c:v>
                </c:pt>
                <c:pt idx="28">
                  <c:v>0.5481340615165099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排出量比較シート!$CM$21:$CM$50</c:f>
              <c:numCache>
                <c:formatCode>\(0%\);;</c:formatCode>
                <c:ptCount val="30"/>
                <c:pt idx="0">
                  <c:v>0</c:v>
                </c:pt>
                <c:pt idx="1">
                  <c:v>0</c:v>
                </c:pt>
                <c:pt idx="2">
                  <c:v>0.12146617757668665</c:v>
                </c:pt>
                <c:pt idx="3">
                  <c:v>0</c:v>
                </c:pt>
                <c:pt idx="4">
                  <c:v>0</c:v>
                </c:pt>
                <c:pt idx="5">
                  <c:v>0</c:v>
                </c:pt>
                <c:pt idx="6">
                  <c:v>0</c:v>
                </c:pt>
                <c:pt idx="7">
                  <c:v>0</c:v>
                </c:pt>
                <c:pt idx="8">
                  <c:v>7.5545607418726277E-2</c:v>
                </c:pt>
                <c:pt idx="9">
                  <c:v>0</c:v>
                </c:pt>
                <c:pt idx="10">
                  <c:v>0.63518001132704915</c:v>
                </c:pt>
                <c:pt idx="11">
                  <c:v>0</c:v>
                </c:pt>
                <c:pt idx="12">
                  <c:v>1</c:v>
                </c:pt>
                <c:pt idx="13">
                  <c:v>0</c:v>
                </c:pt>
                <c:pt idx="14">
                  <c:v>0</c:v>
                </c:pt>
                <c:pt idx="15">
                  <c:v>0</c:v>
                </c:pt>
                <c:pt idx="16">
                  <c:v>0</c:v>
                </c:pt>
                <c:pt idx="17">
                  <c:v>0</c:v>
                </c:pt>
                <c:pt idx="18">
                  <c:v>0</c:v>
                </c:pt>
                <c:pt idx="19">
                  <c:v>0.10674229435308712</c:v>
                </c:pt>
                <c:pt idx="20">
                  <c:v>0</c:v>
                </c:pt>
                <c:pt idx="21">
                  <c:v>3.9006558413879892E-2</c:v>
                </c:pt>
                <c:pt idx="22">
                  <c:v>0</c:v>
                </c:pt>
                <c:pt idx="23">
                  <c:v>0</c:v>
                </c:pt>
                <c:pt idx="24">
                  <c:v>0</c:v>
                </c:pt>
                <c:pt idx="25">
                  <c:v>0.73667220322223848</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排出量比較シート!$BV$21:$BV$50</c:f>
              <c:numCache>
                <c:formatCode>0%</c:formatCode>
                <c:ptCount val="30"/>
                <c:pt idx="0">
                  <c:v>0.21777220179050599</c:v>
                </c:pt>
                <c:pt idx="1">
                  <c:v>0.15960406081936787</c:v>
                </c:pt>
                <c:pt idx="2">
                  <c:v>0.47561999421148926</c:v>
                </c:pt>
                <c:pt idx="3">
                  <c:v>0.3381864592827562</c:v>
                </c:pt>
                <c:pt idx="4">
                  <c:v>0.26364468997974005</c:v>
                </c:pt>
                <c:pt idx="5">
                  <c:v>0.50860481200884111</c:v>
                </c:pt>
                <c:pt idx="6">
                  <c:v>0.2015330570600346</c:v>
                </c:pt>
                <c:pt idx="7">
                  <c:v>8.3598572767686091E-2</c:v>
                </c:pt>
                <c:pt idx="8">
                  <c:v>0.51687190272191619</c:v>
                </c:pt>
                <c:pt idx="9">
                  <c:v>0.10694009622922959</c:v>
                </c:pt>
                <c:pt idx="10">
                  <c:v>9.177287243726226E-2</c:v>
                </c:pt>
                <c:pt idx="11">
                  <c:v>0.21242387186989989</c:v>
                </c:pt>
                <c:pt idx="12">
                  <c:v>0.21065159609127687</c:v>
                </c:pt>
                <c:pt idx="13">
                  <c:v>6.7955029198808956E-2</c:v>
                </c:pt>
                <c:pt idx="14">
                  <c:v>0.24178774267532357</c:v>
                </c:pt>
                <c:pt idx="15">
                  <c:v>0.32778189464681945</c:v>
                </c:pt>
                <c:pt idx="16">
                  <c:v>0.49764292796608062</c:v>
                </c:pt>
                <c:pt idx="17">
                  <c:v>0.13630902194847175</c:v>
                </c:pt>
                <c:pt idx="18">
                  <c:v>0.20659290541549788</c:v>
                </c:pt>
                <c:pt idx="19">
                  <c:v>0.49280879272422984</c:v>
                </c:pt>
                <c:pt idx="20">
                  <c:v>0.17484992569665453</c:v>
                </c:pt>
                <c:pt idx="21">
                  <c:v>0.60602899148031142</c:v>
                </c:pt>
                <c:pt idx="22">
                  <c:v>0.310523828314896</c:v>
                </c:pt>
                <c:pt idx="23">
                  <c:v>9.224275397846815E-2</c:v>
                </c:pt>
                <c:pt idx="24">
                  <c:v>0.36701233453674142</c:v>
                </c:pt>
                <c:pt idx="25">
                  <c:v>0.58670889981325625</c:v>
                </c:pt>
                <c:pt idx="26">
                  <c:v>0.11458739585413399</c:v>
                </c:pt>
                <c:pt idx="27">
                  <c:v>0.16025878507497332</c:v>
                </c:pt>
                <c:pt idx="28">
                  <c:v>0.2871776052504022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排出量比較シート!$BZ$21:$BZ$50</c:f>
              <c:numCache>
                <c:formatCode>0%</c:formatCode>
                <c:ptCount val="30"/>
                <c:pt idx="0">
                  <c:v>0.1479392776863111</c:v>
                </c:pt>
                <c:pt idx="1">
                  <c:v>0.18417730075679484</c:v>
                </c:pt>
                <c:pt idx="2">
                  <c:v>0.13147084889433291</c:v>
                </c:pt>
                <c:pt idx="3">
                  <c:v>0.15876289421809253</c:v>
                </c:pt>
                <c:pt idx="4">
                  <c:v>0.12544245898444431</c:v>
                </c:pt>
                <c:pt idx="5">
                  <c:v>0.11121441729205711</c:v>
                </c:pt>
                <c:pt idx="6">
                  <c:v>0.17012869554658017</c:v>
                </c:pt>
                <c:pt idx="7">
                  <c:v>0.20619590147727673</c:v>
                </c:pt>
                <c:pt idx="8">
                  <c:v>9.9431578080918001E-2</c:v>
                </c:pt>
                <c:pt idx="9">
                  <c:v>0.15048922557698266</c:v>
                </c:pt>
                <c:pt idx="10">
                  <c:v>0.47847907115865107</c:v>
                </c:pt>
                <c:pt idx="11">
                  <c:v>0.1318263556145739</c:v>
                </c:pt>
                <c:pt idx="12">
                  <c:v>0.16808639028572916</c:v>
                </c:pt>
                <c:pt idx="13">
                  <c:v>0.12905582039765365</c:v>
                </c:pt>
                <c:pt idx="14">
                  <c:v>0.1936363365727633</c:v>
                </c:pt>
                <c:pt idx="15">
                  <c:v>0.13792965803520171</c:v>
                </c:pt>
                <c:pt idx="16">
                  <c:v>0.11913148547216823</c:v>
                </c:pt>
                <c:pt idx="17">
                  <c:v>0.27497101734489715</c:v>
                </c:pt>
                <c:pt idx="18">
                  <c:v>0.1857385717808136</c:v>
                </c:pt>
                <c:pt idx="19">
                  <c:v>0.12100329347698274</c:v>
                </c:pt>
                <c:pt idx="20">
                  <c:v>0.17405937824667181</c:v>
                </c:pt>
                <c:pt idx="21">
                  <c:v>0.13033339921352027</c:v>
                </c:pt>
                <c:pt idx="22">
                  <c:v>0.1309892858538089</c:v>
                </c:pt>
                <c:pt idx="23">
                  <c:v>0.37755559626599094</c:v>
                </c:pt>
                <c:pt idx="24">
                  <c:v>0.13749889622374323</c:v>
                </c:pt>
                <c:pt idx="25">
                  <c:v>7.3131482524451133E-2</c:v>
                </c:pt>
                <c:pt idx="26">
                  <c:v>0.12347693957027875</c:v>
                </c:pt>
                <c:pt idx="27">
                  <c:v>0.13891959570372822</c:v>
                </c:pt>
                <c:pt idx="28">
                  <c:v>0.21408841794624267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排出量比較シート!$CA$21:$CA$50</c:f>
              <c:numCache>
                <c:formatCode>0%</c:formatCode>
                <c:ptCount val="30"/>
                <c:pt idx="0">
                  <c:v>0.21652174386655371</c:v>
                </c:pt>
                <c:pt idx="1">
                  <c:v>0.32820336430736546</c:v>
                </c:pt>
                <c:pt idx="2">
                  <c:v>0.23914737547789244</c:v>
                </c:pt>
                <c:pt idx="3">
                  <c:v>0.17951180591310106</c:v>
                </c:pt>
                <c:pt idx="4">
                  <c:v>0.15463388874654024</c:v>
                </c:pt>
                <c:pt idx="5">
                  <c:v>0.2036213868469286</c:v>
                </c:pt>
                <c:pt idx="6">
                  <c:v>0.14726432041895038</c:v>
                </c:pt>
                <c:pt idx="7">
                  <c:v>0.23094724102333214</c:v>
                </c:pt>
                <c:pt idx="8">
                  <c:v>9.3266371878639259E-2</c:v>
                </c:pt>
                <c:pt idx="9">
                  <c:v>0.20648642484701579</c:v>
                </c:pt>
                <c:pt idx="10">
                  <c:v>0.17324549013302543</c:v>
                </c:pt>
                <c:pt idx="11">
                  <c:v>0.35276526482173365</c:v>
                </c:pt>
                <c:pt idx="12">
                  <c:v>0.16469103861907344</c:v>
                </c:pt>
                <c:pt idx="13">
                  <c:v>0.26256844534213997</c:v>
                </c:pt>
                <c:pt idx="14">
                  <c:v>0.21075355414870495</c:v>
                </c:pt>
                <c:pt idx="15">
                  <c:v>0.2207762927518547</c:v>
                </c:pt>
                <c:pt idx="16">
                  <c:v>0.1800836657565168</c:v>
                </c:pt>
                <c:pt idx="17">
                  <c:v>0.27473415551845648</c:v>
                </c:pt>
                <c:pt idx="18">
                  <c:v>0.19134669097514084</c:v>
                </c:pt>
                <c:pt idx="19">
                  <c:v>0.14672672515200771</c:v>
                </c:pt>
                <c:pt idx="20">
                  <c:v>0.23657134111810851</c:v>
                </c:pt>
                <c:pt idx="21">
                  <c:v>7.7526740066198641E-2</c:v>
                </c:pt>
                <c:pt idx="22">
                  <c:v>0.23005399090905621</c:v>
                </c:pt>
                <c:pt idx="23">
                  <c:v>0.2439218652254608</c:v>
                </c:pt>
                <c:pt idx="24">
                  <c:v>0.16179155711524323</c:v>
                </c:pt>
                <c:pt idx="25">
                  <c:v>0.14884179618380897</c:v>
                </c:pt>
                <c:pt idx="26">
                  <c:v>0.26196611715156204</c:v>
                </c:pt>
                <c:pt idx="27">
                  <c:v>0.18099939374347399</c:v>
                </c:pt>
                <c:pt idx="28">
                  <c:v>0.27289529005590807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排出量比較シート!$CB$21:$CB$50</c:f>
              <c:numCache>
                <c:formatCode>0%</c:formatCode>
                <c:ptCount val="30"/>
                <c:pt idx="0">
                  <c:v>0.40318634315867175</c:v>
                </c:pt>
                <c:pt idx="1">
                  <c:v>0.31187433996018055</c:v>
                </c:pt>
                <c:pt idx="2">
                  <c:v>0.14200140560524546</c:v>
                </c:pt>
                <c:pt idx="3">
                  <c:v>0.31569330744431318</c:v>
                </c:pt>
                <c:pt idx="4">
                  <c:v>0.45627896228927539</c:v>
                </c:pt>
                <c:pt idx="5">
                  <c:v>0.16499378039458512</c:v>
                </c:pt>
                <c:pt idx="6">
                  <c:v>0.46105221908928157</c:v>
                </c:pt>
                <c:pt idx="7">
                  <c:v>0.44435005166392016</c:v>
                </c:pt>
                <c:pt idx="8">
                  <c:v>0.27460440163042377</c:v>
                </c:pt>
                <c:pt idx="9">
                  <c:v>0.50748392761997474</c:v>
                </c:pt>
                <c:pt idx="10">
                  <c:v>0.2276537828991286</c:v>
                </c:pt>
                <c:pt idx="11">
                  <c:v>0.28772390930880287</c:v>
                </c:pt>
                <c:pt idx="12">
                  <c:v>0.43890453345122771</c:v>
                </c:pt>
                <c:pt idx="13">
                  <c:v>0.51227310387713376</c:v>
                </c:pt>
                <c:pt idx="14">
                  <c:v>0.35382236660320809</c:v>
                </c:pt>
                <c:pt idx="15">
                  <c:v>0.28884727884630151</c:v>
                </c:pt>
                <c:pt idx="16">
                  <c:v>0.19497040018697001</c:v>
                </c:pt>
                <c:pt idx="17">
                  <c:v>0.28532328527001161</c:v>
                </c:pt>
                <c:pt idx="18">
                  <c:v>0.3962188351046162</c:v>
                </c:pt>
                <c:pt idx="19">
                  <c:v>0.22408240564235957</c:v>
                </c:pt>
                <c:pt idx="20">
                  <c:v>0.38821798707947408</c:v>
                </c:pt>
                <c:pt idx="21">
                  <c:v>0.18611086923996964</c:v>
                </c:pt>
                <c:pt idx="22">
                  <c:v>0.31596953185653492</c:v>
                </c:pt>
                <c:pt idx="23">
                  <c:v>0.28627978453008002</c:v>
                </c:pt>
                <c:pt idx="24">
                  <c:v>0.318390934967551</c:v>
                </c:pt>
                <c:pt idx="25">
                  <c:v>0.19131782147848372</c:v>
                </c:pt>
                <c:pt idx="26">
                  <c:v>0.46385920011922566</c:v>
                </c:pt>
                <c:pt idx="27">
                  <c:v>0.49838056341523795</c:v>
                </c:pt>
                <c:pt idx="28">
                  <c:v>0.20759293291117389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排出量比較シート!$CH$21:$CH$50</c:f>
              <c:numCache>
                <c:formatCode>0%</c:formatCode>
                <c:ptCount val="30"/>
                <c:pt idx="0">
                  <c:v>1.4580433497957488E-2</c:v>
                </c:pt>
                <c:pt idx="1">
                  <c:v>1.6140934156291118E-2</c:v>
                </c:pt>
                <c:pt idx="2">
                  <c:v>1.1760375811039956E-2</c:v>
                </c:pt>
                <c:pt idx="3">
                  <c:v>7.8455331417370509E-3</c:v>
                </c:pt>
                <c:pt idx="4">
                  <c:v>0</c:v>
                </c:pt>
                <c:pt idx="5">
                  <c:v>1.1565603457587927E-2</c:v>
                </c:pt>
                <c:pt idx="6">
                  <c:v>2.0021707885153374E-2</c:v>
                </c:pt>
                <c:pt idx="7">
                  <c:v>3.4908233067784955E-2</c:v>
                </c:pt>
                <c:pt idx="8">
                  <c:v>1.5825745688102709E-2</c:v>
                </c:pt>
                <c:pt idx="9">
                  <c:v>2.8600325726797216E-2</c:v>
                </c:pt>
                <c:pt idx="10">
                  <c:v>2.8848783371932571E-2</c:v>
                </c:pt>
                <c:pt idx="11">
                  <c:v>1.5260598384989771E-2</c:v>
                </c:pt>
                <c:pt idx="12">
                  <c:v>1.7666441552692834E-2</c:v>
                </c:pt>
                <c:pt idx="13">
                  <c:v>2.8147601184263724E-2</c:v>
                </c:pt>
                <c:pt idx="14">
                  <c:v>0</c:v>
                </c:pt>
                <c:pt idx="15">
                  <c:v>2.4664875719822597E-2</c:v>
                </c:pt>
                <c:pt idx="16">
                  <c:v>8.1715206182642174E-3</c:v>
                </c:pt>
                <c:pt idx="17">
                  <c:v>2.8662519918162842E-2</c:v>
                </c:pt>
                <c:pt idx="18">
                  <c:v>2.0102996723931645E-2</c:v>
                </c:pt>
                <c:pt idx="19">
                  <c:v>1.5378783004420032E-2</c:v>
                </c:pt>
                <c:pt idx="20">
                  <c:v>2.6301367859091131E-2</c:v>
                </c:pt>
                <c:pt idx="21">
                  <c:v>0</c:v>
                </c:pt>
                <c:pt idx="22">
                  <c:v>1.2463363065704138E-2</c:v>
                </c:pt>
                <c:pt idx="23">
                  <c:v>0</c:v>
                </c:pt>
                <c:pt idx="24">
                  <c:v>1.5306277156721235E-2</c:v>
                </c:pt>
                <c:pt idx="25">
                  <c:v>0</c:v>
                </c:pt>
                <c:pt idx="26">
                  <c:v>3.6110347304799763E-2</c:v>
                </c:pt>
                <c:pt idx="27">
                  <c:v>2.1441662062586603E-2</c:v>
                </c:pt>
                <c:pt idx="28">
                  <c:v>1.8245753836273405E-2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排出量比較シート!$BW$21:$BW$50</c15:sqref>
                        </c15:formulaRef>
                      </c:ext>
                    </c:extLst>
                    <c:numCache>
                      <c:formatCode>0%</c:formatCode>
                      <c:ptCount val="30"/>
                      <c:pt idx="0">
                        <c:v>0.15930459358947255</c:v>
                      </c:pt>
                      <c:pt idx="1">
                        <c:v>7.7404926052298609E-2</c:v>
                      </c:pt>
                      <c:pt idx="2">
                        <c:v>0.43235937570202587</c:v>
                      </c:pt>
                      <c:pt idx="3">
                        <c:v>0.1981799251542081</c:v>
                      </c:pt>
                      <c:pt idx="4">
                        <c:v>0.17037363100732006</c:v>
                      </c:pt>
                      <c:pt idx="5">
                        <c:v>0.33270106921102277</c:v>
                      </c:pt>
                      <c:pt idx="6">
                        <c:v>8.0318136667899526E-2</c:v>
                      </c:pt>
                      <c:pt idx="7">
                        <c:v>5.03759100720272E-2</c:v>
                      </c:pt>
                      <c:pt idx="8">
                        <c:v>0.35378946383821136</c:v>
                      </c:pt>
                      <c:pt idx="9">
                        <c:v>4.1227219962556752E-2</c:v>
                      </c:pt>
                      <c:pt idx="10">
                        <c:v>8.5157205252647722E-2</c:v>
                      </c:pt>
                      <c:pt idx="11">
                        <c:v>0.15208002844068344</c:v>
                      </c:pt>
                      <c:pt idx="12">
                        <c:v>5.2065803793259285E-2</c:v>
                      </c:pt>
                      <c:pt idx="13">
                        <c:v>5.8434697557179442E-2</c:v>
                      </c:pt>
                      <c:pt idx="14">
                        <c:v>0.12339055732762447</c:v>
                      </c:pt>
                      <c:pt idx="15">
                        <c:v>0.21716724761456263</c:v>
                      </c:pt>
                      <c:pt idx="16">
                        <c:v>0.37599363488421667</c:v>
                      </c:pt>
                      <c:pt idx="17">
                        <c:v>0.11002499036219003</c:v>
                      </c:pt>
                      <c:pt idx="18">
                        <c:v>1.5543986266974317E-2</c:v>
                      </c:pt>
                      <c:pt idx="19">
                        <c:v>0.47901998322089767</c:v>
                      </c:pt>
                      <c:pt idx="20">
                        <c:v>0.13186021072031512</c:v>
                      </c:pt>
                      <c:pt idx="21">
                        <c:v>0.57034135296519395</c:v>
                      </c:pt>
                      <c:pt idx="22">
                        <c:v>0.13195613686427238</c:v>
                      </c:pt>
                      <c:pt idx="23">
                        <c:v>3.5193971596330142E-2</c:v>
                      </c:pt>
                      <c:pt idx="24">
                        <c:v>0.2299825292062026</c:v>
                      </c:pt>
                      <c:pt idx="25">
                        <c:v>0.56805670189925594</c:v>
                      </c:pt>
                      <c:pt idx="26">
                        <c:v>3.6777337441969184E-2</c:v>
                      </c:pt>
                      <c:pt idx="27">
                        <c:v>0</c:v>
                      </c:pt>
                      <c:pt idx="28">
                        <c:v>0.22019826571792142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1.1954142592118338E-2</c:v>
                      </c:pt>
                      <c:pt idx="1">
                        <c:v>1.6776524983273509E-2</c:v>
                      </c:pt>
                      <c:pt idx="2">
                        <c:v>1.1502983848984315E-2</c:v>
                      </c:pt>
                      <c:pt idx="3">
                        <c:v>2.1934393899723816E-2</c:v>
                      </c:pt>
                      <c:pt idx="4">
                        <c:v>8.9015507257046156E-3</c:v>
                      </c:pt>
                      <c:pt idx="5">
                        <c:v>6.3029504334889807E-3</c:v>
                      </c:pt>
                      <c:pt idx="6">
                        <c:v>2.0256794368414842E-2</c:v>
                      </c:pt>
                      <c:pt idx="7">
                        <c:v>1.0668387448101361E-2</c:v>
                      </c:pt>
                      <c:pt idx="8">
                        <c:v>2.4437367546790354E-2</c:v>
                      </c:pt>
                      <c:pt idx="9">
                        <c:v>8.6163233459834454E-3</c:v>
                      </c:pt>
                      <c:pt idx="10">
                        <c:v>5.1510036598095797E-3</c:v>
                      </c:pt>
                      <c:pt idx="11">
                        <c:v>1.1104921998011816E-2</c:v>
                      </c:pt>
                      <c:pt idx="12">
                        <c:v>1.5504147632753861E-2</c:v>
                      </c:pt>
                      <c:pt idx="13">
                        <c:v>6.252231740574374E-3</c:v>
                      </c:pt>
                      <c:pt idx="14">
                        <c:v>1.3572361486966302E-2</c:v>
                      </c:pt>
                      <c:pt idx="15">
                        <c:v>9.9194044700983766E-3</c:v>
                      </c:pt>
                      <c:pt idx="16">
                        <c:v>9.1656164160952673E-3</c:v>
                      </c:pt>
                      <c:pt idx="17">
                        <c:v>9.2834566758257415E-3</c:v>
                      </c:pt>
                      <c:pt idx="18">
                        <c:v>1.8950519106361825E-2</c:v>
                      </c:pt>
                      <c:pt idx="19">
                        <c:v>9.2610697445368474E-3</c:v>
                      </c:pt>
                      <c:pt idx="20">
                        <c:v>8.2876958304342937E-3</c:v>
                      </c:pt>
                      <c:pt idx="21">
                        <c:v>4.9881749806574794E-3</c:v>
                      </c:pt>
                      <c:pt idx="22">
                        <c:v>1.937260229466654E-2</c:v>
                      </c:pt>
                      <c:pt idx="23">
                        <c:v>3.3343389072781636E-2</c:v>
                      </c:pt>
                      <c:pt idx="24">
                        <c:v>1.74972856030499E-2</c:v>
                      </c:pt>
                      <c:pt idx="25">
                        <c:v>6.6522046673917375E-3</c:v>
                      </c:pt>
                      <c:pt idx="26">
                        <c:v>1.3109296785610566E-2</c:v>
                      </c:pt>
                      <c:pt idx="27">
                        <c:v>2.7632451163490376E-2</c:v>
                      </c:pt>
                      <c:pt idx="28">
                        <c:v>9.0929463289920777E-3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4.6513465608915137E-2</c:v>
                      </c:pt>
                      <c:pt idx="1">
                        <c:v>6.5422609783795757E-2</c:v>
                      </c:pt>
                      <c:pt idx="2">
                        <c:v>3.1757634660479081E-2</c:v>
                      </c:pt>
                      <c:pt idx="3">
                        <c:v>0.11807214022882428</c:v>
                      </c:pt>
                      <c:pt idx="4">
                        <c:v>8.4369508246715394E-2</c:v>
                      </c:pt>
                      <c:pt idx="5">
                        <c:v>0.16960079236432934</c:v>
                      </c:pt>
                      <c:pt idx="6">
                        <c:v>0.10095812602372022</c:v>
                      </c:pt>
                      <c:pt idx="7">
                        <c:v>2.2554275247557525E-2</c:v>
                      </c:pt>
                      <c:pt idx="8">
                        <c:v>0.13864507133691453</c:v>
                      </c:pt>
                      <c:pt idx="9">
                        <c:v>5.7096552920689402E-2</c:v>
                      </c:pt>
                      <c:pt idx="10">
                        <c:v>1.4646635248049559E-3</c:v>
                      </c:pt>
                      <c:pt idx="11">
                        <c:v>4.9238921431204674E-2</c:v>
                      </c:pt>
                      <c:pt idx="12">
                        <c:v>0.14308164466526371</c:v>
                      </c:pt>
                      <c:pt idx="13">
                        <c:v>3.2680999010551316E-3</c:v>
                      </c:pt>
                      <c:pt idx="14">
                        <c:v>0.10482482386073279</c:v>
                      </c:pt>
                      <c:pt idx="15">
                        <c:v>0.10069524256215844</c:v>
                      </c:pt>
                      <c:pt idx="16">
                        <c:v>0.11248367666576863</c:v>
                      </c:pt>
                      <c:pt idx="17">
                        <c:v>1.7000574910455965E-2</c:v>
                      </c:pt>
                      <c:pt idx="18">
                        <c:v>0.17209840004216176</c:v>
                      </c:pt>
                      <c:pt idx="19">
                        <c:v>4.5277397587953185E-3</c:v>
                      </c:pt>
                      <c:pt idx="20">
                        <c:v>3.4702019145905094E-2</c:v>
                      </c:pt>
                      <c:pt idx="21">
                        <c:v>3.0699463534460007E-2</c:v>
                      </c:pt>
                      <c:pt idx="22">
                        <c:v>0.15919508915595706</c:v>
                      </c:pt>
                      <c:pt idx="23">
                        <c:v>2.3705393309356382E-2</c:v>
                      </c:pt>
                      <c:pt idx="24">
                        <c:v>0.11953251972748895</c:v>
                      </c:pt>
                      <c:pt idx="25">
                        <c:v>1.1999993246608488E-2</c:v>
                      </c:pt>
                      <c:pt idx="26">
                        <c:v>6.4700761626554248E-2</c:v>
                      </c:pt>
                      <c:pt idx="27">
                        <c:v>0.13262633391148293</c:v>
                      </c:pt>
                      <c:pt idx="28">
                        <c:v>5.7886393203488685E-2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0.39351274110811307</c:v>
                      </c:pt>
                      <c:pt idx="1">
                        <c:v>0.29434168924754622</c:v>
                      </c:pt>
                      <c:pt idx="2">
                        <c:v>0.13670748124993456</c:v>
                      </c:pt>
                      <c:pt idx="3">
                        <c:v>0.30777174715475009</c:v>
                      </c:pt>
                      <c:pt idx="4">
                        <c:v>0.44605002513942676</c:v>
                      </c:pt>
                      <c:pt idx="5">
                        <c:v>0.15931584667379217</c:v>
                      </c:pt>
                      <c:pt idx="6">
                        <c:v>0.44964415105912114</c:v>
                      </c:pt>
                      <c:pt idx="7">
                        <c:v>0.4346610001771371</c:v>
                      </c:pt>
                      <c:pt idx="8">
                        <c:v>0.2685419873861582</c:v>
                      </c:pt>
                      <c:pt idx="9">
                        <c:v>0.49432938383104547</c:v>
                      </c:pt>
                      <c:pt idx="10">
                        <c:v>0.21666834824086179</c:v>
                      </c:pt>
                      <c:pt idx="11">
                        <c:v>0.27806893209664107</c:v>
                      </c:pt>
                      <c:pt idx="12">
                        <c:v>0.42903328634762472</c:v>
                      </c:pt>
                      <c:pt idx="13">
                        <c:v>0.49611827703865335</c:v>
                      </c:pt>
                      <c:pt idx="14">
                        <c:v>0.3448927626216679</c:v>
                      </c:pt>
                      <c:pt idx="15">
                        <c:v>0.28034934367518177</c:v>
                      </c:pt>
                      <c:pt idx="16">
                        <c:v>0.19000989987138053</c:v>
                      </c:pt>
                      <c:pt idx="17">
                        <c:v>0.27564325012877017</c:v>
                      </c:pt>
                      <c:pt idx="18">
                        <c:v>0.29494846274010933</c:v>
                      </c:pt>
                      <c:pt idx="19">
                        <c:v>0.21734973068054678</c:v>
                      </c:pt>
                      <c:pt idx="20">
                        <c:v>0.37902866292006365</c:v>
                      </c:pt>
                      <c:pt idx="21">
                        <c:v>0.18185668780313147</c:v>
                      </c:pt>
                      <c:pt idx="22">
                        <c:v>0.30820827368555931</c:v>
                      </c:pt>
                      <c:pt idx="23">
                        <c:v>0.27792838376149093</c:v>
                      </c:pt>
                      <c:pt idx="24">
                        <c:v>0.31028630067864499</c:v>
                      </c:pt>
                      <c:pt idx="25">
                        <c:v>0.18283875158122639</c:v>
                      </c:pt>
                      <c:pt idx="26">
                        <c:v>0.45439469989309356</c:v>
                      </c:pt>
                      <c:pt idx="27">
                        <c:v>0.47593179326317403</c:v>
                      </c:pt>
                      <c:pt idx="28">
                        <c:v>0.20125249403764239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0.16903488461374194</c:v>
                      </c:pt>
                      <c:pt idx="1">
                        <c:v>0.11157258550340521</c:v>
                      </c:pt>
                      <c:pt idx="2">
                        <c:v>7.2126514382959514E-2</c:v>
                      </c:pt>
                      <c:pt idx="3">
                        <c:v>0.10306100058271991</c:v>
                      </c:pt>
                      <c:pt idx="4">
                        <c:v>0.16458059896868518</c:v>
                      </c:pt>
                      <c:pt idx="5">
                        <c:v>7.6482740610514105E-2</c:v>
                      </c:pt>
                      <c:pt idx="6">
                        <c:v>0.16883916205679442</c:v>
                      </c:pt>
                      <c:pt idx="7">
                        <c:v>0.1645533490841059</c:v>
                      </c:pt>
                      <c:pt idx="8">
                        <c:v>9.224459771755833E-2</c:v>
                      </c:pt>
                      <c:pt idx="9">
                        <c:v>0.21777002792026026</c:v>
                      </c:pt>
                      <c:pt idx="10">
                        <c:v>0.1268959146979983</c:v>
                      </c:pt>
                      <c:pt idx="11">
                        <c:v>0.1253739287363814</c:v>
                      </c:pt>
                      <c:pt idx="12">
                        <c:v>0.15799037805166127</c:v>
                      </c:pt>
                      <c:pt idx="13">
                        <c:v>0.26091747907769502</c:v>
                      </c:pt>
                      <c:pt idx="14">
                        <c:v>0.14230648864305157</c:v>
                      </c:pt>
                      <c:pt idx="15">
                        <c:v>0.10349777075324397</c:v>
                      </c:pt>
                      <c:pt idx="16">
                        <c:v>8.0336476846616808E-2</c:v>
                      </c:pt>
                      <c:pt idx="17">
                        <c:v>0.14413290033040377</c:v>
                      </c:pt>
                      <c:pt idx="18">
                        <c:v>0.10695863512453385</c:v>
                      </c:pt>
                      <c:pt idx="19">
                        <c:v>0.11503718873394346</c:v>
                      </c:pt>
                      <c:pt idx="20">
                        <c:v>0.14367554105397368</c:v>
                      </c:pt>
                      <c:pt idx="21">
                        <c:v>7.2648994181399182E-2</c:v>
                      </c:pt>
                      <c:pt idx="22">
                        <c:v>0.10540119521169675</c:v>
                      </c:pt>
                      <c:pt idx="23">
                        <c:v>0.12501911193768092</c:v>
                      </c:pt>
                      <c:pt idx="24">
                        <c:v>0.13805955456733199</c:v>
                      </c:pt>
                      <c:pt idx="25">
                        <c:v>0.10592741023478419</c:v>
                      </c:pt>
                      <c:pt idx="26">
                        <c:v>0.15839316713447357</c:v>
                      </c:pt>
                      <c:pt idx="27">
                        <c:v>0.17782609881162068</c:v>
                      </c:pt>
                      <c:pt idx="28">
                        <c:v>9.4452222450274445E-2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0.22447785649437113</c:v>
                      </c:pt>
                      <c:pt idx="1">
                        <c:v>0.18276910374414099</c:v>
                      </c:pt>
                      <c:pt idx="2">
                        <c:v>6.4580966866975065E-2</c:v>
                      </c:pt>
                      <c:pt idx="3">
                        <c:v>0.20471074657203017</c:v>
                      </c:pt>
                      <c:pt idx="4">
                        <c:v>0.28146942617074155</c:v>
                      </c:pt>
                      <c:pt idx="5">
                        <c:v>8.2833106063278081E-2</c:v>
                      </c:pt>
                      <c:pt idx="6">
                        <c:v>0.28080498900232675</c:v>
                      </c:pt>
                      <c:pt idx="7">
                        <c:v>0.2701076510930312</c:v>
                      </c:pt>
                      <c:pt idx="8">
                        <c:v>0.1762973896685999</c:v>
                      </c:pt>
                      <c:pt idx="9">
                        <c:v>0.27655935591078518</c:v>
                      </c:pt>
                      <c:pt idx="10">
                        <c:v>8.9772433542863489E-2</c:v>
                      </c:pt>
                      <c:pt idx="11">
                        <c:v>0.15269500336025971</c:v>
                      </c:pt>
                      <c:pt idx="12">
                        <c:v>0.27104290829596345</c:v>
                      </c:pt>
                      <c:pt idx="13">
                        <c:v>0.2352007979609583</c:v>
                      </c:pt>
                      <c:pt idx="14">
                        <c:v>0.20258627397861631</c:v>
                      </c:pt>
                      <c:pt idx="15">
                        <c:v>0.17685157292193784</c:v>
                      </c:pt>
                      <c:pt idx="16">
                        <c:v>0.10967342302476372</c:v>
                      </c:pt>
                      <c:pt idx="17">
                        <c:v>0.1315103497983664</c:v>
                      </c:pt>
                      <c:pt idx="18">
                        <c:v>0.18798982761557548</c:v>
                      </c:pt>
                      <c:pt idx="19">
                        <c:v>0.1023125419466033</c:v>
                      </c:pt>
                      <c:pt idx="20">
                        <c:v>0.23535312186608998</c:v>
                      </c:pt>
                      <c:pt idx="21">
                        <c:v>0.10920769362173227</c:v>
                      </c:pt>
                      <c:pt idx="22">
                        <c:v>0.20280707847386259</c:v>
                      </c:pt>
                      <c:pt idx="23">
                        <c:v>0.15290927182380998</c:v>
                      </c:pt>
                      <c:pt idx="24">
                        <c:v>0.17222674611131303</c:v>
                      </c:pt>
                      <c:pt idx="25">
                        <c:v>7.6911341346442202E-2</c:v>
                      </c:pt>
                      <c:pt idx="26">
                        <c:v>0.29600153275862001</c:v>
                      </c:pt>
                      <c:pt idx="27">
                        <c:v>0.29810569445155338</c:v>
                      </c:pt>
                      <c:pt idx="28">
                        <c:v>0.10680027158736795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9.6736020505586561E-3</c:v>
                      </c:pt>
                      <c:pt idx="1">
                        <c:v>8.6250555275686844E-3</c:v>
                      </c:pt>
                      <c:pt idx="2">
                        <c:v>5.2939243553108946E-3</c:v>
                      </c:pt>
                      <c:pt idx="3">
                        <c:v>7.9215602895630882E-3</c:v>
                      </c:pt>
                      <c:pt idx="4">
                        <c:v>1.0228937149848674E-2</c:v>
                      </c:pt>
                      <c:pt idx="5">
                        <c:v>5.6779337207929258E-3</c:v>
                      </c:pt>
                      <c:pt idx="6">
                        <c:v>1.140806803016038E-2</c:v>
                      </c:pt>
                      <c:pt idx="7">
                        <c:v>9.6890514867830745E-3</c:v>
                      </c:pt>
                      <c:pt idx="8">
                        <c:v>6.0624142442655109E-3</c:v>
                      </c:pt>
                      <c:pt idx="9">
                        <c:v>1.315454378892931E-2</c:v>
                      </c:pt>
                      <c:pt idx="10">
                        <c:v>1.0985434658266804E-2</c:v>
                      </c:pt>
                      <c:pt idx="11">
                        <c:v>9.654977212161759E-3</c:v>
                      </c:pt>
                      <c:pt idx="12">
                        <c:v>9.871247103602928E-3</c:v>
                      </c:pt>
                      <c:pt idx="13">
                        <c:v>1.6154826838480407E-2</c:v>
                      </c:pt>
                      <c:pt idx="14">
                        <c:v>8.929603981540201E-3</c:v>
                      </c:pt>
                      <c:pt idx="15">
                        <c:v>7.4255116490537431E-3</c:v>
                      </c:pt>
                      <c:pt idx="16">
                        <c:v>4.9605003155894821E-3</c:v>
                      </c:pt>
                      <c:pt idx="17">
                        <c:v>9.6800351412414786E-3</c:v>
                      </c:pt>
                      <c:pt idx="18">
                        <c:v>1.0050984636182874E-2</c:v>
                      </c:pt>
                      <c:pt idx="19">
                        <c:v>6.7326749618128187E-3</c:v>
                      </c:pt>
                      <c:pt idx="20">
                        <c:v>9.1893241594104419E-3</c:v>
                      </c:pt>
                      <c:pt idx="21">
                        <c:v>4.2541814368381933E-3</c:v>
                      </c:pt>
                      <c:pt idx="22">
                        <c:v>7.7612581709755801E-3</c:v>
                      </c:pt>
                      <c:pt idx="23">
                        <c:v>8.3514007685891144E-3</c:v>
                      </c:pt>
                      <c:pt idx="24">
                        <c:v>8.1046342889059854E-3</c:v>
                      </c:pt>
                      <c:pt idx="25">
                        <c:v>8.4790698972573349E-3</c:v>
                      </c:pt>
                      <c:pt idx="26">
                        <c:v>9.4645002261320426E-3</c:v>
                      </c:pt>
                      <c:pt idx="27">
                        <c:v>1.2167522090862167E-2</c:v>
                      </c:pt>
                      <c:pt idx="28">
                        <c:v>6.3404388735315044E-3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8.9075951850656979E-3</c:v>
                      </c:pt>
                      <c:pt idx="2">
                        <c:v>0</c:v>
                      </c:pt>
                      <c:pt idx="3">
                        <c:v>0</c:v>
                      </c:pt>
                      <c:pt idx="4">
                        <c:v>0</c:v>
                      </c:pt>
                      <c:pt idx="5">
                        <c:v>0</c:v>
                      </c:pt>
                      <c:pt idx="6">
                        <c:v>0</c:v>
                      </c:pt>
                      <c:pt idx="7">
                        <c:v>0</c:v>
                      </c:pt>
                      <c:pt idx="8">
                        <c:v>0</c:v>
                      </c:pt>
                      <c:pt idx="9">
                        <c:v>0</c:v>
                      </c:pt>
                      <c:pt idx="10">
                        <c:v>0</c:v>
                      </c:pt>
                      <c:pt idx="11">
                        <c:v>0</c:v>
                      </c:pt>
                      <c:pt idx="12">
                        <c:v>0</c:v>
                      </c:pt>
                      <c:pt idx="13">
                        <c:v>0</c:v>
                      </c:pt>
                      <c:pt idx="14">
                        <c:v>0</c:v>
                      </c:pt>
                      <c:pt idx="15">
                        <c:v>1.0724235220660205E-3</c:v>
                      </c:pt>
                      <c:pt idx="16">
                        <c:v>0</c:v>
                      </c:pt>
                      <c:pt idx="17">
                        <c:v>0</c:v>
                      </c:pt>
                      <c:pt idx="18">
                        <c:v>9.1219387728323983E-2</c:v>
                      </c:pt>
                      <c:pt idx="19">
                        <c:v>0</c:v>
                      </c:pt>
                      <c:pt idx="20">
                        <c:v>0</c:v>
                      </c:pt>
                      <c:pt idx="21">
                        <c:v>0</c:v>
                      </c:pt>
                      <c:pt idx="22">
                        <c:v>0</c:v>
                      </c:pt>
                      <c:pt idx="23">
                        <c:v>0</c:v>
                      </c:pt>
                      <c:pt idx="24">
                        <c:v>0</c:v>
                      </c:pt>
                      <c:pt idx="25">
                        <c:v>0</c:v>
                      </c:pt>
                      <c:pt idx="26">
                        <c:v>0</c:v>
                      </c:pt>
                      <c:pt idx="27">
                        <c:v>1.0281248061201677E-2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排出量比較シート!$BE$21:$BE$50</c:f>
              <c:numCache>
                <c:formatCode>#,##0_);[Red]\(#,##0\)</c:formatCode>
                <c:ptCount val="30"/>
                <c:pt idx="0">
                  <c:v>11.481380075285401</c:v>
                </c:pt>
                <c:pt idx="1">
                  <c:v>9.9778253316167707</c:v>
                </c:pt>
                <c:pt idx="2">
                  <c:v>49.141251656095974</c:v>
                </c:pt>
                <c:pt idx="3">
                  <c:v>22.575990346483426</c:v>
                </c:pt>
                <c:pt idx="4">
                  <c:v>13.55757655789354</c:v>
                </c:pt>
                <c:pt idx="5">
                  <c:v>43.880247353950949</c:v>
                </c:pt>
                <c:pt idx="6">
                  <c:v>9.3542840262850753</c:v>
                </c:pt>
                <c:pt idx="7">
                  <c:v>4.3258954823101803</c:v>
                </c:pt>
                <c:pt idx="8">
                  <c:v>44.383785034851108</c:v>
                </c:pt>
                <c:pt idx="9">
                  <c:v>4.2942401678516813</c:v>
                </c:pt>
                <c:pt idx="10">
                  <c:v>4.1421328648286426</c:v>
                </c:pt>
                <c:pt idx="11">
                  <c:v>11.493345569863148</c:v>
                </c:pt>
                <c:pt idx="12">
                  <c:v>11.050561488350393</c:v>
                </c:pt>
                <c:pt idx="13">
                  <c:v>2.1426533446644744</c:v>
                </c:pt>
                <c:pt idx="14">
                  <c:v>13.770103259248948</c:v>
                </c:pt>
                <c:pt idx="15">
                  <c:v>22.598316074477705</c:v>
                </c:pt>
                <c:pt idx="16">
                  <c:v>51.592505730676038</c:v>
                </c:pt>
                <c:pt idx="17">
                  <c:v>7.079754806340274</c:v>
                </c:pt>
                <c:pt idx="18">
                  <c:v>10.33541156892008</c:v>
                </c:pt>
                <c:pt idx="19">
                  <c:v>34.288189345952055</c:v>
                </c:pt>
                <c:pt idx="20">
                  <c:v>9.5553761531194326</c:v>
                </c:pt>
                <c:pt idx="21">
                  <c:v>71.064972474311546</c:v>
                </c:pt>
                <c:pt idx="22">
                  <c:v>19.984798584487081</c:v>
                </c:pt>
                <c:pt idx="23">
                  <c:v>5.1604603149533537</c:v>
                </c:pt>
                <c:pt idx="24">
                  <c:v>22.289060973968237</c:v>
                </c:pt>
                <c:pt idx="25">
                  <c:v>33.815582956758959</c:v>
                </c:pt>
                <c:pt idx="26">
                  <c:v>5.684158583101647</c:v>
                </c:pt>
                <c:pt idx="27">
                  <c:v>6.4697507795300719</c:v>
                </c:pt>
                <c:pt idx="28">
                  <c:v>21.777690088669978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排出量比較シート!$BI$21:$BI$50</c:f>
              <c:numCache>
                <c:formatCode>#,##0_);[Red]\(#,##0\)</c:formatCode>
                <c:ptCount val="30"/>
                <c:pt idx="0">
                  <c:v>7.7996505578508426</c:v>
                </c:pt>
                <c:pt idx="1">
                  <c:v>11.514048750174066</c:v>
                </c:pt>
                <c:pt idx="2">
                  <c:v>13.58362169291855</c:v>
                </c:pt>
                <c:pt idx="3">
                  <c:v>10.598382841374107</c:v>
                </c:pt>
                <c:pt idx="4">
                  <c:v>6.4507111500053922</c:v>
                </c:pt>
                <c:pt idx="5">
                  <c:v>9.5951041454483033</c:v>
                </c:pt>
                <c:pt idx="6">
                  <c:v>7.8966307680730541</c:v>
                </c:pt>
                <c:pt idx="7">
                  <c:v>10.669822332376112</c:v>
                </c:pt>
                <c:pt idx="8">
                  <c:v>8.5381885994948536</c:v>
                </c:pt>
                <c:pt idx="9">
                  <c:v>6.0429801364339681</c:v>
                </c:pt>
                <c:pt idx="10">
                  <c:v>21.595966576439171</c:v>
                </c:pt>
                <c:pt idx="11">
                  <c:v>7.1325592879783004</c:v>
                </c:pt>
                <c:pt idx="12">
                  <c:v>8.8176354970624864</c:v>
                </c:pt>
                <c:pt idx="13">
                  <c:v>4.0691894107566196</c:v>
                </c:pt>
                <c:pt idx="14">
                  <c:v>11.027822667297524</c:v>
                </c:pt>
                <c:pt idx="15">
                  <c:v>9.5093049958803046</c:v>
                </c:pt>
                <c:pt idx="16">
                  <c:v>12.350807178245926</c:v>
                </c:pt>
                <c:pt idx="17">
                  <c:v>14.28172070948996</c:v>
                </c:pt>
                <c:pt idx="18">
                  <c:v>9.2921128134446835</c:v>
                </c:pt>
                <c:pt idx="19">
                  <c:v>8.4190540012225661</c:v>
                </c:pt>
                <c:pt idx="20">
                  <c:v>9.5121735139339894</c:v>
                </c:pt>
                <c:pt idx="21">
                  <c:v>15.283327295890897</c:v>
                </c:pt>
                <c:pt idx="22">
                  <c:v>8.4302531909387657</c:v>
                </c:pt>
                <c:pt idx="23">
                  <c:v>21.12209997192836</c:v>
                </c:pt>
                <c:pt idx="24">
                  <c:v>8.350458536094612</c:v>
                </c:pt>
                <c:pt idx="25">
                  <c:v>4.2150097174995507</c:v>
                </c:pt>
                <c:pt idx="26">
                  <c:v>6.1251283410521982</c:v>
                </c:pt>
                <c:pt idx="27">
                  <c:v>5.6082739063304849</c:v>
                </c:pt>
                <c:pt idx="28">
                  <c:v>16.235079380725477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排出量比較シート!$BJ$21:$BJ$50</c:f>
              <c:numCache>
                <c:formatCode>#,##0_);[Red]\(#,##0\)</c:formatCode>
                <c:ptCount val="30"/>
                <c:pt idx="0">
                  <c:v>11.415453466769682</c:v>
                </c:pt>
                <c:pt idx="1">
                  <c:v>20.517998260796688</c:v>
                </c:pt>
                <c:pt idx="2">
                  <c:v>24.708804306549698</c:v>
                </c:pt>
                <c:pt idx="3">
                  <c:v>11.983498115119882</c:v>
                </c:pt>
                <c:pt idx="4">
                  <c:v>7.9518414927572243</c:v>
                </c:pt>
                <c:pt idx="5">
                  <c:v>17.567582158940418</c:v>
                </c:pt>
                <c:pt idx="6">
                  <c:v>6.8353663673466531</c:v>
                </c:pt>
                <c:pt idx="7">
                  <c:v>11.950606254620219</c:v>
                </c:pt>
                <c:pt idx="8">
                  <c:v>8.0087824055491748</c:v>
                </c:pt>
                <c:pt idx="9">
                  <c:v>8.2915794071614393</c:v>
                </c:pt>
                <c:pt idx="10">
                  <c:v>7.8193677424003534</c:v>
                </c:pt>
                <c:pt idx="11">
                  <c:v>19.086617045204992</c:v>
                </c:pt>
                <c:pt idx="12">
                  <c:v>8.6395189146906439</c:v>
                </c:pt>
                <c:pt idx="13">
                  <c:v>8.2789039199698848</c:v>
                </c:pt>
                <c:pt idx="14">
                  <c:v>12.002668831638688</c:v>
                </c:pt>
                <c:pt idx="15">
                  <c:v>15.221012895582898</c:v>
                </c:pt>
                <c:pt idx="16">
                  <c:v>18.66994793941393</c:v>
                </c:pt>
                <c:pt idx="17">
                  <c:v>14.26941834219093</c:v>
                </c:pt>
                <c:pt idx="18">
                  <c:v>9.5726753036442354</c:v>
                </c:pt>
                <c:pt idx="19">
                  <c:v>10.208814875871731</c:v>
                </c:pt>
                <c:pt idx="20">
                  <c:v>12.928390689471756</c:v>
                </c:pt>
                <c:pt idx="21">
                  <c:v>9.0910430462574698</c:v>
                </c:pt>
                <c:pt idx="22">
                  <c:v>14.805893308814269</c:v>
                </c:pt>
                <c:pt idx="23">
                  <c:v>13.646048617967494</c:v>
                </c:pt>
                <c:pt idx="24">
                  <c:v>9.8257784337597176</c:v>
                </c:pt>
                <c:pt idx="25">
                  <c:v>8.5786530729099404</c:v>
                </c:pt>
                <c:pt idx="26">
                  <c:v>12.994945405552139</c:v>
                </c:pt>
                <c:pt idx="27">
                  <c:v>7.3070625627074142</c:v>
                </c:pt>
                <c:pt idx="28">
                  <c:v>20.694611783231814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排出量比較シート!$BK$21:$BK$50</c:f>
              <c:numCache>
                <c:formatCode>#,##0_);[Red]\(#,##0\)</c:formatCode>
                <c:ptCount val="30"/>
                <c:pt idx="0">
                  <c:v>21.256779372705815</c:v>
                </c:pt>
                <c:pt idx="1">
                  <c:v>19.497171146903121</c:v>
                </c:pt>
                <c:pt idx="2">
                  <c:v>14.671643104355764</c:v>
                </c:pt>
                <c:pt idx="3">
                  <c:v>21.074436499993961</c:v>
                </c:pt>
                <c:pt idx="4">
                  <c:v>23.463537094065657</c:v>
                </c:pt>
                <c:pt idx="5">
                  <c:v>14.2349575242556</c:v>
                </c:pt>
                <c:pt idx="6">
                  <c:v>21.400029708403675</c:v>
                </c:pt>
                <c:pt idx="7">
                  <c:v>22.993357630625159</c:v>
                </c:pt>
                <c:pt idx="8">
                  <c:v>23.580277177778683</c:v>
                </c:pt>
                <c:pt idx="9">
                  <c:v>20.378304708586764</c:v>
                </c:pt>
                <c:pt idx="10">
                  <c:v>10.275064852020185</c:v>
                </c:pt>
                <c:pt idx="11">
                  <c:v>15.567507970212359</c:v>
                </c:pt>
                <c:pt idx="12">
                  <c:v>23.024470853365536</c:v>
                </c:pt>
                <c:pt idx="13">
                  <c:v>16.152206721783447</c:v>
                </c:pt>
                <c:pt idx="14">
                  <c:v>20.150610074971585</c:v>
                </c:pt>
                <c:pt idx="15">
                  <c:v>19.91404104749218</c:v>
                </c:pt>
                <c:pt idx="16">
                  <c:v>20.213311440133786</c:v>
                </c:pt>
                <c:pt idx="17">
                  <c:v>14.819407192392445</c:v>
                </c:pt>
                <c:pt idx="18">
                  <c:v>19.822000779398927</c:v>
                </c:pt>
                <c:pt idx="19">
                  <c:v>15.590996076365041</c:v>
                </c:pt>
                <c:pt idx="20">
                  <c:v>21.215730468121162</c:v>
                </c:pt>
                <c:pt idx="21">
                  <c:v>21.823978696798569</c:v>
                </c:pt>
                <c:pt idx="22">
                  <c:v>20.335275032690976</c:v>
                </c:pt>
                <c:pt idx="23">
                  <c:v>16.015734605947728</c:v>
                </c:pt>
                <c:pt idx="24">
                  <c:v>19.336230135175629</c:v>
                </c:pt>
                <c:pt idx="25">
                  <c:v>11.026803352346034</c:v>
                </c:pt>
                <c:pt idx="26">
                  <c:v>23.009941312085747</c:v>
                </c:pt>
                <c:pt idx="27">
                  <c:v>20.119945606413484</c:v>
                </c:pt>
                <c:pt idx="28">
                  <c:v>15.742503854350501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排出量比較シート!$BQ$21:$BQ$50</c:f>
              <c:numCache>
                <c:formatCode>#,##0_);[Red]\(#,##0\)</c:formatCode>
                <c:ptCount val="30"/>
                <c:pt idx="0">
                  <c:v>0.76870921667730985</c:v>
                </c:pt>
                <c:pt idx="1">
                  <c:v>1.009068446465595</c:v>
                </c:pt>
                <c:pt idx="2">
                  <c:v>1.2150868221145481</c:v>
                </c:pt>
                <c:pt idx="3">
                  <c:v>0.52373676003030512</c:v>
                </c:pt>
                <c:pt idx="4">
                  <c:v>0</c:v>
                </c:pt>
                <c:pt idx="5">
                  <c:v>0.99783078833286121</c:v>
                </c:pt>
                <c:pt idx="6">
                  <c:v>0.92932020672541471</c:v>
                </c:pt>
                <c:pt idx="7">
                  <c:v>1.8063629883132699</c:v>
                </c:pt>
                <c:pt idx="8">
                  <c:v>1.358956621433679</c:v>
                </c:pt>
                <c:pt idx="9">
                  <c:v>1.1484622875819459</c:v>
                </c:pt>
                <c:pt idx="10">
                  <c:v>1.302078604948248</c:v>
                </c:pt>
                <c:pt idx="11">
                  <c:v>0.82568559407958009</c:v>
                </c:pt>
                <c:pt idx="12">
                  <c:v>0.9267629691910263</c:v>
                </c:pt>
                <c:pt idx="13">
                  <c:v>0.88750681933047337</c:v>
                </c:pt>
                <c:pt idx="14">
                  <c:v>0</c:v>
                </c:pt>
                <c:pt idx="15">
                  <c:v>1.700474207261619</c:v>
                </c:pt>
                <c:pt idx="16">
                  <c:v>0.84717214017129483</c:v>
                </c:pt>
                <c:pt idx="17">
                  <c:v>1.4887027303970199</c:v>
                </c:pt>
                <c:pt idx="18">
                  <c:v>1.0057109390693491</c:v>
                </c:pt>
                <c:pt idx="19">
                  <c:v>1.0700105829096691</c:v>
                </c:pt>
                <c:pt idx="20">
                  <c:v>1.43734383777316</c:v>
                </c:pt>
                <c:pt idx="21">
                  <c:v>0</c:v>
                </c:pt>
                <c:pt idx="22">
                  <c:v>0.80212137633717373</c:v>
                </c:pt>
                <c:pt idx="23">
                  <c:v>0</c:v>
                </c:pt>
                <c:pt idx="24">
                  <c:v>0.92956697289546586</c:v>
                </c:pt>
                <c:pt idx="25">
                  <c:v>0</c:v>
                </c:pt>
                <c:pt idx="26">
                  <c:v>1.7912697905504751</c:v>
                </c:pt>
                <c:pt idx="27">
                  <c:v>0.86561376200962781</c:v>
                </c:pt>
                <c:pt idx="28">
                  <c:v>1.383639828509807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排出量比較シート!$BR$21:$BR$50</c:f>
              <c:numCache>
                <c:formatCode>#,##0_);[Red]\(#,##0\)</c:formatCode>
                <c:ptCount val="30"/>
                <c:pt idx="0">
                  <c:v>52.721972689289046</c:v>
                </c:pt>
                <c:pt idx="1">
                  <c:v>62.516111935956246</c:v>
                </c:pt>
                <c:pt idx="2">
                  <c:v>103.32040758203453</c:v>
                </c:pt>
                <c:pt idx="3">
                  <c:v>66.75604456300168</c:v>
                </c:pt>
                <c:pt idx="4">
                  <c:v>51.423666294721812</c:v>
                </c:pt>
                <c:pt idx="5">
                  <c:v>86.275721970928146</c:v>
                </c:pt>
                <c:pt idx="6">
                  <c:v>46.415631076833868</c:v>
                </c:pt>
                <c:pt idx="7">
                  <c:v>51.746044688244936</c:v>
                </c:pt>
                <c:pt idx="8">
                  <c:v>85.869989839107504</c:v>
                </c:pt>
                <c:pt idx="9">
                  <c:v>40.155566707615797</c:v>
                </c:pt>
                <c:pt idx="10">
                  <c:v>45.134610640636602</c:v>
                </c:pt>
                <c:pt idx="11">
                  <c:v>54.105715467338378</c:v>
                </c:pt>
                <c:pt idx="12">
                  <c:v>52.458949722660087</c:v>
                </c:pt>
                <c:pt idx="13">
                  <c:v>31.530460216504895</c:v>
                </c:pt>
                <c:pt idx="14">
                  <c:v>56.951204833156751</c:v>
                </c:pt>
                <c:pt idx="15">
                  <c:v>68.943149220694707</c:v>
                </c:pt>
                <c:pt idx="16">
                  <c:v>103.67374442864099</c:v>
                </c:pt>
                <c:pt idx="17">
                  <c:v>51.939003780810637</c:v>
                </c:pt>
                <c:pt idx="18">
                  <c:v>50.027911404477265</c:v>
                </c:pt>
                <c:pt idx="19">
                  <c:v>69.577064882321068</c:v>
                </c:pt>
                <c:pt idx="20">
                  <c:v>54.649014662419496</c:v>
                </c:pt>
                <c:pt idx="21">
                  <c:v>117.26332151325849</c:v>
                </c:pt>
                <c:pt idx="22">
                  <c:v>64.358341493268256</c:v>
                </c:pt>
                <c:pt idx="23">
                  <c:v>55.944343510796941</c:v>
                </c:pt>
                <c:pt idx="24">
                  <c:v>60.731095051893654</c:v>
                </c:pt>
                <c:pt idx="25">
                  <c:v>57.63604909951448</c:v>
                </c:pt>
                <c:pt idx="26">
                  <c:v>49.605443432342199</c:v>
                </c:pt>
                <c:pt idx="27">
                  <c:v>40.370646616991081</c:v>
                </c:pt>
                <c:pt idx="28">
                  <c:v>75.83352493548756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排出量比較シート!$BF$21:$BF$68</c15:sqref>
                        </c15:formulaRef>
                      </c:ext>
                    </c:extLst>
                    <c:numCache>
                      <c:formatCode>#,##0_);[Red]\(#,##0\)</c:formatCode>
                      <c:ptCount val="48"/>
                      <c:pt idx="0">
                        <c:v>8.3988524325024621</c:v>
                      </c:pt>
                      <c:pt idx="1">
                        <c:v>4.8390550214799157</c:v>
                      </c:pt>
                      <c:pt idx="2">
                        <c:v>44.671546919447309</c:v>
                      </c:pt>
                      <c:pt idx="3">
                        <c:v>13.229707915086653</c:v>
                      </c:pt>
                      <c:pt idx="4">
                        <c:v>8.7612367463404954</c:v>
                      </c:pt>
                      <c:pt idx="5">
                        <c:v>28.704024946680722</c:v>
                      </c:pt>
                      <c:pt idx="6">
                        <c:v>3.7280170003559472</c:v>
                      </c:pt>
                      <c:pt idx="7">
                        <c:v>2.6067540937981275</c:v>
                      </c:pt>
                      <c:pt idx="8">
                        <c:v>30.379897664970503</c:v>
                      </c:pt>
                      <c:pt idx="9">
                        <c:v>1.6555023813759973</c:v>
                      </c:pt>
                      <c:pt idx="10">
                        <c:v>3.8435373023230288</c:v>
                      </c:pt>
                      <c:pt idx="11">
                        <c:v>8.228398747076346</c:v>
                      </c:pt>
                      <c:pt idx="12">
                        <c:v>2.7313173834604738</c:v>
                      </c:pt>
                      <c:pt idx="13">
                        <c:v>1.8424729065901422</c:v>
                      </c:pt>
                      <c:pt idx="14">
                        <c:v>7.0272409048429116</c:v>
                      </c:pt>
                      <c:pt idx="15">
                        <c:v>14.972193958138348</c:v>
                      </c:pt>
                      <c:pt idx="16">
                        <c:v>38.980668009782029</c:v>
                      </c:pt>
                      <c:pt idx="17">
                        <c:v>5.7145883904054422</c:v>
                      </c:pt>
                      <c:pt idx="18">
                        <c:v>0.77763316783660241</c:v>
                      </c:pt>
                      <c:pt idx="19">
                        <c:v>33.328804452488747</c:v>
                      </c:pt>
                      <c:pt idx="20">
                        <c:v>7.206030589044226</c:v>
                      </c:pt>
                      <c:pt idx="21">
                        <c:v>66.880121445064376</c:v>
                      </c:pt>
                      <c:pt idx="22">
                        <c:v>8.4924781184432856</c:v>
                      </c:pt>
                      <c:pt idx="23">
                        <c:v>1.968903636494324</c:v>
                      </c:pt>
                      <c:pt idx="24">
                        <c:v>13.967090841496798</c:v>
                      </c:pt>
                      <c:pt idx="25">
                        <c:v>32.740543961973778</c:v>
                      </c:pt>
                      <c:pt idx="26">
                        <c:v>1.824356132069763</c:v>
                      </c:pt>
                      <c:pt idx="27">
                        <c:v>0</c:v>
                      </c:pt>
                      <c:pt idx="28">
                        <c:v>16.698410674071109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0.63024597926552994</c:v>
                      </c:pt>
                      <c:pt idx="1">
                        <c:v>1.0488031137506932</c:v>
                      </c:pt>
                      <c:pt idx="2">
                        <c:v>1.1884929796866197</c:v>
                      </c:pt>
                      <c:pt idx="3">
                        <c:v>1.4642533766323953</c:v>
                      </c:pt>
                      <c:pt idx="4">
                        <c:v>0.45775037402417296</c:v>
                      </c:pt>
                      <c:pt idx="5">
                        <c:v>0.54379159919623632</c:v>
                      </c:pt>
                      <c:pt idx="6">
                        <c:v>0.94023189420362918</c:v>
                      </c:pt>
                      <c:pt idx="7">
                        <c:v>0.5520468536409644</c:v>
                      </c:pt>
                      <c:pt idx="8">
                        <c:v>2.0984365029374232</c:v>
                      </c:pt>
                      <c:pt idx="9">
                        <c:v>0.34599334689402561</c:v>
                      </c:pt>
                      <c:pt idx="10">
                        <c:v>0.23248854459399954</c:v>
                      </c:pt>
                      <c:pt idx="11">
                        <c:v>0.60083974991141409</c:v>
                      </c:pt>
                      <c:pt idx="12">
                        <c:v>0.81333130115933416</c:v>
                      </c:pt>
                      <c:pt idx="13">
                        <c:v>0.19713574416054946</c:v>
                      </c:pt>
                      <c:pt idx="14">
                        <c:v>0.7729623391138658</c:v>
                      </c:pt>
                      <c:pt idx="15">
                        <c:v>0.68387498256241852</c:v>
                      </c:pt>
                      <c:pt idx="16">
                        <c:v>0.95023377385321706</c:v>
                      </c:pt>
                      <c:pt idx="17">
                        <c:v>0.48217349138470494</c:v>
                      </c:pt>
                      <c:pt idx="18">
                        <c:v>0.94805489092192308</c:v>
                      </c:pt>
                      <c:pt idx="19">
                        <c:v>0.64435805049534078</c:v>
                      </c:pt>
                      <c:pt idx="20">
                        <c:v>0.45291441095507667</c:v>
                      </c:pt>
                      <c:pt idx="21">
                        <c:v>0.58492996652122997</c:v>
                      </c:pt>
                      <c:pt idx="22">
                        <c:v>1.2467885540934214</c:v>
                      </c:pt>
                      <c:pt idx="23">
                        <c:v>1.8653740121018489</c:v>
                      </c:pt>
                      <c:pt idx="24">
                        <c:v>1.0626293151089539</c:v>
                      </c:pt>
                      <c:pt idx="25">
                        <c:v>0.38340679482980955</c:v>
                      </c:pt>
                      <c:pt idx="26">
                        <c:v>0.65029248013639029</c:v>
                      </c:pt>
                      <c:pt idx="27">
                        <c:v>1.1155399210825341</c:v>
                      </c:pt>
                      <c:pt idx="28">
                        <c:v>0.68955017217667081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2.4522816635174092</c:v>
                      </c:pt>
                      <c:pt idx="1">
                        <c:v>4.0899671963861621</c:v>
                      </c:pt>
                      <c:pt idx="2">
                        <c:v>3.2812117569620458</c:v>
                      </c:pt>
                      <c:pt idx="3">
                        <c:v>7.8820290547643772</c:v>
                      </c:pt>
                      <c:pt idx="4">
                        <c:v>4.3385894375288725</c:v>
                      </c:pt>
                      <c:pt idx="5">
                        <c:v>14.632430808073991</c:v>
                      </c:pt>
                      <c:pt idx="6">
                        <c:v>4.6860351317254985</c:v>
                      </c:pt>
                      <c:pt idx="7">
                        <c:v>1.1670945348710884</c:v>
                      </c:pt>
                      <c:pt idx="8">
                        <c:v>11.905450866943186</c:v>
                      </c:pt>
                      <c:pt idx="9">
                        <c:v>2.292744439581659</c:v>
                      </c:pt>
                      <c:pt idx="10">
                        <c:v>6.610701791161408E-2</c:v>
                      </c:pt>
                      <c:pt idx="11">
                        <c:v>2.6641070728753897</c:v>
                      </c:pt>
                      <c:pt idx="12">
                        <c:v>7.5059128037305847</c:v>
                      </c:pt>
                      <c:pt idx="13">
                        <c:v>0.10304469391378242</c:v>
                      </c:pt>
                      <c:pt idx="14">
                        <c:v>5.9699000152921702</c:v>
                      </c:pt>
                      <c:pt idx="15">
                        <c:v>6.942247133776938</c:v>
                      </c:pt>
                      <c:pt idx="16">
                        <c:v>11.661603947040785</c:v>
                      </c:pt>
                      <c:pt idx="17">
                        <c:v>0.88299292455012679</c:v>
                      </c:pt>
                      <c:pt idx="18">
                        <c:v>8.6097235101615546</c:v>
                      </c:pt>
                      <c:pt idx="19">
                        <c:v>0.31502684296796662</c:v>
                      </c:pt>
                      <c:pt idx="20">
                        <c:v>1.8964311531201297</c:v>
                      </c:pt>
                      <c:pt idx="21">
                        <c:v>3.5999210627259388</c:v>
                      </c:pt>
                      <c:pt idx="22">
                        <c:v>10.245531911950371</c:v>
                      </c:pt>
                      <c:pt idx="23">
                        <c:v>1.326182666357181</c:v>
                      </c:pt>
                      <c:pt idx="24">
                        <c:v>7.2593408173624843</c:v>
                      </c:pt>
                      <c:pt idx="25">
                        <c:v>0.69163219995536895</c:v>
                      </c:pt>
                      <c:pt idx="26">
                        <c:v>3.2095099708954935</c:v>
                      </c:pt>
                      <c:pt idx="27">
                        <c:v>5.3542108584475381</c:v>
                      </c:pt>
                      <c:pt idx="28">
                        <c:v>4.389729242422197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20.746767989589209</c:v>
                      </c:pt>
                      <c:pt idx="1">
                        <c:v>18.401097992418048</c:v>
                      </c:pt>
                      <c:pt idx="2">
                        <c:v>14.124672682256584</c:v>
                      </c:pt>
                      <c:pt idx="3">
                        <c:v>20.545624468295383</c:v>
                      </c:pt>
                      <c:pt idx="4">
                        <c:v>22.937527643522156</c:v>
                      </c:pt>
                      <c:pt idx="5">
                        <c:v>13.745089693191112</c:v>
                      </c:pt>
                      <c:pt idx="6">
                        <c:v>20.870517031416327</c:v>
                      </c:pt>
                      <c:pt idx="7">
                        <c:v>22.491987539403375</c:v>
                      </c:pt>
                      <c:pt idx="8">
                        <c:v>23.059697728223142</c:v>
                      </c:pt>
                      <c:pt idx="9">
                        <c:v>19.850076547962161</c:v>
                      </c:pt>
                      <c:pt idx="10">
                        <c:v>9.7792415360011571</c:v>
                      </c:pt>
                      <c:pt idx="11">
                        <c:v>15.045118520327499</c:v>
                      </c:pt>
                      <c:pt idx="12">
                        <c:v>22.506635597857674</c:v>
                      </c:pt>
                      <c:pt idx="13">
                        <c:v>15.642837596848214</c:v>
                      </c:pt>
                      <c:pt idx="14">
                        <c:v>19.642058369539917</c:v>
                      </c:pt>
                      <c:pt idx="15">
                        <c:v>19.328166634921882</c:v>
                      </c:pt>
                      <c:pt idx="16">
                        <c:v>19.699037798177169</c:v>
                      </c:pt>
                      <c:pt idx="17">
                        <c:v>14.316635810593125</c:v>
                      </c:pt>
                      <c:pt idx="18">
                        <c:v>14.755655562848954</c:v>
                      </c:pt>
                      <c:pt idx="19">
                        <c:v>15.122556313715412</c:v>
                      </c:pt>
                      <c:pt idx="20">
                        <c:v>20.713542957395816</c:v>
                      </c:pt>
                      <c:pt idx="21">
                        <c:v>21.325119251194877</c:v>
                      </c:pt>
                      <c:pt idx="22">
                        <c:v>19.835773328905912</c:v>
                      </c:pt>
                      <c:pt idx="23">
                        <c:v>15.548520972553446</c:v>
                      </c:pt>
                      <c:pt idx="24">
                        <c:v>18.844026819815245</c:v>
                      </c:pt>
                      <c:pt idx="25">
                        <c:v>10.538103263429495</c:v>
                      </c:pt>
                      <c:pt idx="26">
                        <c:v>22.540450581502963</c:v>
                      </c:pt>
                      <c:pt idx="27">
                        <c:v>19.213674239618456</c:v>
                      </c:pt>
                      <c:pt idx="28">
                        <c:v>15.261686024932615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6.751415690213288</c:v>
                </c:pt>
                <c:pt idx="2">
                  <c:v>0.72435630184415079</c:v>
                </c:pt>
                <c:pt idx="3">
                  <c:v>5.4099764777816812</c:v>
                </c:pt>
                <c:pt idx="4">
                  <c:v>10.168549428050529</c:v>
                </c:pt>
                <c:pt idx="5">
                  <c:v>11.138866459594352</c:v>
                </c:pt>
                <c:pt idx="7">
                  <c:v>19.648944896781309</c:v>
                </c:pt>
                <c:pt idx="8">
                  <c:v>0.50598629634838921</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12.88574846983912</c:v>
                </c:pt>
                <c:pt idx="4">
                  <c:v>10.168549428050529</c:v>
                </c:pt>
                <c:pt idx="5">
                  <c:v>11.138866459594352</c:v>
                </c:pt>
                <c:pt idx="6">
                  <c:v>20.154931193129698</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再エネ比較シート!$BL$72:$BL$161</c:f>
              <c:numCache>
                <c:formatCode>#,##0_);[Red]\(#,##0\)</c:formatCode>
                <c:ptCount val="90"/>
                <c:pt idx="0">
                  <c:v>-23600.661572547819</c:v>
                </c:pt>
                <c:pt idx="1">
                  <c:v>0</c:v>
                </c:pt>
                <c:pt idx="2">
                  <c:v>0</c:v>
                </c:pt>
                <c:pt idx="3">
                  <c:v>0</c:v>
                </c:pt>
                <c:pt idx="4">
                  <c:v>0</c:v>
                </c:pt>
                <c:pt idx="5">
                  <c:v>0</c:v>
                </c:pt>
                <c:pt idx="6">
                  <c:v>0</c:v>
                </c:pt>
                <c:pt idx="7">
                  <c:v>-19992.889962358109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-1528236.2693181545</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再エネ比較シート!$BM$72:$BM$161</c:f>
              <c:numCache>
                <c:formatCode>#,##0_);[Red]\(#,##0\)</c:formatCode>
                <c:ptCount val="90"/>
                <c:pt idx="0">
                  <c:v>0</c:v>
                </c:pt>
                <c:pt idx="1">
                  <c:v>4287250.90769656</c:v>
                </c:pt>
                <c:pt idx="2">
                  <c:v>1299946.3744304322</c:v>
                </c:pt>
                <c:pt idx="3">
                  <c:v>650755.99788358947</c:v>
                </c:pt>
                <c:pt idx="4">
                  <c:v>904730.93403236324</c:v>
                </c:pt>
                <c:pt idx="5">
                  <c:v>221340.17405445455</c:v>
                </c:pt>
                <c:pt idx="6">
                  <c:v>815639.24430011353</c:v>
                </c:pt>
                <c:pt idx="7">
                  <c:v>0</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0</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再エネ比較シート!$BK$72:$BK$161</c:f>
              <c:numCache>
                <c:formatCode>#,##0_);[Red]\(#,##0\)</c:formatCode>
                <c:ptCount val="90"/>
                <c:pt idx="0">
                  <c:v>-23600.661572547819</c:v>
                </c:pt>
                <c:pt idx="1">
                  <c:v>4287250.90769656</c:v>
                </c:pt>
                <c:pt idx="2">
                  <c:v>1299946.3744304322</c:v>
                </c:pt>
                <c:pt idx="3">
                  <c:v>650755.99788358947</c:v>
                </c:pt>
                <c:pt idx="4">
                  <c:v>904730.93403236324</c:v>
                </c:pt>
                <c:pt idx="5">
                  <c:v>221340.17405445455</c:v>
                </c:pt>
                <c:pt idx="6">
                  <c:v>815639.24430011353</c:v>
                </c:pt>
                <c:pt idx="7">
                  <c:v>-19992.889962358109</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-1528236.2693181545</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再エネ比較シート!$BE$72:$BE$161</c:f>
              <c:numCache>
                <c:formatCode>#,##0_);[Red]\(#,##0\)</c:formatCode>
                <c:ptCount val="90"/>
                <c:pt idx="0">
                  <c:v>79905.494999999995</c:v>
                </c:pt>
                <c:pt idx="1">
                  <c:v>3302704.0409999997</c:v>
                </c:pt>
                <c:pt idx="2">
                  <c:v>1496875.2220000001</c:v>
                </c:pt>
                <c:pt idx="3">
                  <c:v>1524093.514</c:v>
                </c:pt>
                <c:pt idx="4">
                  <c:v>214432.28499999997</c:v>
                </c:pt>
                <c:pt idx="5">
                  <c:v>163845.79699999999</c:v>
                </c:pt>
                <c:pt idx="6">
                  <c:v>932483.64899999998</c:v>
                </c:pt>
                <c:pt idx="7">
                  <c:v>114185.55100000001</c:v>
                </c:pt>
                <c:pt idx="8">
                  <c:v>230196.51</c:v>
                </c:pt>
                <c:pt idx="9">
                  <c:v>172205.21899999998</c:v>
                </c:pt>
                <c:pt idx="10">
                  <c:v>210978.2</c:v>
                </c:pt>
                <c:pt idx="11">
                  <c:v>314880.70600000001</c:v>
                </c:pt>
                <c:pt idx="12">
                  <c:v>1208314.605</c:v>
                </c:pt>
                <c:pt idx="13">
                  <c:v>1032815.4029999999</c:v>
                </c:pt>
                <c:pt idx="14">
                  <c:v>847694.78200000012</c:v>
                </c:pt>
                <c:pt idx="15">
                  <c:v>3207392.7149999999</c:v>
                </c:pt>
                <c:pt idx="16">
                  <c:v>237041.61</c:v>
                </c:pt>
                <c:pt idx="17">
                  <c:v>704995.74199999997</c:v>
                </c:pt>
                <c:pt idx="18">
                  <c:v>673332.53100000019</c:v>
                </c:pt>
                <c:pt idx="19">
                  <c:v>4395820.0009999992</c:v>
                </c:pt>
                <c:pt idx="20">
                  <c:v>445196.46100000001</c:v>
                </c:pt>
                <c:pt idx="21">
                  <c:v>259731.049</c:v>
                </c:pt>
                <c:pt idx="22">
                  <c:v>745481.28599999985</c:v>
                </c:pt>
                <c:pt idx="23">
                  <c:v>2923400.9240000006</c:v>
                </c:pt>
                <c:pt idx="24">
                  <c:v>289036.73499999999</c:v>
                </c:pt>
                <c:pt idx="25">
                  <c:v>470147.92200000002</c:v>
                </c:pt>
                <c:pt idx="26">
                  <c:v>759728.22599999991</c:v>
                </c:pt>
                <c:pt idx="27">
                  <c:v>3040627.5069999998</c:v>
                </c:pt>
                <c:pt idx="28">
                  <c:v>276482.44199999998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再エネ比較シート!$BF$72:$BF$161</c:f>
              <c:numCache>
                <c:formatCode>#,##0_);[Red]\(#,##0\)</c:formatCode>
                <c:ptCount val="90"/>
                <c:pt idx="0">
                  <c:v>0</c:v>
                </c:pt>
                <c:pt idx="1">
                  <c:v>2140380.5180000002</c:v>
                </c:pt>
                <c:pt idx="2">
                  <c:v>618062.28399999999</c:v>
                </c:pt>
                <c:pt idx="3">
                  <c:v>725118.652</c:v>
                </c:pt>
                <c:pt idx="4">
                  <c:v>640588.84199999995</c:v>
                </c:pt>
                <c:pt idx="5">
                  <c:v>136129.234</c:v>
                </c:pt>
                <c:pt idx="6">
                  <c:v>1004858.936</c:v>
                </c:pt>
                <c:pt idx="7">
                  <c:v>0</c:v>
                </c:pt>
                <c:pt idx="8">
                  <c:v>0</c:v>
                </c:pt>
                <c:pt idx="9">
                  <c:v>152874.02100000001</c:v>
                </c:pt>
                <c:pt idx="10">
                  <c:v>107010.73600000002</c:v>
                </c:pt>
                <c:pt idx="11">
                  <c:v>250678.856</c:v>
                </c:pt>
                <c:pt idx="12">
                  <c:v>171797.53700000001</c:v>
                </c:pt>
                <c:pt idx="13">
                  <c:v>194915.06700000004</c:v>
                </c:pt>
                <c:pt idx="14">
                  <c:v>519229.81500000006</c:v>
                </c:pt>
                <c:pt idx="15">
                  <c:v>107761.39</c:v>
                </c:pt>
                <c:pt idx="16">
                  <c:v>393214.37900000002</c:v>
                </c:pt>
                <c:pt idx="17">
                  <c:v>126523.462</c:v>
                </c:pt>
                <c:pt idx="18">
                  <c:v>54998.237000000001</c:v>
                </c:pt>
                <c:pt idx="19">
                  <c:v>2598887.96</c:v>
                </c:pt>
                <c:pt idx="20">
                  <c:v>0</c:v>
                </c:pt>
                <c:pt idx="21">
                  <c:v>976210.80000000016</c:v>
                </c:pt>
                <c:pt idx="22">
                  <c:v>272721.12699999992</c:v>
                </c:pt>
                <c:pt idx="23">
                  <c:v>1525613.7549999997</c:v>
                </c:pt>
                <c:pt idx="24">
                  <c:v>755156.92700000003</c:v>
                </c:pt>
                <c:pt idx="25">
                  <c:v>79009.737999999998</c:v>
                </c:pt>
                <c:pt idx="26">
                  <c:v>0</c:v>
                </c:pt>
                <c:pt idx="27">
                  <c:v>20898.288</c:v>
                </c:pt>
                <c:pt idx="28">
                  <c:v>498102.27600000001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再エネ比較シート!$BG$72:$BG$161</c:f>
              <c:numCache>
                <c:formatCode>#,##0_);[Red]\(#,##0\)</c:formatCode>
                <c:ptCount val="90"/>
                <c:pt idx="0">
                  <c:v>0</c:v>
                </c:pt>
                <c:pt idx="1">
                  <c:v>6899.1980000000012</c:v>
                </c:pt>
                <c:pt idx="2">
                  <c:v>180.197</c:v>
                </c:pt>
                <c:pt idx="3">
                  <c:v>2378.6329999999998</c:v>
                </c:pt>
                <c:pt idx="4">
                  <c:v>93738.444000000003</c:v>
                </c:pt>
                <c:pt idx="5">
                  <c:v>25244.561000000002</c:v>
                </c:pt>
                <c:pt idx="6">
                  <c:v>947.154</c:v>
                </c:pt>
                <c:pt idx="7">
                  <c:v>0</c:v>
                </c:pt>
                <c:pt idx="8">
                  <c:v>0</c:v>
                </c:pt>
                <c:pt idx="9">
                  <c:v>3348.0590000000002</c:v>
                </c:pt>
                <c:pt idx="10">
                  <c:v>54432.923999999999</c:v>
                </c:pt>
                <c:pt idx="11">
                  <c:v>35920.194000000003</c:v>
                </c:pt>
                <c:pt idx="12">
                  <c:v>1431.1999999999998</c:v>
                </c:pt>
                <c:pt idx="13">
                  <c:v>4226.8019999999988</c:v>
                </c:pt>
                <c:pt idx="14">
                  <c:v>0</c:v>
                </c:pt>
                <c:pt idx="15">
                  <c:v>1892.7760000000001</c:v>
                </c:pt>
                <c:pt idx="16">
                  <c:v>4747.4830000000002</c:v>
                </c:pt>
                <c:pt idx="17">
                  <c:v>2801.7499999999995</c:v>
                </c:pt>
                <c:pt idx="18">
                  <c:v>0</c:v>
                </c:pt>
                <c:pt idx="19">
                  <c:v>4304.0519999999997</c:v>
                </c:pt>
                <c:pt idx="20">
                  <c:v>6982.9560000000001</c:v>
                </c:pt>
                <c:pt idx="21">
                  <c:v>0</c:v>
                </c:pt>
                <c:pt idx="22">
                  <c:v>11455.226000000001</c:v>
                </c:pt>
                <c:pt idx="23">
                  <c:v>48591.288000000008</c:v>
                </c:pt>
                <c:pt idx="24">
                  <c:v>1845.8989999999999</c:v>
                </c:pt>
                <c:pt idx="25">
                  <c:v>3153.5059999999994</c:v>
                </c:pt>
                <c:pt idx="26">
                  <c:v>0</c:v>
                </c:pt>
                <c:pt idx="27">
                  <c:v>1074.578</c:v>
                </c:pt>
                <c:pt idx="28">
                  <c:v>4245.4229999999998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9.3209999999999997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再エネ比較シート!$BI$72:$BI$161</c:f>
              <c:numCache>
                <c:formatCode>#,##0_);[Red]\(#,##0\)</c:formatCode>
                <c:ptCount val="90"/>
                <c:pt idx="0">
                  <c:v>79905.494999999995</c:v>
                </c:pt>
                <c:pt idx="1">
                  <c:v>5449983.7570000002</c:v>
                </c:pt>
                <c:pt idx="2">
                  <c:v>2115117.7030000002</c:v>
                </c:pt>
                <c:pt idx="3">
                  <c:v>2251590.7990000001</c:v>
                </c:pt>
                <c:pt idx="4">
                  <c:v>948759.57099999988</c:v>
                </c:pt>
                <c:pt idx="5">
                  <c:v>325219.59199999995</c:v>
                </c:pt>
                <c:pt idx="6">
                  <c:v>1938289.7390000001</c:v>
                </c:pt>
                <c:pt idx="7">
                  <c:v>114185.55100000001</c:v>
                </c:pt>
                <c:pt idx="8">
                  <c:v>230196.51</c:v>
                </c:pt>
                <c:pt idx="9">
                  <c:v>328427.299</c:v>
                </c:pt>
                <c:pt idx="10">
                  <c:v>372421.86000000004</c:v>
                </c:pt>
                <c:pt idx="11">
                  <c:v>601479.75600000005</c:v>
                </c:pt>
                <c:pt idx="12">
                  <c:v>1381552.6629999999</c:v>
                </c:pt>
                <c:pt idx="13">
                  <c:v>1231957.2719999999</c:v>
                </c:pt>
                <c:pt idx="14">
                  <c:v>1366924.5970000001</c:v>
                </c:pt>
                <c:pt idx="15">
                  <c:v>3317046.8810000001</c:v>
                </c:pt>
                <c:pt idx="16">
                  <c:v>635003.47200000007</c:v>
                </c:pt>
                <c:pt idx="17">
                  <c:v>834320.95399999991</c:v>
                </c:pt>
                <c:pt idx="18">
                  <c:v>728330.76800000016</c:v>
                </c:pt>
                <c:pt idx="19">
                  <c:v>6999012.0129999993</c:v>
                </c:pt>
                <c:pt idx="20">
                  <c:v>452179.41700000002</c:v>
                </c:pt>
                <c:pt idx="21">
                  <c:v>1235941.8490000002</c:v>
                </c:pt>
                <c:pt idx="22">
                  <c:v>1029657.6389999997</c:v>
                </c:pt>
                <c:pt idx="23">
                  <c:v>4497605.9670000002</c:v>
                </c:pt>
                <c:pt idx="24">
                  <c:v>1046039.561</c:v>
                </c:pt>
                <c:pt idx="25">
                  <c:v>552311.16600000008</c:v>
                </c:pt>
                <c:pt idx="26">
                  <c:v>759728.22599999991</c:v>
                </c:pt>
                <c:pt idx="27">
                  <c:v>3062600.3730000001</c:v>
                </c:pt>
                <c:pt idx="28">
                  <c:v>778830.14099999995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再エネ比較シート!$CO$13:$CO$42</c:f>
              <c:numCache>
                <c:formatCode>0.0%</c:formatCode>
                <c:ptCount val="30"/>
                <c:pt idx="0">
                  <c:v>0.16498206716661232</c:v>
                </c:pt>
                <c:pt idx="1">
                  <c:v>9.0950432014552073E-3</c:v>
                </c:pt>
                <c:pt idx="2">
                  <c:v>5.496518871381458E-3</c:v>
                </c:pt>
                <c:pt idx="3">
                  <c:v>3.4752389226759338E-3</c:v>
                </c:pt>
                <c:pt idx="4">
                  <c:v>9.1878402903811246E-2</c:v>
                </c:pt>
                <c:pt idx="5">
                  <c:v>2.8726159642100305E-2</c:v>
                </c:pt>
                <c:pt idx="6">
                  <c:v>9.8209441128594685E-2</c:v>
                </c:pt>
                <c:pt idx="7">
                  <c:v>0.15802861685214625</c:v>
                </c:pt>
                <c:pt idx="8">
                  <c:v>8.084449021627188E-2</c:v>
                </c:pt>
                <c:pt idx="9">
                  <c:v>4.6978385531539477E-2</c:v>
                </c:pt>
                <c:pt idx="10">
                  <c:v>0.125</c:v>
                </c:pt>
                <c:pt idx="11">
                  <c:v>1.2636695018226002E-2</c:v>
                </c:pt>
                <c:pt idx="12">
                  <c:v>7.7038626609442065E-2</c:v>
                </c:pt>
                <c:pt idx="13">
                  <c:v>5.2585258525852586E-2</c:v>
                </c:pt>
                <c:pt idx="14">
                  <c:v>6.6584766584766586E-2</c:v>
                </c:pt>
                <c:pt idx="15">
                  <c:v>4.6423811639271437E-2</c:v>
                </c:pt>
                <c:pt idx="16">
                  <c:v>3.0473511486169714E-2</c:v>
                </c:pt>
                <c:pt idx="17">
                  <c:v>6.8899521531100474E-2</c:v>
                </c:pt>
                <c:pt idx="18">
                  <c:v>7.9303675048355907E-3</c:v>
                </c:pt>
                <c:pt idx="19">
                  <c:v>0.11582089552238806</c:v>
                </c:pt>
                <c:pt idx="20">
                  <c:v>0.12012987012987013</c:v>
                </c:pt>
                <c:pt idx="21">
                  <c:v>4.2777924478479008E-2</c:v>
                </c:pt>
                <c:pt idx="22">
                  <c:v>4.7464062923786278E-2</c:v>
                </c:pt>
                <c:pt idx="23">
                  <c:v>3.9702233250620347E-3</c:v>
                </c:pt>
                <c:pt idx="24">
                  <c:v>5.7992346187812779E-2</c:v>
                </c:pt>
                <c:pt idx="25">
                  <c:v>9.2014368610113292E-2</c:v>
                </c:pt>
                <c:pt idx="26">
                  <c:v>0.15611572615296476</c:v>
                </c:pt>
                <c:pt idx="27">
                  <c:v>0.10912511759172154</c:v>
                </c:pt>
                <c:pt idx="28">
                  <c:v>1.3324873096446701E-2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再エネ比較シート!$CC$13:$CC$42</c:f>
              <c:numCache>
                <c:formatCode>0.0%</c:formatCode>
                <c:ptCount val="30"/>
                <c:pt idx="0">
                  <c:v>7.25455828408791E-2</c:v>
                </c:pt>
                <c:pt idx="1">
                  <c:v>5.4732840449804188E-3</c:v>
                </c:pt>
                <c:pt idx="2">
                  <c:v>3.6408475454765333E-3</c:v>
                </c:pt>
                <c:pt idx="3">
                  <c:v>1.1818323401764903E-3</c:v>
                </c:pt>
                <c:pt idx="4">
                  <c:v>5.7397692269526485E-2</c:v>
                </c:pt>
                <c:pt idx="5">
                  <c:v>1.8120139110182624E-2</c:v>
                </c:pt>
                <c:pt idx="6">
                  <c:v>6.2821032800178145E-2</c:v>
                </c:pt>
                <c:pt idx="7">
                  <c:v>7.3970683313386965E-2</c:v>
                </c:pt>
                <c:pt idx="8">
                  <c:v>3.9737991995501758E-2</c:v>
                </c:pt>
                <c:pt idx="9">
                  <c:v>3.6193763088198584E-2</c:v>
                </c:pt>
                <c:pt idx="10">
                  <c:v>2.7957080954768898E-2</c:v>
                </c:pt>
                <c:pt idx="11">
                  <c:v>8.1072008803250752E-3</c:v>
                </c:pt>
                <c:pt idx="12">
                  <c:v>4.3120742407736862E-2</c:v>
                </c:pt>
                <c:pt idx="13">
                  <c:v>4.7134326437367619E-2</c:v>
                </c:pt>
                <c:pt idx="14">
                  <c:v>3.8725034464575252E-2</c:v>
                </c:pt>
                <c:pt idx="15">
                  <c:v>1.952946594660409E-2</c:v>
                </c:pt>
                <c:pt idx="16">
                  <c:v>1.9370786174975025E-2</c:v>
                </c:pt>
                <c:pt idx="17">
                  <c:v>3.668879736982758E-2</c:v>
                </c:pt>
                <c:pt idx="18">
                  <c:v>5.7166748527818891E-3</c:v>
                </c:pt>
                <c:pt idx="19">
                  <c:v>3.6191875340244997E-2</c:v>
                </c:pt>
                <c:pt idx="20">
                  <c:v>5.7768299593358184E-2</c:v>
                </c:pt>
                <c:pt idx="21">
                  <c:v>1.6552060093875009E-2</c:v>
                </c:pt>
                <c:pt idx="22">
                  <c:v>2.5713185039053722E-2</c:v>
                </c:pt>
                <c:pt idx="23">
                  <c:v>1.8079235922666174E-3</c:v>
                </c:pt>
                <c:pt idx="24">
                  <c:v>2.9151104324698175E-2</c:v>
                </c:pt>
                <c:pt idx="25">
                  <c:v>1.928487957531674E-2</c:v>
                </c:pt>
                <c:pt idx="26">
                  <c:v>0.10353749677502268</c:v>
                </c:pt>
                <c:pt idx="27">
                  <c:v>6.6150646129807061E-2</c:v>
                </c:pt>
                <c:pt idx="28">
                  <c:v>8.2913265744674301E-3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再エネ比較シート!$CD$13:$CD$42</c:f>
              <c:numCache>
                <c:formatCode>0.0%</c:formatCode>
                <c:ptCount val="30"/>
                <c:pt idx="0">
                  <c:v>0.27111191926762418</c:v>
                </c:pt>
                <c:pt idx="1">
                  <c:v>2.9094064704024477E-2</c:v>
                </c:pt>
                <c:pt idx="2">
                  <c:v>1.9377414598584039E-2</c:v>
                </c:pt>
                <c:pt idx="3">
                  <c:v>8.033186640865785E-4</c:v>
                </c:pt>
                <c:pt idx="4">
                  <c:v>0.41761967174082848</c:v>
                </c:pt>
                <c:pt idx="5">
                  <c:v>8.760482280038355E-2</c:v>
                </c:pt>
                <c:pt idx="6">
                  <c:v>0.25908387060519983</c:v>
                </c:pt>
                <c:pt idx="7">
                  <c:v>0.21794800103648493</c:v>
                </c:pt>
                <c:pt idx="8">
                  <c:v>0.92587316422047772</c:v>
                </c:pt>
                <c:pt idx="9">
                  <c:v>0.43215162492912845</c:v>
                </c:pt>
                <c:pt idx="10">
                  <c:v>9.2860821854092394E-3</c:v>
                </c:pt>
                <c:pt idx="11">
                  <c:v>1.5663028195623718E-2</c:v>
                </c:pt>
                <c:pt idx="12">
                  <c:v>2.1759790834096031</c:v>
                </c:pt>
                <c:pt idx="13">
                  <c:v>0.41780161681081518</c:v>
                </c:pt>
                <c:pt idx="14">
                  <c:v>0.87129110120301845</c:v>
                </c:pt>
                <c:pt idx="15">
                  <c:v>0.16158836960147496</c:v>
                </c:pt>
                <c:pt idx="16">
                  <c:v>0.75870041040842373</c:v>
                </c:pt>
                <c:pt idx="17">
                  <c:v>5.7387937887381973E-2</c:v>
                </c:pt>
                <c:pt idx="18">
                  <c:v>3.0832557444837573E-2</c:v>
                </c:pt>
                <c:pt idx="19">
                  <c:v>0.10489903520492938</c:v>
                </c:pt>
                <c:pt idx="20">
                  <c:v>0.46409601524892069</c:v>
                </c:pt>
                <c:pt idx="21">
                  <c:v>0.59320830227035826</c:v>
                </c:pt>
                <c:pt idx="22">
                  <c:v>5.2610198818684779</c:v>
                </c:pt>
                <c:pt idx="23">
                  <c:v>1.7239996397345983E-3</c:v>
                </c:pt>
                <c:pt idx="24">
                  <c:v>3.0634114138672426</c:v>
                </c:pt>
                <c:pt idx="25">
                  <c:v>4.921532730993116E-2</c:v>
                </c:pt>
                <c:pt idx="26">
                  <c:v>0.27850852936078813</c:v>
                </c:pt>
                <c:pt idx="27">
                  <c:v>0.62758810471305682</c:v>
                </c:pt>
                <c:pt idx="28">
                  <c:v>0.14785138420395777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再エネ比較シート!$CE$13:$CE$42</c:f>
              <c:numCache>
                <c:formatCode>0.0%</c:formatCode>
                <c:ptCount val="30"/>
                <c:pt idx="0">
                  <c:v>0</c:v>
                </c:pt>
                <c:pt idx="1">
                  <c:v>0.77086004050726131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0.1066891570316116</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再エネ比較シート!$CF$13:$CF$42</c:f>
              <c:numCache>
                <c:formatCode>0.0%</c:formatCode>
                <c:ptCount val="30"/>
                <c:pt idx="0">
                  <c:v>1.2510055559906469E-2</c:v>
                </c:pt>
                <c:pt idx="1">
                  <c:v>0</c:v>
                </c:pt>
                <c:pt idx="2">
                  <c:v>0</c:v>
                </c:pt>
                <c:pt idx="3">
                  <c:v>1.133712281310929</c:v>
                </c:pt>
                <c:pt idx="4">
                  <c:v>2.2459770992538314E-3</c:v>
                </c:pt>
                <c:pt idx="5">
                  <c:v>8.3802397222017794E-2</c:v>
                </c:pt>
                <c:pt idx="6">
                  <c:v>0</c:v>
                </c:pt>
                <c:pt idx="7">
                  <c:v>0</c:v>
                </c:pt>
                <c:pt idx="8">
                  <c:v>0.34049516210473335</c:v>
                </c:pt>
                <c:pt idx="9">
                  <c:v>0.2379751866301614</c:v>
                </c:pt>
                <c:pt idx="10">
                  <c:v>0</c:v>
                </c:pt>
                <c:pt idx="11">
                  <c:v>0</c:v>
                </c:pt>
                <c:pt idx="12">
                  <c:v>0.26680974713981492</c:v>
                </c:pt>
                <c:pt idx="13">
                  <c:v>0</c:v>
                </c:pt>
                <c:pt idx="14">
                  <c:v>1.4587851095006927</c:v>
                </c:pt>
                <c:pt idx="15">
                  <c:v>0</c:v>
                </c:pt>
                <c:pt idx="16">
                  <c:v>0</c:v>
                </c:pt>
                <c:pt idx="17">
                  <c:v>0</c:v>
                </c:pt>
                <c:pt idx="18">
                  <c:v>0</c:v>
                </c:pt>
                <c:pt idx="19">
                  <c:v>0</c:v>
                </c:pt>
                <c:pt idx="20">
                  <c:v>0</c:v>
                </c:pt>
                <c:pt idx="21">
                  <c:v>1.1601336306566701E-2</c:v>
                </c:pt>
                <c:pt idx="22">
                  <c:v>0</c:v>
                </c:pt>
                <c:pt idx="23">
                  <c:v>2.3020270984283329</c:v>
                </c:pt>
                <c:pt idx="24">
                  <c:v>3.7334971381819675E-2</c:v>
                </c:pt>
                <c:pt idx="25">
                  <c:v>0</c:v>
                </c:pt>
                <c:pt idx="26">
                  <c:v>0</c:v>
                </c:pt>
                <c:pt idx="27">
                  <c:v>3.8752079513896275E-2</c:v>
                </c:pt>
                <c:pt idx="28">
                  <c:v>2.1926644284056027</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3.3685787561480347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1.1172182759348532</c:v>
                </c:pt>
                <c:pt idx="23">
                  <c:v>0</c:v>
                </c:pt>
                <c:pt idx="24">
                  <c:v>7.3475958439005512E-3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再エネ比較シート!$CI$13:$CI$42</c:f>
              <c:numCache>
                <c:formatCode>0.0%</c:formatCode>
                <c:ptCount val="30"/>
                <c:pt idx="0">
                  <c:v>0.3561675576684098</c:v>
                </c:pt>
                <c:pt idx="1">
                  <c:v>0.80542738925626622</c:v>
                </c:pt>
                <c:pt idx="2">
                  <c:v>2.301826214406057E-2</c:v>
                </c:pt>
                <c:pt idx="3">
                  <c:v>1.135697432315192</c:v>
                </c:pt>
                <c:pt idx="4">
                  <c:v>0.47726334110960889</c:v>
                </c:pt>
                <c:pt idx="5">
                  <c:v>0.18952735913258398</c:v>
                </c:pt>
                <c:pt idx="6">
                  <c:v>0.32190490340537797</c:v>
                </c:pt>
                <c:pt idx="7">
                  <c:v>0.29191868434987189</c:v>
                </c:pt>
                <c:pt idx="8">
                  <c:v>4.6746850744687478</c:v>
                </c:pt>
                <c:pt idx="9">
                  <c:v>0.70632057464748843</c:v>
                </c:pt>
                <c:pt idx="10">
                  <c:v>3.7243163140178136E-2</c:v>
                </c:pt>
                <c:pt idx="11">
                  <c:v>2.3770229075948793E-2</c:v>
                </c:pt>
                <c:pt idx="12">
                  <c:v>2.485909572957155</c:v>
                </c:pt>
                <c:pt idx="13">
                  <c:v>0.46493594324818283</c:v>
                </c:pt>
                <c:pt idx="14">
                  <c:v>2.3688012451682865</c:v>
                </c:pt>
                <c:pt idx="15">
                  <c:v>0.18111783554807906</c:v>
                </c:pt>
                <c:pt idx="16">
                  <c:v>0.77807119658339874</c:v>
                </c:pt>
                <c:pt idx="17">
                  <c:v>9.4076735257209554E-2</c:v>
                </c:pt>
                <c:pt idx="18">
                  <c:v>3.6549232297619458E-2</c:v>
                </c:pt>
                <c:pt idx="19">
                  <c:v>0.14109091054517436</c:v>
                </c:pt>
                <c:pt idx="20">
                  <c:v>0.52186431484227891</c:v>
                </c:pt>
                <c:pt idx="21">
                  <c:v>0.62136169867079993</c:v>
                </c:pt>
                <c:pt idx="22">
                  <c:v>6.5106404998739968</c:v>
                </c:pt>
                <c:pt idx="23">
                  <c:v>2.3055590216603337</c:v>
                </c:pt>
                <c:pt idx="24">
                  <c:v>3.137245085417661</c:v>
                </c:pt>
                <c:pt idx="25">
                  <c:v>6.8500206885247897E-2</c:v>
                </c:pt>
                <c:pt idx="26">
                  <c:v>0.38204602613581085</c:v>
                </c:pt>
                <c:pt idx="27">
                  <c:v>0.73249083035676021</c:v>
                </c:pt>
                <c:pt idx="28">
                  <c:v>2.3488071391840277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再エネ比較シート!$BE$13:$BE$42</c:f>
              <c:numCache>
                <c:formatCode>#,##0_);[Red]\(#,##0\)</c:formatCode>
                <c:ptCount val="30"/>
                <c:pt idx="0">
                  <c:v>2539.7000000000035</c:v>
                </c:pt>
                <c:pt idx="1">
                  <c:v>212.20000000000002</c:v>
                </c:pt>
                <c:pt idx="2">
                  <c:v>176.96000000000006</c:v>
                </c:pt>
                <c:pt idx="3">
                  <c:v>46.7</c:v>
                </c:pt>
                <c:pt idx="4">
                  <c:v>2227.2700000000004</c:v>
                </c:pt>
                <c:pt idx="5">
                  <c:v>672.34799999999962</c:v>
                </c:pt>
                <c:pt idx="6">
                  <c:v>2138.0700000000002</c:v>
                </c:pt>
                <c:pt idx="7">
                  <c:v>2335.0000000000009</c:v>
                </c:pt>
                <c:pt idx="8">
                  <c:v>1634.4699999999998</c:v>
                </c:pt>
                <c:pt idx="9">
                  <c:v>1039.0999999999997</c:v>
                </c:pt>
                <c:pt idx="10">
                  <c:v>1655.5000000000007</c:v>
                </c:pt>
                <c:pt idx="11">
                  <c:v>261.80000000000007</c:v>
                </c:pt>
                <c:pt idx="12">
                  <c:v>1737.8799999999997</c:v>
                </c:pt>
                <c:pt idx="13">
                  <c:v>1184.97</c:v>
                </c:pt>
                <c:pt idx="14">
                  <c:v>1420.6999999999994</c:v>
                </c:pt>
                <c:pt idx="15">
                  <c:v>1000.3549999999998</c:v>
                </c:pt>
                <c:pt idx="16">
                  <c:v>795.99899999999957</c:v>
                </c:pt>
                <c:pt idx="17">
                  <c:v>1442.4749999999999</c:v>
                </c:pt>
                <c:pt idx="18">
                  <c:v>223.24000000000004</c:v>
                </c:pt>
                <c:pt idx="19">
                  <c:v>2008.3000000000004</c:v>
                </c:pt>
                <c:pt idx="20">
                  <c:v>1942.8999999999994</c:v>
                </c:pt>
                <c:pt idx="21">
                  <c:v>824.7999999999995</c:v>
                </c:pt>
                <c:pt idx="22">
                  <c:v>868.20000000000016</c:v>
                </c:pt>
                <c:pt idx="23">
                  <c:v>80.099999999999994</c:v>
                </c:pt>
                <c:pt idx="24">
                  <c:v>926.69999999999982</c:v>
                </c:pt>
                <c:pt idx="25">
                  <c:v>1507.9</c:v>
                </c:pt>
                <c:pt idx="26">
                  <c:v>2700.6000000000017</c:v>
                </c:pt>
                <c:pt idx="27">
                  <c:v>1854.0499999999995</c:v>
                </c:pt>
                <c:pt idx="28">
                  <c:v>344.30000000000007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再エネ比較シート!$BF$13:$BF$42</c:f>
              <c:numCache>
                <c:formatCode>#,##0_);[Red]\(#,##0\)</c:formatCode>
                <c:ptCount val="30"/>
                <c:pt idx="0">
                  <c:v>8611.1999999999989</c:v>
                </c:pt>
                <c:pt idx="1">
                  <c:v>1023.4</c:v>
                </c:pt>
                <c:pt idx="2">
                  <c:v>854.5</c:v>
                </c:pt>
                <c:pt idx="3">
                  <c:v>28.8</c:v>
                </c:pt>
                <c:pt idx="4">
                  <c:v>14702.9</c:v>
                </c:pt>
                <c:pt idx="5">
                  <c:v>2949.1999999999989</c:v>
                </c:pt>
                <c:pt idx="6">
                  <c:v>8000.2000000000016</c:v>
                </c:pt>
                <c:pt idx="7">
                  <c:v>6241.9999999999991</c:v>
                </c:pt>
                <c:pt idx="8">
                  <c:v>34551.439999999981</c:v>
                </c:pt>
                <c:pt idx="9">
                  <c:v>11256.500000000002</c:v>
                </c:pt>
                <c:pt idx="10">
                  <c:v>498.90000000000009</c:v>
                </c:pt>
                <c:pt idx="11">
                  <c:v>458.9</c:v>
                </c:pt>
                <c:pt idx="12">
                  <c:v>79566.800000000017</c:v>
                </c:pt>
                <c:pt idx="13">
                  <c:v>9529.7999999999993</c:v>
                </c:pt>
                <c:pt idx="14">
                  <c:v>29001.30000000001</c:v>
                </c:pt>
                <c:pt idx="15">
                  <c:v>7509.612000000001</c:v>
                </c:pt>
                <c:pt idx="16">
                  <c:v>28286.500000000022</c:v>
                </c:pt>
                <c:pt idx="17">
                  <c:v>2047.1</c:v>
                </c:pt>
                <c:pt idx="18">
                  <c:v>1092.3999999999999</c:v>
                </c:pt>
                <c:pt idx="19">
                  <c:v>5281.2</c:v>
                </c:pt>
                <c:pt idx="20">
                  <c:v>14161.600000000002</c:v>
                </c:pt>
                <c:pt idx="21">
                  <c:v>26819.30000000001</c:v>
                </c:pt>
                <c:pt idx="22">
                  <c:v>161167.5</c:v>
                </c:pt>
                <c:pt idx="23">
                  <c:v>69.3</c:v>
                </c:pt>
                <c:pt idx="24">
                  <c:v>88355.39999999998</c:v>
                </c:pt>
                <c:pt idx="25">
                  <c:v>3491.4000000000005</c:v>
                </c:pt>
                <c:pt idx="26">
                  <c:v>6590.9000000000015</c:v>
                </c:pt>
                <c:pt idx="27">
                  <c:v>15959</c:v>
                </c:pt>
                <c:pt idx="28">
                  <c:v>5570.3440000000001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再エネ比較シート!$BG$13:$BG$42</c:f>
              <c:numCache>
                <c:formatCode>#,##0_);[Red]\(#,##0\)</c:formatCode>
                <c:ptCount val="30"/>
                <c:pt idx="0">
                  <c:v>0</c:v>
                </c:pt>
                <c:pt idx="1">
                  <c:v>16509.8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再エネ比較シート!$BH$13:$BH$42</c:f>
              <c:numCache>
                <c:formatCode>#,##0_);[Red]\(#,##0\)</c:formatCode>
                <c:ptCount val="30"/>
                <c:pt idx="0">
                  <c:v>100</c:v>
                </c:pt>
                <c:pt idx="1">
                  <c:v>0</c:v>
                </c:pt>
                <c:pt idx="2">
                  <c:v>0</c:v>
                </c:pt>
                <c:pt idx="3">
                  <c:v>10229</c:v>
                </c:pt>
                <c:pt idx="4">
                  <c:v>19.899999999999999</c:v>
                </c:pt>
                <c:pt idx="5">
                  <c:v>710</c:v>
                </c:pt>
                <c:pt idx="6">
                  <c:v>0</c:v>
                </c:pt>
                <c:pt idx="7">
                  <c:v>0</c:v>
                </c:pt>
                <c:pt idx="8">
                  <c:v>3197.8</c:v>
                </c:pt>
                <c:pt idx="9">
                  <c:v>1560</c:v>
                </c:pt>
                <c:pt idx="10">
                  <c:v>0</c:v>
                </c:pt>
                <c:pt idx="11">
                  <c:v>0</c:v>
                </c:pt>
                <c:pt idx="12">
                  <c:v>2455.3000000000002</c:v>
                </c:pt>
                <c:pt idx="13">
                  <c:v>0</c:v>
                </c:pt>
                <c:pt idx="14">
                  <c:v>12220</c:v>
                </c:pt>
                <c:pt idx="15">
                  <c:v>0</c:v>
                </c:pt>
                <c:pt idx="16">
                  <c:v>0</c:v>
                </c:pt>
                <c:pt idx="17">
                  <c:v>0</c:v>
                </c:pt>
                <c:pt idx="18">
                  <c:v>0</c:v>
                </c:pt>
                <c:pt idx="19">
                  <c:v>0</c:v>
                </c:pt>
                <c:pt idx="20">
                  <c:v>0</c:v>
                </c:pt>
                <c:pt idx="21">
                  <c:v>132</c:v>
                </c:pt>
                <c:pt idx="22">
                  <c:v>0</c:v>
                </c:pt>
                <c:pt idx="23">
                  <c:v>23288</c:v>
                </c:pt>
                <c:pt idx="24">
                  <c:v>271</c:v>
                </c:pt>
                <c:pt idx="25">
                  <c:v>0</c:v>
                </c:pt>
                <c:pt idx="26">
                  <c:v>0</c:v>
                </c:pt>
                <c:pt idx="27">
                  <c:v>248</c:v>
                </c:pt>
                <c:pt idx="28">
                  <c:v>20790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23727.3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6460</c:v>
                </c:pt>
                <c:pt idx="23">
                  <c:v>0</c:v>
                </c:pt>
                <c:pt idx="24">
                  <c:v>40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再エネ比較シート!$BK$13:$BK$42</c:f>
              <c:numCache>
                <c:formatCode>#,##0_);[Red]\(#,##0\)</c:formatCode>
                <c:ptCount val="30"/>
                <c:pt idx="0">
                  <c:v>11250.900000000001</c:v>
                </c:pt>
                <c:pt idx="1">
                  <c:v>17745.399999999998</c:v>
                </c:pt>
                <c:pt idx="2">
                  <c:v>1031.46</c:v>
                </c:pt>
                <c:pt idx="3">
                  <c:v>10304.5</c:v>
                </c:pt>
                <c:pt idx="4">
                  <c:v>16950.07</c:v>
                </c:pt>
                <c:pt idx="5">
                  <c:v>4331.5479999999989</c:v>
                </c:pt>
                <c:pt idx="6">
                  <c:v>10138.270000000002</c:v>
                </c:pt>
                <c:pt idx="7">
                  <c:v>8577</c:v>
                </c:pt>
                <c:pt idx="8">
                  <c:v>63111.00999999998</c:v>
                </c:pt>
                <c:pt idx="9">
                  <c:v>13855.600000000002</c:v>
                </c:pt>
                <c:pt idx="10">
                  <c:v>2154.4000000000005</c:v>
                </c:pt>
                <c:pt idx="11">
                  <c:v>720.7</c:v>
                </c:pt>
                <c:pt idx="12">
                  <c:v>83759.980000000025</c:v>
                </c:pt>
                <c:pt idx="13">
                  <c:v>10714.769999999999</c:v>
                </c:pt>
                <c:pt idx="14">
                  <c:v>42642.000000000015</c:v>
                </c:pt>
                <c:pt idx="15">
                  <c:v>8509.9670000000006</c:v>
                </c:pt>
                <c:pt idx="16">
                  <c:v>29082.499000000022</c:v>
                </c:pt>
                <c:pt idx="17">
                  <c:v>3489.5749999999998</c:v>
                </c:pt>
                <c:pt idx="18">
                  <c:v>1315.6399999999999</c:v>
                </c:pt>
                <c:pt idx="19">
                  <c:v>7289.5</c:v>
                </c:pt>
                <c:pt idx="20">
                  <c:v>16104.500000000002</c:v>
                </c:pt>
                <c:pt idx="21">
                  <c:v>27776.100000000009</c:v>
                </c:pt>
                <c:pt idx="22">
                  <c:v>170485.7</c:v>
                </c:pt>
                <c:pt idx="23">
                  <c:v>23437.4</c:v>
                </c:pt>
                <c:pt idx="24">
                  <c:v>89593.099999999977</c:v>
                </c:pt>
                <c:pt idx="25">
                  <c:v>4999.3000000000011</c:v>
                </c:pt>
                <c:pt idx="26">
                  <c:v>9291.5000000000036</c:v>
                </c:pt>
                <c:pt idx="27">
                  <c:v>18061.05</c:v>
                </c:pt>
                <c:pt idx="28">
                  <c:v>26704.644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再エネ比較シート!$BO$13:$BO$42</c:f>
              <c:numCache>
                <c:formatCode>#,##0_);[Red]\(#,##0\)</c:formatCode>
                <c:ptCount val="30"/>
                <c:pt idx="0">
                  <c:v>3047.9447640000035</c:v>
                </c:pt>
                <c:pt idx="1">
                  <c:v>254.66546399999999</c:v>
                </c:pt>
                <c:pt idx="2">
                  <c:v>212.37323520000007</c:v>
                </c:pt>
                <c:pt idx="3">
                  <c:v>56.045603999999997</c:v>
                </c:pt>
                <c:pt idx="4">
                  <c:v>2672.9912724000005</c:v>
                </c:pt>
                <c:pt idx="5">
                  <c:v>806.89828175999946</c:v>
                </c:pt>
                <c:pt idx="6">
                  <c:v>2565.9405684000003</c:v>
                </c:pt>
                <c:pt idx="7">
                  <c:v>2802.2802000000006</c:v>
                </c:pt>
                <c:pt idx="8">
                  <c:v>1961.5601363999997</c:v>
                </c:pt>
                <c:pt idx="9">
                  <c:v>1247.0446919999993</c:v>
                </c:pt>
                <c:pt idx="10">
                  <c:v>1986.7986600000008</c:v>
                </c:pt>
                <c:pt idx="11">
                  <c:v>314.191416</c:v>
                </c:pt>
                <c:pt idx="12">
                  <c:v>2085.6645455999997</c:v>
                </c:pt>
                <c:pt idx="13">
                  <c:v>1422.1061964</c:v>
                </c:pt>
                <c:pt idx="14">
                  <c:v>1705.010483999999</c:v>
                </c:pt>
                <c:pt idx="15">
                  <c:v>1200.5460425999995</c:v>
                </c:pt>
                <c:pt idx="16">
                  <c:v>955.29431987999953</c:v>
                </c:pt>
                <c:pt idx="17">
                  <c:v>1731.1430969999999</c:v>
                </c:pt>
                <c:pt idx="18">
                  <c:v>267.91478880000005</c:v>
                </c:pt>
                <c:pt idx="19">
                  <c:v>2410.2009960000005</c:v>
                </c:pt>
                <c:pt idx="20">
                  <c:v>2331.7131479999994</c:v>
                </c:pt>
                <c:pt idx="21">
                  <c:v>989.85897599999942</c:v>
                </c:pt>
                <c:pt idx="22">
                  <c:v>1041.9441840000002</c:v>
                </c:pt>
                <c:pt idx="23">
                  <c:v>96.129611999999995</c:v>
                </c:pt>
                <c:pt idx="24">
                  <c:v>1112.1512039999998</c:v>
                </c:pt>
                <c:pt idx="25">
                  <c:v>1809.6609480000002</c:v>
                </c:pt>
                <c:pt idx="26">
                  <c:v>3241.044072000002</c:v>
                </c:pt>
                <c:pt idx="27">
                  <c:v>2225.0824859999989</c:v>
                </c:pt>
                <c:pt idx="28">
                  <c:v>413.20131600000008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再エネ比較シート!$BP$13:$BP$42</c:f>
              <c:numCache>
                <c:formatCode>#,##0_);[Red]\(#,##0\)</c:formatCode>
                <c:ptCount val="30"/>
                <c:pt idx="0">
                  <c:v>11390.550911999999</c:v>
                </c:pt>
                <c:pt idx="1">
                  <c:v>1353.7125840000001</c:v>
                </c:pt>
                <c:pt idx="2">
                  <c:v>1130.2984199999999</c:v>
                </c:pt>
                <c:pt idx="3">
                  <c:v>38.095487999999996</c:v>
                </c:pt>
                <c:pt idx="4">
                  <c:v>19448.408003999997</c:v>
                </c:pt>
                <c:pt idx="5">
                  <c:v>3901.0837919999985</c:v>
                </c:pt>
                <c:pt idx="6">
                  <c:v>10582.344552</c:v>
                </c:pt>
                <c:pt idx="7">
                  <c:v>8256.667919999998</c:v>
                </c:pt>
                <c:pt idx="8">
                  <c:v>45703.262774399976</c:v>
                </c:pt>
                <c:pt idx="9">
                  <c:v>14889.647940000003</c:v>
                </c:pt>
                <c:pt idx="10">
                  <c:v>659.92496400000016</c:v>
                </c:pt>
                <c:pt idx="11">
                  <c:v>607.01456399999995</c:v>
                </c:pt>
                <c:pt idx="12">
                  <c:v>105247.78036800002</c:v>
                </c:pt>
                <c:pt idx="13">
                  <c:v>12605.638247999997</c:v>
                </c:pt>
                <c:pt idx="14">
                  <c:v>38361.759588000015</c:v>
                </c:pt>
                <c:pt idx="15">
                  <c:v>9933.4143691200024</c:v>
                </c:pt>
                <c:pt idx="16">
                  <c:v>37416.250740000032</c:v>
                </c:pt>
                <c:pt idx="17">
                  <c:v>2707.8219959999997</c:v>
                </c:pt>
                <c:pt idx="18">
                  <c:v>1444.9830239999997</c:v>
                </c:pt>
                <c:pt idx="19">
                  <c:v>6985.7601119999999</c:v>
                </c:pt>
                <c:pt idx="20">
                  <c:v>18732.398016000003</c:v>
                </c:pt>
                <c:pt idx="21">
                  <c:v>35475.497268000014</c:v>
                </c:pt>
                <c:pt idx="22">
                  <c:v>213185.92229999998</c:v>
                </c:pt>
                <c:pt idx="23">
                  <c:v>91.667267999999979</c:v>
                </c:pt>
                <c:pt idx="24">
                  <c:v>116872.98890399997</c:v>
                </c:pt>
                <c:pt idx="25">
                  <c:v>4618.2842640000008</c:v>
                </c:pt>
                <c:pt idx="26">
                  <c:v>8718.1788840000008</c:v>
                </c:pt>
                <c:pt idx="27">
                  <c:v>21109.926839999996</c:v>
                </c:pt>
                <c:pt idx="28">
                  <c:v>7368.2282294400002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再エネ比較シート!$BQ$13:$BQ$42</c:f>
              <c:numCache>
                <c:formatCode>#,##0_);[Red]\(#,##0\)</c:formatCode>
                <c:ptCount val="30"/>
                <c:pt idx="0">
                  <c:v>0</c:v>
                </c:pt>
                <c:pt idx="1">
                  <c:v>35867.210304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4323.2352000000001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再エネ比較シート!$BR$13:$BR$42</c:f>
              <c:numCache>
                <c:formatCode>#,##0_);[Red]\(#,##0\)</c:formatCode>
                <c:ptCount val="30"/>
                <c:pt idx="0">
                  <c:v>525.6</c:v>
                </c:pt>
                <c:pt idx="1">
                  <c:v>0</c:v>
                </c:pt>
                <c:pt idx="2">
                  <c:v>0</c:v>
                </c:pt>
                <c:pt idx="3">
                  <c:v>53763.624000000003</c:v>
                </c:pt>
                <c:pt idx="4">
                  <c:v>104.59439999999999</c:v>
                </c:pt>
                <c:pt idx="5">
                  <c:v>3731.76</c:v>
                </c:pt>
                <c:pt idx="6">
                  <c:v>0</c:v>
                </c:pt>
                <c:pt idx="7">
                  <c:v>0</c:v>
                </c:pt>
                <c:pt idx="8">
                  <c:v>16807.6368</c:v>
                </c:pt>
                <c:pt idx="9">
                  <c:v>8199.36</c:v>
                </c:pt>
                <c:pt idx="10">
                  <c:v>0</c:v>
                </c:pt>
                <c:pt idx="11">
                  <c:v>0</c:v>
                </c:pt>
                <c:pt idx="12">
                  <c:v>12905.0568</c:v>
                </c:pt>
                <c:pt idx="13">
                  <c:v>0</c:v>
                </c:pt>
                <c:pt idx="14">
                  <c:v>64228.32</c:v>
                </c:pt>
                <c:pt idx="15">
                  <c:v>0</c:v>
                </c:pt>
                <c:pt idx="16">
                  <c:v>0</c:v>
                </c:pt>
                <c:pt idx="17">
                  <c:v>0</c:v>
                </c:pt>
                <c:pt idx="18">
                  <c:v>0</c:v>
                </c:pt>
                <c:pt idx="19">
                  <c:v>0</c:v>
                </c:pt>
                <c:pt idx="20">
                  <c:v>0</c:v>
                </c:pt>
                <c:pt idx="21">
                  <c:v>693.79200000000003</c:v>
                </c:pt>
                <c:pt idx="22">
                  <c:v>0</c:v>
                </c:pt>
                <c:pt idx="23">
                  <c:v>122401.728</c:v>
                </c:pt>
                <c:pt idx="24">
                  <c:v>1424.376</c:v>
                </c:pt>
                <c:pt idx="25">
                  <c:v>0</c:v>
                </c:pt>
                <c:pt idx="26">
                  <c:v>0</c:v>
                </c:pt>
                <c:pt idx="27">
                  <c:v>1303.4880000000001</c:v>
                </c:pt>
                <c:pt idx="28">
                  <c:v>109272.24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166280.9184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45271.68</c:v>
                </c:pt>
                <c:pt idx="23">
                  <c:v>0</c:v>
                </c:pt>
                <c:pt idx="24">
                  <c:v>280.32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再エネ比較シート!$BU$13:$BU$42</c:f>
              <c:numCache>
                <c:formatCode>#,##0_);[Red]\(#,##0\)</c:formatCode>
                <c:ptCount val="30"/>
                <c:pt idx="0">
                  <c:v>14964.095676000003</c:v>
                </c:pt>
                <c:pt idx="1">
                  <c:v>37475.588351999999</c:v>
                </c:pt>
                <c:pt idx="2">
                  <c:v>1342.6716551999998</c:v>
                </c:pt>
                <c:pt idx="3">
                  <c:v>53857.765092000001</c:v>
                </c:pt>
                <c:pt idx="4">
                  <c:v>22225.993676400001</c:v>
                </c:pt>
                <c:pt idx="5">
                  <c:v>8439.7420737599987</c:v>
                </c:pt>
                <c:pt idx="6">
                  <c:v>13148.2851204</c:v>
                </c:pt>
                <c:pt idx="7">
                  <c:v>11058.948119999999</c:v>
                </c:pt>
                <c:pt idx="8">
                  <c:v>230753.37811079997</c:v>
                </c:pt>
                <c:pt idx="9">
                  <c:v>24336.052632000003</c:v>
                </c:pt>
                <c:pt idx="10">
                  <c:v>2646.7236240000011</c:v>
                </c:pt>
                <c:pt idx="11">
                  <c:v>921.20597999999995</c:v>
                </c:pt>
                <c:pt idx="12">
                  <c:v>120238.50171360002</c:v>
                </c:pt>
                <c:pt idx="13">
                  <c:v>14027.744444399998</c:v>
                </c:pt>
                <c:pt idx="14">
                  <c:v>104295.09007200002</c:v>
                </c:pt>
                <c:pt idx="15">
                  <c:v>11133.960411720002</c:v>
                </c:pt>
                <c:pt idx="16">
                  <c:v>38371.545059880031</c:v>
                </c:pt>
                <c:pt idx="17">
                  <c:v>4438.9650929999998</c:v>
                </c:pt>
                <c:pt idx="18">
                  <c:v>1712.8978127999997</c:v>
                </c:pt>
                <c:pt idx="19">
                  <c:v>9395.9611079999995</c:v>
                </c:pt>
                <c:pt idx="20">
                  <c:v>21064.111164000002</c:v>
                </c:pt>
                <c:pt idx="21">
                  <c:v>37159.148244000011</c:v>
                </c:pt>
                <c:pt idx="22">
                  <c:v>263822.78168399999</c:v>
                </c:pt>
                <c:pt idx="23">
                  <c:v>122589.52488</c:v>
                </c:pt>
                <c:pt idx="24">
                  <c:v>119689.83610799997</c:v>
                </c:pt>
                <c:pt idx="25">
                  <c:v>6427.9452120000005</c:v>
                </c:pt>
                <c:pt idx="26">
                  <c:v>11959.222956000003</c:v>
                </c:pt>
                <c:pt idx="27">
                  <c:v>24638.497325999997</c:v>
                </c:pt>
                <c:pt idx="28">
                  <c:v>117053.66954544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大台町</c:v>
                </c:pt>
              </c:strCache>
            </c:strRef>
          </c:cat>
          <c:val>
            <c:numRef>
              <c:f>①CO2排出量の現状把握!$AX$43:$AX$45</c:f>
              <c:numCache>
                <c:formatCode>0%</c:formatCode>
                <c:ptCount val="3"/>
                <c:pt idx="0">
                  <c:v>0.42072759503743129</c:v>
                </c:pt>
                <c:pt idx="1">
                  <c:v>0.6065362442534229</c:v>
                </c:pt>
                <c:pt idx="2">
                  <c:v>0.23709659628898649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大台町</c:v>
                </c:pt>
              </c:strCache>
            </c:strRef>
          </c:cat>
          <c:val>
            <c:numRef>
              <c:f>①CO2排出量の現状把握!$AY$43:$AY$45</c:f>
              <c:numCache>
                <c:formatCode>0%</c:formatCode>
                <c:ptCount val="3"/>
                <c:pt idx="0">
                  <c:v>0.19118662390594171</c:v>
                </c:pt>
                <c:pt idx="1">
                  <c:v>0.11044133137223008</c:v>
                </c:pt>
                <c:pt idx="2">
                  <c:v>0.18710038180787192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大台町</c:v>
                </c:pt>
              </c:strCache>
            </c:strRef>
          </c:cat>
          <c:val>
            <c:numRef>
              <c:f>①CO2排出量の現状把握!$AZ$43:$AZ$45</c:f>
              <c:numCache>
                <c:formatCode>0%</c:formatCode>
                <c:ptCount val="3"/>
                <c:pt idx="0">
                  <c:v>0.18034974026133399</c:v>
                </c:pt>
                <c:pt idx="1">
                  <c:v>0.10899552461196407</c:v>
                </c:pt>
                <c:pt idx="2">
                  <c:v>0.20495412666706722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大台町</c:v>
                </c:pt>
              </c:strCache>
            </c:strRef>
          </c:cat>
          <c:val>
            <c:numRef>
              <c:f>①CO2排出量の現状把握!$BA$43:$BA$45</c:f>
              <c:numCache>
                <c:formatCode>0%</c:formatCode>
                <c:ptCount val="3"/>
                <c:pt idx="0">
                  <c:v>0.19226168778726088</c:v>
                </c:pt>
                <c:pt idx="1">
                  <c:v>0.16432955213885278</c:v>
                </c:pt>
                <c:pt idx="2">
                  <c:v>0.37084889523607434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大台町</c:v>
                </c:pt>
              </c:strCache>
            </c:strRef>
          </c:cat>
          <c:val>
            <c:numRef>
              <c:f>①CO2排出量の現状把握!$BB$43:$BB$45</c:f>
              <c:numCache>
                <c:formatCode>0%</c:formatCode>
                <c:ptCount val="3"/>
                <c:pt idx="0">
                  <c:v>1.5474353008032191E-2</c:v>
                </c:pt>
                <c:pt idx="1">
                  <c:v>9.6973476235299901E-3</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2892</c:v>
                </c:pt>
                <c:pt idx="1">
                  <c:v>2892</c:v>
                </c:pt>
                <c:pt idx="2">
                  <c:v>2892</c:v>
                </c:pt>
                <c:pt idx="3">
                  <c:v>2892</c:v>
                </c:pt>
                <c:pt idx="4">
                  <c:v>2892</c:v>
                </c:pt>
                <c:pt idx="5">
                  <c:v>2832</c:v>
                </c:pt>
                <c:pt idx="6">
                  <c:v>2832</c:v>
                </c:pt>
                <c:pt idx="7">
                  <c:v>2832</c:v>
                </c:pt>
                <c:pt idx="8">
                  <c:v>2832</c:v>
                </c:pt>
                <c:pt idx="9">
                  <c:v>2832</c:v>
                </c:pt>
                <c:pt idx="10">
                  <c:v>2832</c:v>
                </c:pt>
                <c:pt idx="11">
                  <c:v>2741</c:v>
                </c:pt>
                <c:pt idx="12">
                  <c:v>2741</c:v>
                </c:pt>
                <c:pt idx="13">
                  <c:v>2741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10668</c:v>
                </c:pt>
                <c:pt idx="1">
                  <c:v>10546</c:v>
                </c:pt>
                <c:pt idx="2">
                  <c:v>10411</c:v>
                </c:pt>
                <c:pt idx="3">
                  <c:v>10333</c:v>
                </c:pt>
                <c:pt idx="4">
                  <c:v>10223</c:v>
                </c:pt>
                <c:pt idx="5">
                  <c:v>10058</c:v>
                </c:pt>
                <c:pt idx="6">
                  <c:v>9894</c:v>
                </c:pt>
                <c:pt idx="7">
                  <c:v>9721</c:v>
                </c:pt>
                <c:pt idx="8">
                  <c:v>9574</c:v>
                </c:pt>
                <c:pt idx="9">
                  <c:v>9385</c:v>
                </c:pt>
                <c:pt idx="10">
                  <c:v>9175</c:v>
                </c:pt>
                <c:pt idx="11">
                  <c:v>8956</c:v>
                </c:pt>
                <c:pt idx="12">
                  <c:v>8710</c:v>
                </c:pt>
                <c:pt idx="13">
                  <c:v>8595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大台町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1668</v>
      </c>
      <c r="B9" s="70">
        <v>52</v>
      </c>
      <c r="C9" s="70">
        <v>1</v>
      </c>
      <c r="D9" s="70">
        <v>4</v>
      </c>
      <c r="E9" s="70">
        <v>1990</v>
      </c>
      <c r="F9" s="70" t="s">
        <v>787</v>
      </c>
      <c r="G9" s="70" t="s">
        <v>1669</v>
      </c>
      <c r="H9" s="70" t="s">
        <v>1670</v>
      </c>
      <c r="I9" s="148"/>
      <c r="J9" s="71">
        <v>16.11980456460406</v>
      </c>
      <c r="K9" s="71">
        <v>1.235240437034939</v>
      </c>
      <c r="L9" s="71">
        <v>8.4135460600468921</v>
      </c>
      <c r="M9" s="71">
        <v>2.9084049651357602</v>
      </c>
      <c r="N9" s="71">
        <v>4.8863732325937104</v>
      </c>
      <c r="O9" s="71">
        <v>6.5400523275368219</v>
      </c>
      <c r="P9" s="71">
        <v>11.46982191307141</v>
      </c>
      <c r="Q9" s="71">
        <v>0.50275279111664695</v>
      </c>
      <c r="R9" s="71">
        <v>0</v>
      </c>
      <c r="S9" s="71">
        <v>0.49529351997901211</v>
      </c>
      <c r="T9" s="72"/>
      <c r="U9" s="71">
        <v>1676192</v>
      </c>
      <c r="V9" s="71">
        <v>380</v>
      </c>
      <c r="W9" s="71">
        <v>95</v>
      </c>
      <c r="X9" s="71">
        <v>1003</v>
      </c>
      <c r="Y9" s="71">
        <v>1674</v>
      </c>
      <c r="Z9" s="71">
        <v>2690</v>
      </c>
      <c r="AA9" s="71">
        <v>2785</v>
      </c>
      <c r="AB9" s="71">
        <v>8163</v>
      </c>
      <c r="AC9" s="71">
        <v>0</v>
      </c>
      <c r="AD9" s="71">
        <v>0.49529351997901211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1671</v>
      </c>
      <c r="B10" s="70">
        <v>53</v>
      </c>
      <c r="C10" s="70">
        <v>2</v>
      </c>
      <c r="D10" s="70">
        <v>4</v>
      </c>
      <c r="E10" s="70">
        <v>2005</v>
      </c>
      <c r="F10" s="70" t="s">
        <v>789</v>
      </c>
      <c r="G10" s="70" t="s">
        <v>1669</v>
      </c>
      <c r="H10" s="70" t="s">
        <v>1670</v>
      </c>
      <c r="I10" s="148"/>
      <c r="J10" s="71">
        <v>13.73897104135116</v>
      </c>
      <c r="K10" s="71">
        <v>0.86852650917900942</v>
      </c>
      <c r="L10" s="71">
        <v>19.766934680997991</v>
      </c>
      <c r="M10" s="71">
        <v>7.1993872530070719</v>
      </c>
      <c r="N10" s="71">
        <v>9.7707078695246103</v>
      </c>
      <c r="O10" s="71">
        <v>10.95246173595725</v>
      </c>
      <c r="P10" s="71">
        <v>12.948808533188121</v>
      </c>
      <c r="Q10" s="71">
        <v>0.50713444022362497</v>
      </c>
      <c r="R10" s="71">
        <v>0</v>
      </c>
      <c r="S10" s="71">
        <v>0.44604000798300403</v>
      </c>
      <c r="T10" s="72"/>
      <c r="U10" s="71">
        <v>1487048</v>
      </c>
      <c r="V10" s="71">
        <v>331</v>
      </c>
      <c r="W10" s="71">
        <v>236</v>
      </c>
      <c r="X10" s="71">
        <v>1165</v>
      </c>
      <c r="Y10" s="71">
        <v>2156</v>
      </c>
      <c r="Z10" s="71">
        <v>5213</v>
      </c>
      <c r="AA10" s="71">
        <v>2575</v>
      </c>
      <c r="AB10" s="71">
        <v>8608</v>
      </c>
      <c r="AC10" s="71">
        <v>0</v>
      </c>
      <c r="AD10" s="71">
        <v>0.44604000798300403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1672</v>
      </c>
      <c r="B11" s="70">
        <v>54</v>
      </c>
      <c r="C11" s="70">
        <v>3</v>
      </c>
      <c r="D11" s="70">
        <v>4</v>
      </c>
      <c r="E11" s="70">
        <v>2006</v>
      </c>
      <c r="F11" s="70" t="s">
        <v>790</v>
      </c>
      <c r="G11" s="70" t="s">
        <v>1669</v>
      </c>
      <c r="H11" s="70" t="s">
        <v>1670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1673</v>
      </c>
      <c r="B12" s="70">
        <v>55</v>
      </c>
      <c r="C12" s="70">
        <v>4</v>
      </c>
      <c r="D12" s="70">
        <v>4</v>
      </c>
      <c r="E12" s="70">
        <v>2007</v>
      </c>
      <c r="F12" s="70" t="s">
        <v>791</v>
      </c>
      <c r="G12" s="70" t="s">
        <v>1669</v>
      </c>
      <c r="H12" s="70" t="s">
        <v>1670</v>
      </c>
      <c r="I12" s="148"/>
      <c r="J12" s="71">
        <v>14.94451557915546</v>
      </c>
      <c r="K12" s="71">
        <v>0.7203843209672639</v>
      </c>
      <c r="L12" s="71">
        <v>2.873561647013982</v>
      </c>
      <c r="M12" s="71">
        <v>7.6913814925082331</v>
      </c>
      <c r="N12" s="71">
        <v>10.47135091621316</v>
      </c>
      <c r="O12" s="71">
        <v>10.721692590889161</v>
      </c>
      <c r="P12" s="71">
        <v>13.16456063597971</v>
      </c>
      <c r="Q12" s="71">
        <v>0.533644904336116</v>
      </c>
      <c r="R12" s="71">
        <v>0</v>
      </c>
      <c r="S12" s="71">
        <v>0.4235641480947252</v>
      </c>
      <c r="T12" s="72"/>
      <c r="U12" s="71">
        <v>1908589</v>
      </c>
      <c r="V12" s="71">
        <v>287</v>
      </c>
      <c r="W12" s="71">
        <v>43</v>
      </c>
      <c r="X12" s="71">
        <v>1676</v>
      </c>
      <c r="Y12" s="71">
        <v>2266</v>
      </c>
      <c r="Z12" s="71">
        <v>5305</v>
      </c>
      <c r="AA12" s="71">
        <v>2578</v>
      </c>
      <c r="AB12" s="71">
        <v>8579</v>
      </c>
      <c r="AC12" s="71">
        <v>0</v>
      </c>
      <c r="AD12" s="71">
        <v>0.4235641480947252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1674</v>
      </c>
      <c r="B13" s="70">
        <v>56</v>
      </c>
      <c r="C13" s="70">
        <v>5</v>
      </c>
      <c r="D13" s="70">
        <v>4</v>
      </c>
      <c r="E13" s="70">
        <v>2008</v>
      </c>
      <c r="F13" s="70" t="s">
        <v>792</v>
      </c>
      <c r="G13" s="70" t="s">
        <v>1669</v>
      </c>
      <c r="H13" s="70" t="s">
        <v>1670</v>
      </c>
      <c r="I13" s="148"/>
      <c r="J13" s="71">
        <v>10.121895252111569</v>
      </c>
      <c r="K13" s="71">
        <v>0.57072020974273885</v>
      </c>
      <c r="L13" s="71">
        <v>2.807246551337816</v>
      </c>
      <c r="M13" s="71">
        <v>8.6190201001875106</v>
      </c>
      <c r="N13" s="71">
        <v>10.198791749453299</v>
      </c>
      <c r="O13" s="71">
        <v>10.414763225492131</v>
      </c>
      <c r="P13" s="71">
        <v>12.75170449040399</v>
      </c>
      <c r="Q13" s="71">
        <v>0.52500961576536898</v>
      </c>
      <c r="R13" s="71">
        <v>0</v>
      </c>
      <c r="S13" s="71">
        <v>0.41568584160758432</v>
      </c>
      <c r="T13" s="72"/>
      <c r="U13" s="71">
        <v>1347105</v>
      </c>
      <c r="V13" s="71">
        <v>287</v>
      </c>
      <c r="W13" s="71">
        <v>43</v>
      </c>
      <c r="X13" s="71">
        <v>1676</v>
      </c>
      <c r="Y13" s="71">
        <v>2313</v>
      </c>
      <c r="Z13" s="71">
        <v>5334</v>
      </c>
      <c r="AA13" s="71">
        <v>2500</v>
      </c>
      <c r="AB13" s="71">
        <v>8579</v>
      </c>
      <c r="AC13" s="71">
        <v>0</v>
      </c>
      <c r="AD13" s="71">
        <v>0.41568584160758432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1675</v>
      </c>
      <c r="B14" s="70">
        <v>57</v>
      </c>
      <c r="C14" s="70">
        <v>6</v>
      </c>
      <c r="D14" s="70">
        <v>4</v>
      </c>
      <c r="E14" s="70">
        <v>2009</v>
      </c>
      <c r="F14" s="70" t="s">
        <v>176</v>
      </c>
      <c r="G14" s="70" t="s">
        <v>1669</v>
      </c>
      <c r="H14" s="70" t="s">
        <v>1670</v>
      </c>
      <c r="I14" s="148"/>
      <c r="J14" s="71">
        <v>7.7526077554236208</v>
      </c>
      <c r="K14" s="71">
        <v>0.55369371963785541</v>
      </c>
      <c r="L14" s="71">
        <v>3.2221873179142708</v>
      </c>
      <c r="M14" s="71">
        <v>9.0843918820936498</v>
      </c>
      <c r="N14" s="71">
        <v>9.5099223048972004</v>
      </c>
      <c r="O14" s="71">
        <v>10.75516778404841</v>
      </c>
      <c r="P14" s="71">
        <v>12.17271935202848</v>
      </c>
      <c r="Q14" s="71">
        <v>0.49902538753244802</v>
      </c>
      <c r="R14" s="71">
        <v>0</v>
      </c>
      <c r="S14" s="71">
        <v>0.39288909001031319</v>
      </c>
      <c r="T14" s="72"/>
      <c r="U14" s="71">
        <v>893150</v>
      </c>
      <c r="V14" s="71">
        <v>284</v>
      </c>
      <c r="W14" s="71">
        <v>68</v>
      </c>
      <c r="X14" s="71">
        <v>1750</v>
      </c>
      <c r="Y14" s="71">
        <v>2356</v>
      </c>
      <c r="Z14" s="71">
        <v>5437</v>
      </c>
      <c r="AA14" s="71">
        <v>2450</v>
      </c>
      <c r="AB14" s="71">
        <v>8560</v>
      </c>
      <c r="AC14" s="71">
        <v>0</v>
      </c>
      <c r="AD14" s="71">
        <v>0.39288909001031319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1676</v>
      </c>
      <c r="B15" s="70">
        <v>58</v>
      </c>
      <c r="C15" s="70">
        <v>7</v>
      </c>
      <c r="D15" s="70">
        <v>4</v>
      </c>
      <c r="E15" s="70">
        <v>2010</v>
      </c>
      <c r="F15" s="70" t="s">
        <v>177</v>
      </c>
      <c r="G15" s="70" t="s">
        <v>1669</v>
      </c>
      <c r="H15" s="70" t="s">
        <v>1670</v>
      </c>
      <c r="I15" s="148"/>
      <c r="J15" s="71">
        <v>8.2713129795583171</v>
      </c>
      <c r="K15" s="71">
        <v>0.56435597815671545</v>
      </c>
      <c r="L15" s="71">
        <v>3.0505643907785189</v>
      </c>
      <c r="M15" s="71">
        <v>8.8597359131547684</v>
      </c>
      <c r="N15" s="71">
        <v>9.7609837457075646</v>
      </c>
      <c r="O15" s="71">
        <v>10.811747525335591</v>
      </c>
      <c r="P15" s="71">
        <v>12.50998204370293</v>
      </c>
      <c r="Q15" s="71">
        <v>0.52729132006440305</v>
      </c>
      <c r="R15" s="71">
        <v>0</v>
      </c>
      <c r="S15" s="71">
        <v>0.50165893888617386</v>
      </c>
      <c r="T15" s="72"/>
      <c r="U15" s="71">
        <v>1019422</v>
      </c>
      <c r="V15" s="71">
        <v>284</v>
      </c>
      <c r="W15" s="71">
        <v>68</v>
      </c>
      <c r="X15" s="71">
        <v>1750</v>
      </c>
      <c r="Y15" s="71">
        <v>2414</v>
      </c>
      <c r="Z15" s="71">
        <v>5491</v>
      </c>
      <c r="AA15" s="71">
        <v>2455</v>
      </c>
      <c r="AB15" s="71">
        <v>8667</v>
      </c>
      <c r="AC15" s="71">
        <v>0</v>
      </c>
      <c r="AD15" s="71">
        <v>0.50165893888617386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1677</v>
      </c>
      <c r="B16" s="70">
        <v>59</v>
      </c>
      <c r="C16" s="70">
        <v>8</v>
      </c>
      <c r="D16" s="70">
        <v>4</v>
      </c>
      <c r="E16" s="70">
        <v>2011</v>
      </c>
      <c r="F16" s="70" t="s">
        <v>178</v>
      </c>
      <c r="G16" s="70" t="s">
        <v>1669</v>
      </c>
      <c r="H16" s="70" t="s">
        <v>1670</v>
      </c>
      <c r="I16" s="148"/>
      <c r="J16" s="71">
        <v>11.646628822549809</v>
      </c>
      <c r="K16" s="71">
        <v>0.75807922362394331</v>
      </c>
      <c r="L16" s="71">
        <v>2.847853687574307</v>
      </c>
      <c r="M16" s="71">
        <v>10.31098934517787</v>
      </c>
      <c r="N16" s="71">
        <v>11.623981211898469</v>
      </c>
      <c r="O16" s="71">
        <v>10.922958259370978</v>
      </c>
      <c r="P16" s="71">
        <v>12.331556683577425</v>
      </c>
      <c r="Q16" s="71">
        <v>0.60394362176217098</v>
      </c>
      <c r="R16" s="71">
        <v>0</v>
      </c>
      <c r="S16" s="71">
        <v>0.58488088651657977</v>
      </c>
      <c r="T16" s="72"/>
      <c r="U16" s="71">
        <v>1183665</v>
      </c>
      <c r="V16" s="71">
        <v>284</v>
      </c>
      <c r="W16" s="71">
        <v>68</v>
      </c>
      <c r="X16" s="71">
        <v>1750</v>
      </c>
      <c r="Y16" s="71">
        <v>2456</v>
      </c>
      <c r="Z16" s="71">
        <v>5668</v>
      </c>
      <c r="AA16" s="71">
        <v>2492</v>
      </c>
      <c r="AB16" s="71">
        <v>8606</v>
      </c>
      <c r="AC16" s="71">
        <v>0</v>
      </c>
      <c r="AD16" s="71">
        <v>0.58488088651657977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1678</v>
      </c>
      <c r="B17" s="70">
        <v>60</v>
      </c>
      <c r="C17" s="70">
        <v>9</v>
      </c>
      <c r="D17" s="70">
        <v>4</v>
      </c>
      <c r="E17" s="70">
        <v>2012</v>
      </c>
      <c r="F17" s="70" t="s">
        <v>179</v>
      </c>
      <c r="G17" s="70" t="s">
        <v>1669</v>
      </c>
      <c r="H17" s="70" t="s">
        <v>1670</v>
      </c>
      <c r="I17" s="148"/>
      <c r="J17" s="71">
        <v>15.510725098491161</v>
      </c>
      <c r="K17" s="71">
        <v>0.71166214646774739</v>
      </c>
      <c r="L17" s="71">
        <v>2.856359155050598</v>
      </c>
      <c r="M17" s="71">
        <v>11.60110935937789</v>
      </c>
      <c r="N17" s="71">
        <v>12.616573655310919</v>
      </c>
      <c r="O17" s="71">
        <v>11.267195404984793</v>
      </c>
      <c r="P17" s="71">
        <v>12.551015488575063</v>
      </c>
      <c r="Q17" s="71">
        <v>0.650225392122465</v>
      </c>
      <c r="R17" s="71">
        <v>0</v>
      </c>
      <c r="S17" s="71">
        <v>0.77779220236673285</v>
      </c>
      <c r="T17" s="72"/>
      <c r="U17" s="71">
        <v>1445689</v>
      </c>
      <c r="V17" s="71">
        <v>284</v>
      </c>
      <c r="W17" s="71">
        <v>68</v>
      </c>
      <c r="X17" s="71">
        <v>1750</v>
      </c>
      <c r="Y17" s="71">
        <v>2507</v>
      </c>
      <c r="Z17" s="71">
        <v>5893</v>
      </c>
      <c r="AA17" s="71">
        <v>2522</v>
      </c>
      <c r="AB17" s="71">
        <v>8528</v>
      </c>
      <c r="AC17" s="71">
        <v>0</v>
      </c>
      <c r="AD17" s="71">
        <v>0.77779220236673285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1679</v>
      </c>
      <c r="B18" s="70">
        <v>61</v>
      </c>
      <c r="C18" s="70">
        <v>10</v>
      </c>
      <c r="D18" s="70">
        <v>4</v>
      </c>
      <c r="E18" s="70">
        <v>2013</v>
      </c>
      <c r="F18" s="70" t="s">
        <v>180</v>
      </c>
      <c r="G18" s="70" t="s">
        <v>1669</v>
      </c>
      <c r="H18" s="70" t="s">
        <v>1670</v>
      </c>
      <c r="I18" s="148"/>
      <c r="J18" s="71">
        <v>10.667888118639031</v>
      </c>
      <c r="K18" s="71">
        <v>0.60418295410344491</v>
      </c>
      <c r="L18" s="71">
        <v>2.0721376638939679</v>
      </c>
      <c r="M18" s="71">
        <v>10.012489326483429</v>
      </c>
      <c r="N18" s="71">
        <v>12.50849079116084</v>
      </c>
      <c r="O18" s="71">
        <v>11.06749441241876</v>
      </c>
      <c r="P18" s="71">
        <v>12.653256809074609</v>
      </c>
      <c r="Q18" s="71">
        <v>0.65720717770782</v>
      </c>
      <c r="R18" s="71">
        <v>0</v>
      </c>
      <c r="S18" s="71">
        <v>1.0110875149017771</v>
      </c>
      <c r="T18" s="72"/>
      <c r="U18" s="71">
        <v>1093183</v>
      </c>
      <c r="V18" s="71">
        <v>284</v>
      </c>
      <c r="W18" s="71">
        <v>68</v>
      </c>
      <c r="X18" s="71">
        <v>1750</v>
      </c>
      <c r="Y18" s="71">
        <v>2527</v>
      </c>
      <c r="Z18" s="71">
        <v>6047</v>
      </c>
      <c r="AA18" s="71">
        <v>2533</v>
      </c>
      <c r="AB18" s="71">
        <v>8496</v>
      </c>
      <c r="AC18" s="71">
        <v>0</v>
      </c>
      <c r="AD18" s="71">
        <v>1.0110875149017771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1680</v>
      </c>
      <c r="B19" s="70">
        <v>62</v>
      </c>
      <c r="C19" s="70">
        <v>11</v>
      </c>
      <c r="D19" s="70">
        <v>4</v>
      </c>
      <c r="E19" s="70">
        <v>2014</v>
      </c>
      <c r="F19" s="70" t="s">
        <v>181</v>
      </c>
      <c r="G19" s="70" t="s">
        <v>1669</v>
      </c>
      <c r="H19" s="70" t="s">
        <v>1670</v>
      </c>
      <c r="I19" s="148"/>
      <c r="J19" s="71">
        <v>11.88620249881853</v>
      </c>
      <c r="K19" s="71">
        <v>0.64242596511115124</v>
      </c>
      <c r="L19" s="71">
        <v>2.937289550909099</v>
      </c>
      <c r="M19" s="71">
        <v>11.258746771689189</v>
      </c>
      <c r="N19" s="71">
        <v>12.34263980084422</v>
      </c>
      <c r="O19" s="71">
        <v>11.00000556341967</v>
      </c>
      <c r="P19" s="71">
        <v>12.7491544797999</v>
      </c>
      <c r="Q19" s="71">
        <v>0.63129331571026803</v>
      </c>
      <c r="R19" s="71">
        <v>0</v>
      </c>
      <c r="S19" s="71">
        <v>1.1777605431244289</v>
      </c>
      <c r="T19" s="72"/>
      <c r="U19" s="71">
        <v>1310012</v>
      </c>
      <c r="V19" s="71">
        <v>278</v>
      </c>
      <c r="W19" s="71">
        <v>64</v>
      </c>
      <c r="X19" s="71">
        <v>1760</v>
      </c>
      <c r="Y19" s="71">
        <v>2553</v>
      </c>
      <c r="Z19" s="71">
        <v>6330</v>
      </c>
      <c r="AA19" s="71">
        <v>2539</v>
      </c>
      <c r="AB19" s="71">
        <v>8506</v>
      </c>
      <c r="AC19" s="71">
        <v>0</v>
      </c>
      <c r="AD19" s="71">
        <v>1.1777605431244289</v>
      </c>
      <c r="AE19" s="72"/>
      <c r="AF19" s="71"/>
      <c r="AG19" s="71"/>
      <c r="AH19" s="71"/>
      <c r="AI19" s="71"/>
      <c r="AJ19" s="71"/>
      <c r="AK19" s="71"/>
      <c r="AL19" s="71"/>
      <c r="AM19" s="71"/>
      <c r="AN19" s="71"/>
      <c r="AO19" s="71"/>
      <c r="AP19" s="71"/>
      <c r="AQ19" s="72"/>
      <c r="AR19" s="71">
        <v>244</v>
      </c>
      <c r="AS19" s="71">
        <v>49</v>
      </c>
      <c r="AT19" s="71">
        <v>0</v>
      </c>
      <c r="AU19" s="71">
        <v>0</v>
      </c>
      <c r="AV19" s="71">
        <v>0</v>
      </c>
      <c r="AW19" s="71">
        <v>0</v>
      </c>
      <c r="AX19" s="71"/>
      <c r="AY19" s="72"/>
      <c r="AZ19" s="71">
        <v>1045.2</v>
      </c>
      <c r="BA19" s="71">
        <v>2601.1</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1681</v>
      </c>
      <c r="B20" s="70">
        <v>63</v>
      </c>
      <c r="C20" s="70">
        <v>12</v>
      </c>
      <c r="D20" s="70">
        <v>4</v>
      </c>
      <c r="E20" s="70">
        <v>2015</v>
      </c>
      <c r="F20" s="70" t="s">
        <v>182</v>
      </c>
      <c r="G20" s="70" t="s">
        <v>1669</v>
      </c>
      <c r="H20" s="70" t="s">
        <v>1670</v>
      </c>
      <c r="I20" s="148"/>
      <c r="J20" s="71">
        <v>9.1230855266462854</v>
      </c>
      <c r="K20" s="71">
        <v>0.64924062638615621</v>
      </c>
      <c r="L20" s="71">
        <v>2.9878336574590119</v>
      </c>
      <c r="M20" s="71">
        <v>11.07634013970986</v>
      </c>
      <c r="N20" s="71">
        <v>11.34405133296846</v>
      </c>
      <c r="O20" s="71">
        <v>11.072434411806304</v>
      </c>
      <c r="P20" s="71">
        <v>12.86978357329458</v>
      </c>
      <c r="Q20" s="71">
        <v>0.61937589718723496</v>
      </c>
      <c r="R20" s="71">
        <v>0</v>
      </c>
      <c r="S20" s="71">
        <v>0.87732919851063618</v>
      </c>
      <c r="T20" s="72"/>
      <c r="U20" s="71">
        <v>1113284</v>
      </c>
      <c r="V20" s="71">
        <v>278</v>
      </c>
      <c r="W20" s="71">
        <v>64</v>
      </c>
      <c r="X20" s="71">
        <v>1760</v>
      </c>
      <c r="Y20" s="71">
        <v>2617</v>
      </c>
      <c r="Z20" s="71">
        <v>6433</v>
      </c>
      <c r="AA20" s="71">
        <v>2561</v>
      </c>
      <c r="AB20" s="71">
        <v>8525</v>
      </c>
      <c r="AC20" s="71">
        <v>0</v>
      </c>
      <c r="AD20" s="71">
        <v>0.87732919851063618</v>
      </c>
      <c r="AE20" s="72"/>
      <c r="AF20" s="71">
        <v>9704136.6203329451</v>
      </c>
      <c r="AG20" s="71">
        <v>477422.89287847409</v>
      </c>
      <c r="AH20" s="71">
        <v>519685.15096768813</v>
      </c>
      <c r="AI20" s="71">
        <v>12401171.56792441</v>
      </c>
      <c r="AJ20" s="71">
        <v>15097101.234467261</v>
      </c>
      <c r="AK20" s="71">
        <v>0</v>
      </c>
      <c r="AL20" s="71">
        <v>0</v>
      </c>
      <c r="AM20" s="71">
        <v>1168315.488969998</v>
      </c>
      <c r="AN20" s="71">
        <v>0</v>
      </c>
      <c r="AO20" s="71">
        <v>0</v>
      </c>
      <c r="AP20" s="71">
        <v>39367832.955540776</v>
      </c>
      <c r="AQ20" s="72"/>
      <c r="AR20" s="71">
        <v>292</v>
      </c>
      <c r="AS20" s="71">
        <v>61</v>
      </c>
      <c r="AT20" s="71">
        <v>0</v>
      </c>
      <c r="AU20" s="71">
        <v>0</v>
      </c>
      <c r="AV20" s="71">
        <v>0</v>
      </c>
      <c r="AW20" s="71">
        <v>0</v>
      </c>
      <c r="AX20" s="71"/>
      <c r="AY20" s="72"/>
      <c r="AZ20" s="71">
        <v>1282.7</v>
      </c>
      <c r="BA20" s="71">
        <v>4153.7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1682</v>
      </c>
      <c r="B21" s="70">
        <v>64</v>
      </c>
      <c r="C21" s="70">
        <v>13</v>
      </c>
      <c r="D21" s="70">
        <v>4</v>
      </c>
      <c r="E21" s="70">
        <v>2016</v>
      </c>
      <c r="F21" s="70" t="s">
        <v>155</v>
      </c>
      <c r="G21" s="70" t="s">
        <v>1669</v>
      </c>
      <c r="H21" s="70" t="s">
        <v>1670</v>
      </c>
      <c r="I21" s="148"/>
      <c r="J21" s="71">
        <v>8.3265329941472803</v>
      </c>
      <c r="K21" s="71">
        <v>0.66691804268356747</v>
      </c>
      <c r="L21" s="71">
        <v>3.2758414614480929</v>
      </c>
      <c r="M21" s="71">
        <v>8.0920907765782122</v>
      </c>
      <c r="N21" s="71">
        <v>10.905456068642893</v>
      </c>
      <c r="O21" s="71">
        <v>11.045094890463092</v>
      </c>
      <c r="P21" s="71">
        <v>12.77843868657969</v>
      </c>
      <c r="Q21" s="71">
        <v>0.60545774274139563</v>
      </c>
      <c r="R21" s="71">
        <v>0</v>
      </c>
      <c r="S21" s="71">
        <v>1.0294614707322867</v>
      </c>
      <c r="T21" s="72"/>
      <c r="U21" s="71">
        <v>1001259</v>
      </c>
      <c r="V21" s="71">
        <v>278</v>
      </c>
      <c r="W21" s="71">
        <v>64</v>
      </c>
      <c r="X21" s="71">
        <v>1760</v>
      </c>
      <c r="Y21" s="71">
        <v>2704</v>
      </c>
      <c r="Z21" s="71">
        <v>6496</v>
      </c>
      <c r="AA21" s="71">
        <v>2630</v>
      </c>
      <c r="AB21" s="71">
        <v>8572</v>
      </c>
      <c r="AC21" s="71">
        <v>0</v>
      </c>
      <c r="AD21" s="71">
        <v>1.0294614707322871</v>
      </c>
      <c r="AE21" s="72"/>
      <c r="AF21" s="71">
        <v>9246761.7077610102</v>
      </c>
      <c r="AG21" s="71">
        <v>470608.22628456837</v>
      </c>
      <c r="AH21" s="71">
        <v>457224.34334722039</v>
      </c>
      <c r="AI21" s="71">
        <v>11045979.179751361</v>
      </c>
      <c r="AJ21" s="71">
        <v>13902339.293418281</v>
      </c>
      <c r="AK21" s="71">
        <v>0</v>
      </c>
      <c r="AL21" s="71">
        <v>0</v>
      </c>
      <c r="AM21" s="71">
        <v>1175669.3124570129</v>
      </c>
      <c r="AN21" s="71">
        <v>0</v>
      </c>
      <c r="AO21" s="71">
        <v>0</v>
      </c>
      <c r="AP21" s="71">
        <v>36298582.063019454</v>
      </c>
      <c r="AQ21" s="72"/>
      <c r="AR21" s="71">
        <v>333</v>
      </c>
      <c r="AS21" s="71">
        <v>71</v>
      </c>
      <c r="AT21" s="71">
        <v>0</v>
      </c>
      <c r="AU21" s="71">
        <v>0</v>
      </c>
      <c r="AV21" s="71">
        <v>0</v>
      </c>
      <c r="AW21" s="71">
        <v>0</v>
      </c>
      <c r="AX21" s="71"/>
      <c r="AY21" s="72"/>
      <c r="AZ21" s="71">
        <v>1535.8</v>
      </c>
      <c r="BA21" s="71">
        <v>4688.2</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1683</v>
      </c>
      <c r="B22" s="70">
        <v>65</v>
      </c>
      <c r="C22" s="70">
        <v>14</v>
      </c>
      <c r="D22" s="70">
        <v>4</v>
      </c>
      <c r="E22" s="70">
        <v>2017</v>
      </c>
      <c r="F22" s="70" t="s">
        <v>156</v>
      </c>
      <c r="G22" s="70" t="s">
        <v>1669</v>
      </c>
      <c r="H22" s="70" t="s">
        <v>1670</v>
      </c>
      <c r="I22" s="148"/>
      <c r="J22" s="71">
        <v>9.6322403230217155</v>
      </c>
      <c r="K22" s="71">
        <v>0.68549861063098572</v>
      </c>
      <c r="L22" s="71">
        <v>3.3938737480555119</v>
      </c>
      <c r="M22" s="71">
        <v>7.500416972859492</v>
      </c>
      <c r="N22" s="71">
        <v>11.90639724230671</v>
      </c>
      <c r="O22" s="71">
        <v>10.794618285821912</v>
      </c>
      <c r="P22" s="71">
        <v>12.663696234856593</v>
      </c>
      <c r="Q22" s="71">
        <v>0.591228544535217</v>
      </c>
      <c r="R22" s="71">
        <v>0</v>
      </c>
      <c r="S22" s="71">
        <v>0.58500836345260065</v>
      </c>
      <c r="T22" s="72"/>
      <c r="U22" s="71">
        <v>1224531</v>
      </c>
      <c r="V22" s="71">
        <v>278</v>
      </c>
      <c r="W22" s="71">
        <v>64</v>
      </c>
      <c r="X22" s="71">
        <v>1760</v>
      </c>
      <c r="Y22" s="71">
        <v>2782</v>
      </c>
      <c r="Z22" s="71">
        <v>6454</v>
      </c>
      <c r="AA22" s="71">
        <v>2623</v>
      </c>
      <c r="AB22" s="71">
        <v>8656</v>
      </c>
      <c r="AC22" s="71">
        <v>0</v>
      </c>
      <c r="AD22" s="71">
        <v>0.58500836345260065</v>
      </c>
      <c r="AE22" s="72"/>
      <c r="AF22" s="71">
        <v>10931894.428003119</v>
      </c>
      <c r="AG22" s="71">
        <v>492970.39550483873</v>
      </c>
      <c r="AH22" s="71">
        <v>640277.00467022858</v>
      </c>
      <c r="AI22" s="71">
        <v>10835504.81892422</v>
      </c>
      <c r="AJ22" s="71">
        <v>15737635.03570823</v>
      </c>
      <c r="AK22" s="71">
        <v>0</v>
      </c>
      <c r="AL22" s="71">
        <v>0</v>
      </c>
      <c r="AM22" s="71">
        <v>1189047.7321105141</v>
      </c>
      <c r="AN22" s="71">
        <v>0</v>
      </c>
      <c r="AO22" s="71">
        <v>0</v>
      </c>
      <c r="AP22" s="71">
        <v>39827329.41492115</v>
      </c>
      <c r="AQ22" s="72"/>
      <c r="AR22" s="71">
        <v>361</v>
      </c>
      <c r="AS22" s="71">
        <v>76</v>
      </c>
      <c r="AT22" s="71">
        <v>0</v>
      </c>
      <c r="AU22" s="71">
        <v>0</v>
      </c>
      <c r="AV22" s="71">
        <v>0</v>
      </c>
      <c r="AW22" s="71">
        <v>0</v>
      </c>
      <c r="AX22" s="71"/>
      <c r="AY22" s="72"/>
      <c r="AZ22" s="71">
        <v>1667.9</v>
      </c>
      <c r="BA22" s="71">
        <v>4792.1000000000004</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1684</v>
      </c>
      <c r="B23" s="70">
        <v>66</v>
      </c>
      <c r="C23" s="70">
        <v>15</v>
      </c>
      <c r="D23" s="70">
        <v>4</v>
      </c>
      <c r="E23" s="70">
        <v>2018</v>
      </c>
      <c r="F23" s="70" t="s">
        <v>183</v>
      </c>
      <c r="G23" s="70" t="s">
        <v>1669</v>
      </c>
      <c r="H23" s="70" t="s">
        <v>1670</v>
      </c>
      <c r="I23" s="148"/>
      <c r="J23" s="71">
        <v>11.940202223550553</v>
      </c>
      <c r="K23" s="71">
        <v>0.65156075381422185</v>
      </c>
      <c r="L23" s="71">
        <v>3.077543772665237</v>
      </c>
      <c r="M23" s="71">
        <v>7.9553550923882508</v>
      </c>
      <c r="N23" s="71">
        <v>11.21553894510035</v>
      </c>
      <c r="O23" s="71">
        <v>10.56555299112863</v>
      </c>
      <c r="P23" s="71">
        <v>12.50895948570877</v>
      </c>
      <c r="Q23" s="71">
        <v>0.55521610041054503</v>
      </c>
      <c r="R23" s="71">
        <v>0</v>
      </c>
      <c r="S23" s="71">
        <v>0.71824435327865488</v>
      </c>
      <c r="T23" s="72"/>
      <c r="U23" s="71">
        <v>1463901</v>
      </c>
      <c r="V23" s="71">
        <v>278</v>
      </c>
      <c r="W23" s="71">
        <v>64</v>
      </c>
      <c r="X23" s="71">
        <v>1760</v>
      </c>
      <c r="Y23" s="71">
        <v>2855</v>
      </c>
      <c r="Z23" s="71">
        <v>6438</v>
      </c>
      <c r="AA23" s="71">
        <v>2617</v>
      </c>
      <c r="AB23" s="71">
        <v>8760</v>
      </c>
      <c r="AC23" s="71">
        <v>0</v>
      </c>
      <c r="AD23" s="71">
        <v>0.71824435327865488</v>
      </c>
      <c r="AE23" s="72"/>
      <c r="AF23" s="71">
        <v>13674718.42868665</v>
      </c>
      <c r="AG23" s="71">
        <v>438142.64131721063</v>
      </c>
      <c r="AH23" s="71">
        <v>607067.17519408185</v>
      </c>
      <c r="AI23" s="71">
        <v>10808083.2927969</v>
      </c>
      <c r="AJ23" s="71">
        <v>14195820.39316299</v>
      </c>
      <c r="AK23" s="71">
        <v>0</v>
      </c>
      <c r="AL23" s="71">
        <v>0</v>
      </c>
      <c r="AM23" s="71">
        <v>1205823.7298340439</v>
      </c>
      <c r="AN23" s="71">
        <v>0</v>
      </c>
      <c r="AO23" s="71">
        <v>0</v>
      </c>
      <c r="AP23" s="71">
        <v>40929655.660991877</v>
      </c>
      <c r="AQ23" s="72"/>
      <c r="AR23" s="71">
        <v>387</v>
      </c>
      <c r="AS23" s="71">
        <v>79</v>
      </c>
      <c r="AT23" s="71">
        <v>0</v>
      </c>
      <c r="AU23" s="71">
        <v>0</v>
      </c>
      <c r="AV23" s="71">
        <v>0</v>
      </c>
      <c r="AW23" s="71">
        <v>0</v>
      </c>
      <c r="AX23" s="71"/>
      <c r="AY23" s="72"/>
      <c r="AZ23" s="71">
        <v>1802</v>
      </c>
      <c r="BA23" s="71">
        <v>4911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1685</v>
      </c>
      <c r="B24" s="70">
        <v>67</v>
      </c>
      <c r="C24" s="70">
        <v>16</v>
      </c>
      <c r="D24" s="70">
        <v>4</v>
      </c>
      <c r="E24" s="70">
        <v>2019</v>
      </c>
      <c r="F24" s="70" t="s">
        <v>158</v>
      </c>
      <c r="G24" s="70" t="s">
        <v>1669</v>
      </c>
      <c r="H24" s="70" t="s">
        <v>1670</v>
      </c>
      <c r="I24" s="148"/>
      <c r="J24" s="71">
        <v>10.873269268314784</v>
      </c>
      <c r="K24" s="71">
        <v>0.60313063169673264</v>
      </c>
      <c r="L24" s="71">
        <v>3.1078655543906568</v>
      </c>
      <c r="M24" s="71">
        <v>7.9645067623882557</v>
      </c>
      <c r="N24" s="71">
        <v>11.080819884620952</v>
      </c>
      <c r="O24" s="71">
        <v>10.44456879113436</v>
      </c>
      <c r="P24" s="71">
        <v>12.376947200004917</v>
      </c>
      <c r="Q24" s="71">
        <v>0.54224769913290305</v>
      </c>
      <c r="R24" s="71">
        <v>0</v>
      </c>
      <c r="S24" s="71">
        <v>0.94560470031404564</v>
      </c>
      <c r="T24" s="72"/>
      <c r="U24" s="71">
        <v>1335442</v>
      </c>
      <c r="V24" s="71">
        <v>278</v>
      </c>
      <c r="W24" s="71">
        <v>64</v>
      </c>
      <c r="X24" s="71">
        <v>1760</v>
      </c>
      <c r="Y24" s="71">
        <v>2897</v>
      </c>
      <c r="Z24" s="71">
        <v>6539</v>
      </c>
      <c r="AA24" s="71">
        <v>2570</v>
      </c>
      <c r="AB24" s="71">
        <v>8787</v>
      </c>
      <c r="AC24" s="71">
        <v>0</v>
      </c>
      <c r="AD24" s="71">
        <v>0.94560470031404564</v>
      </c>
      <c r="AE24" s="72"/>
      <c r="AF24" s="71">
        <v>13176220.26744163</v>
      </c>
      <c r="AG24" s="71">
        <v>424251.44992682082</v>
      </c>
      <c r="AH24" s="71">
        <v>637274.46890385973</v>
      </c>
      <c r="AI24" s="71">
        <v>11546695.09792388</v>
      </c>
      <c r="AJ24" s="71">
        <v>14981875.40405653</v>
      </c>
      <c r="AK24" s="71">
        <v>0</v>
      </c>
      <c r="AL24" s="71">
        <v>0</v>
      </c>
      <c r="AM24" s="71">
        <v>1196723.2514994156</v>
      </c>
      <c r="AN24" s="71">
        <v>0</v>
      </c>
      <c r="AO24" s="71">
        <v>0</v>
      </c>
      <c r="AP24" s="71">
        <v>41963039.939752132</v>
      </c>
      <c r="AQ24" s="72"/>
      <c r="AR24" s="71">
        <v>411</v>
      </c>
      <c r="AS24" s="71">
        <v>85</v>
      </c>
      <c r="AT24" s="71">
        <v>0</v>
      </c>
      <c r="AU24" s="71">
        <v>1</v>
      </c>
      <c r="AV24" s="71">
        <v>0</v>
      </c>
      <c r="AW24" s="71">
        <v>0</v>
      </c>
      <c r="AX24" s="71"/>
      <c r="AY24" s="72"/>
      <c r="AZ24" s="71">
        <v>1931.200000000001</v>
      </c>
      <c r="BA24" s="71">
        <v>8050.2000000000007</v>
      </c>
      <c r="BB24" s="71">
        <v>0</v>
      </c>
      <c r="BC24" s="71">
        <v>100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1686</v>
      </c>
      <c r="B25" s="70">
        <v>68</v>
      </c>
      <c r="C25" s="70">
        <v>17</v>
      </c>
      <c r="D25" s="70">
        <v>4</v>
      </c>
      <c r="E25" s="70">
        <v>2020</v>
      </c>
      <c r="F25" s="70" t="s">
        <v>159</v>
      </c>
      <c r="G25" s="70" t="s">
        <v>1669</v>
      </c>
      <c r="H25" s="70" t="s">
        <v>1670</v>
      </c>
      <c r="I25" s="148"/>
      <c r="J25" s="71">
        <v>6.4214754441725672</v>
      </c>
      <c r="K25" s="71">
        <v>0.57548226141003866</v>
      </c>
      <c r="L25" s="71">
        <v>2.9778632340391287</v>
      </c>
      <c r="M25" s="71">
        <v>7.1105910661713558</v>
      </c>
      <c r="N25" s="71">
        <v>10.083849761633079</v>
      </c>
      <c r="O25" s="71">
        <v>9.1998992425131085</v>
      </c>
      <c r="P25" s="71">
        <v>11.599256474708559</v>
      </c>
      <c r="Q25" s="71">
        <v>0.51720346565532505</v>
      </c>
      <c r="R25" s="71">
        <v>0</v>
      </c>
      <c r="S25" s="71">
        <v>0.51198789175650927</v>
      </c>
      <c r="T25" s="72"/>
      <c r="U25" s="71">
        <v>832604</v>
      </c>
      <c r="V25" s="71">
        <v>263</v>
      </c>
      <c r="W25" s="71">
        <v>75</v>
      </c>
      <c r="X25" s="71">
        <v>1881</v>
      </c>
      <c r="Y25" s="71">
        <v>2956</v>
      </c>
      <c r="Z25" s="71">
        <v>6574</v>
      </c>
      <c r="AA25" s="71">
        <v>2560</v>
      </c>
      <c r="AB25" s="71">
        <v>8772</v>
      </c>
      <c r="AC25" s="71">
        <v>0</v>
      </c>
      <c r="AD25" s="71">
        <v>0.51198789175650927</v>
      </c>
      <c r="AE25" s="72"/>
      <c r="AF25" s="71">
        <v>7801105.4378017886</v>
      </c>
      <c r="AG25" s="71">
        <v>393780.78662859014</v>
      </c>
      <c r="AH25" s="71">
        <v>615276.84368334338</v>
      </c>
      <c r="AI25" s="71">
        <v>10558362.237034202</v>
      </c>
      <c r="AJ25" s="71">
        <v>14926475.81060545</v>
      </c>
      <c r="AK25" s="71"/>
      <c r="AL25" s="71"/>
      <c r="AM25" s="71">
        <v>1144843.4589527058</v>
      </c>
      <c r="AN25" s="71"/>
      <c r="AO25" s="71"/>
      <c r="AP25" s="71">
        <v>35439844.574706078</v>
      </c>
      <c r="AQ25" s="72"/>
      <c r="AR25" s="71">
        <v>437</v>
      </c>
      <c r="AS25" s="71">
        <v>85</v>
      </c>
      <c r="AT25" s="71">
        <v>0</v>
      </c>
      <c r="AU25" s="71">
        <v>1</v>
      </c>
      <c r="AV25" s="71">
        <v>0</v>
      </c>
      <c r="AW25" s="71">
        <v>0</v>
      </c>
      <c r="AX25" s="71"/>
      <c r="AY25" s="72"/>
      <c r="AZ25" s="71">
        <v>2081.7000000000012</v>
      </c>
      <c r="BA25" s="71">
        <v>8051.1999999999989</v>
      </c>
      <c r="BB25" s="71">
        <v>0</v>
      </c>
      <c r="BC25" s="71">
        <v>100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1687</v>
      </c>
      <c r="B26" s="70">
        <v>68</v>
      </c>
      <c r="C26" s="70">
        <v>18</v>
      </c>
      <c r="D26" s="70">
        <v>4</v>
      </c>
      <c r="E26" s="70">
        <v>2021</v>
      </c>
      <c r="F26" s="70" t="s">
        <v>160</v>
      </c>
      <c r="G26" s="1064" t="s">
        <v>1669</v>
      </c>
      <c r="H26" s="70" t="s">
        <v>1670</v>
      </c>
      <c r="I26" s="148"/>
      <c r="J26" s="71">
        <v>8.3988524325024621</v>
      </c>
      <c r="K26" s="71">
        <v>0.63024597926552994</v>
      </c>
      <c r="L26" s="71">
        <v>2.4522816635174092</v>
      </c>
      <c r="M26" s="71">
        <v>7.7996505578508426</v>
      </c>
      <c r="N26" s="71">
        <v>11.415453466769682</v>
      </c>
      <c r="O26" s="71">
        <v>8.9118525701428286</v>
      </c>
      <c r="P26" s="71">
        <v>11.83491541944638</v>
      </c>
      <c r="Q26" s="71">
        <v>0.51001138311660399</v>
      </c>
      <c r="R26" s="71">
        <v>0</v>
      </c>
      <c r="S26" s="71">
        <v>0.76870921667730985</v>
      </c>
      <c r="T26" s="72"/>
      <c r="U26" s="71">
        <v>1129494</v>
      </c>
      <c r="V26" s="71">
        <v>263</v>
      </c>
      <c r="W26" s="71">
        <v>75</v>
      </c>
      <c r="X26" s="71">
        <v>1881</v>
      </c>
      <c r="Y26" s="71">
        <v>3003</v>
      </c>
      <c r="Z26" s="71">
        <v>6557</v>
      </c>
      <c r="AA26" s="71">
        <v>2547</v>
      </c>
      <c r="AB26" s="71">
        <v>8735</v>
      </c>
      <c r="AC26" s="71">
        <v>0</v>
      </c>
      <c r="AD26" s="71">
        <v>0.76870921667730985</v>
      </c>
      <c r="AE26" s="72"/>
      <c r="AF26" s="71">
        <v>10329869.615968032</v>
      </c>
      <c r="AG26" s="71">
        <v>421663.04262267053</v>
      </c>
      <c r="AH26" s="71">
        <v>491303.10974399536</v>
      </c>
      <c r="AI26" s="71">
        <v>11695165.775521826</v>
      </c>
      <c r="AJ26" s="71">
        <v>15663944.537623029</v>
      </c>
      <c r="AK26" s="71">
        <v>0</v>
      </c>
      <c r="AL26" s="71">
        <v>0</v>
      </c>
      <c r="AM26" s="71">
        <v>1146590.0600011584</v>
      </c>
      <c r="AN26" s="71">
        <v>0</v>
      </c>
      <c r="AO26" s="71">
        <v>0</v>
      </c>
      <c r="AP26" s="71">
        <v>39748536.141480707</v>
      </c>
      <c r="AQ26" s="72"/>
      <c r="AR26" s="71">
        <v>455</v>
      </c>
      <c r="AS26" s="71">
        <v>87</v>
      </c>
      <c r="AT26" s="71">
        <v>0</v>
      </c>
      <c r="AU26" s="71">
        <v>1</v>
      </c>
      <c r="AV26" s="71">
        <v>0</v>
      </c>
      <c r="AW26" s="71">
        <v>0</v>
      </c>
      <c r="AX26" s="71"/>
      <c r="AY26" s="72"/>
      <c r="AZ26" s="71">
        <v>2198.2000000000021</v>
      </c>
      <c r="BA26" s="71">
        <v>8561.6999999999989</v>
      </c>
      <c r="BB26" s="71">
        <v>0</v>
      </c>
      <c r="BC26" s="71">
        <v>100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1688</v>
      </c>
      <c r="B27" s="70">
        <v>68</v>
      </c>
      <c r="C27" s="70">
        <v>19</v>
      </c>
      <c r="D27" s="70">
        <v>4</v>
      </c>
      <c r="E27" s="70">
        <v>2022</v>
      </c>
      <c r="F27" s="70" t="s">
        <v>161</v>
      </c>
      <c r="G27" s="1064" t="s">
        <v>1669</v>
      </c>
      <c r="H27" s="70" t="s">
        <v>1670</v>
      </c>
      <c r="I27" s="148"/>
      <c r="J27" s="71">
        <v>11.083435495119376</v>
      </c>
      <c r="K27" s="71">
        <v>0.56469279339011536</v>
      </c>
      <c r="L27" s="71">
        <v>2.2463906468442563</v>
      </c>
      <c r="M27" s="71">
        <v>7.7621905023008138</v>
      </c>
      <c r="N27" s="71">
        <v>11.251033215588985</v>
      </c>
      <c r="O27" s="71">
        <v>9.4241781773750013</v>
      </c>
      <c r="P27" s="71">
        <v>11.602285966055948</v>
      </c>
      <c r="Q27" s="71">
        <v>0.51581756004707235</v>
      </c>
      <c r="R27" s="71">
        <v>0</v>
      </c>
      <c r="S27" s="71">
        <v>0.71636748528189653</v>
      </c>
      <c r="T27" s="72"/>
      <c r="U27" s="71">
        <v>1800296</v>
      </c>
      <c r="V27" s="71">
        <v>263</v>
      </c>
      <c r="W27" s="71">
        <v>75</v>
      </c>
      <c r="X27" s="71">
        <v>1881</v>
      </c>
      <c r="Y27" s="71">
        <v>3067</v>
      </c>
      <c r="Z27" s="71">
        <v>6588</v>
      </c>
      <c r="AA27" s="71">
        <v>2535</v>
      </c>
      <c r="AB27" s="71">
        <v>8762</v>
      </c>
      <c r="AC27" s="71">
        <v>0</v>
      </c>
      <c r="AD27" s="71">
        <v>0.71636748528189653</v>
      </c>
      <c r="AE27" s="72"/>
      <c r="AF27" s="71">
        <v>12670803.942892244</v>
      </c>
      <c r="AG27" s="71">
        <v>410064.80811456096</v>
      </c>
      <c r="AH27" s="71">
        <v>514238.34320031881</v>
      </c>
      <c r="AI27" s="71">
        <v>11157895.227170184</v>
      </c>
      <c r="AJ27" s="71">
        <v>16129786.219102075</v>
      </c>
      <c r="AK27" s="71">
        <v>0</v>
      </c>
      <c r="AL27" s="71">
        <v>0</v>
      </c>
      <c r="AM27" s="71">
        <v>1131413.3535951464</v>
      </c>
      <c r="AN27" s="71">
        <v>0</v>
      </c>
      <c r="AO27" s="71">
        <v>0</v>
      </c>
      <c r="AP27" s="71">
        <v>42014201.894074529</v>
      </c>
      <c r="AQ27" s="72"/>
      <c r="AR27" s="71">
        <v>480</v>
      </c>
      <c r="AS27" s="71">
        <v>88</v>
      </c>
      <c r="AT27" s="71">
        <v>0</v>
      </c>
      <c r="AU27" s="71">
        <v>1</v>
      </c>
      <c r="AV27" s="71">
        <v>0</v>
      </c>
      <c r="AW27" s="71">
        <v>0</v>
      </c>
      <c r="AX27" s="71"/>
      <c r="AY27" s="72"/>
      <c r="AZ27" s="71">
        <v>2372.3000000000025</v>
      </c>
      <c r="BA27" s="71">
        <v>8611.1999999999989</v>
      </c>
      <c r="BB27" s="71">
        <v>0</v>
      </c>
      <c r="BC27" s="71">
        <v>100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1689</v>
      </c>
      <c r="B28" s="70">
        <v>68</v>
      </c>
      <c r="C28" s="70">
        <v>20</v>
      </c>
      <c r="D28" s="70">
        <v>4</v>
      </c>
      <c r="E28" s="70">
        <v>2023</v>
      </c>
      <c r="F28" s="70" t="s">
        <v>1539</v>
      </c>
      <c r="G28" s="70" t="s">
        <v>1669</v>
      </c>
      <c r="H28" s="70" t="s">
        <v>1670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506</v>
      </c>
      <c r="AS28" s="71">
        <v>88</v>
      </c>
      <c r="AT28" s="71">
        <v>0</v>
      </c>
      <c r="AU28" s="71">
        <v>1</v>
      </c>
      <c r="AV28" s="71">
        <v>0</v>
      </c>
      <c r="AW28" s="71">
        <v>0</v>
      </c>
      <c r="AX28" s="71"/>
      <c r="AY28" s="72"/>
      <c r="AZ28" s="71">
        <v>2539.7000000000035</v>
      </c>
      <c r="BA28" s="71">
        <v>8611.1999999999989</v>
      </c>
      <c r="BB28" s="71">
        <v>0</v>
      </c>
      <c r="BC28" s="71">
        <v>100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1690</v>
      </c>
      <c r="B29" s="70">
        <v>68</v>
      </c>
      <c r="C29" s="70">
        <v>21</v>
      </c>
      <c r="D29" s="70">
        <v>4</v>
      </c>
      <c r="E29" s="70">
        <v>2024</v>
      </c>
      <c r="F29" s="70" t="s">
        <v>1554</v>
      </c>
      <c r="G29" s="70" t="s">
        <v>1669</v>
      </c>
      <c r="H29" s="70" t="s">
        <v>1670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1691</v>
      </c>
      <c r="B30" s="70">
        <v>171</v>
      </c>
      <c r="C30" s="70">
        <v>1</v>
      </c>
      <c r="D30" s="70">
        <v>11</v>
      </c>
      <c r="E30" s="70">
        <v>1990</v>
      </c>
      <c r="F30" s="70" t="s">
        <v>787</v>
      </c>
      <c r="G30" s="70" t="s">
        <v>1692</v>
      </c>
      <c r="H30" s="70" t="s">
        <v>1693</v>
      </c>
      <c r="I30" s="148"/>
      <c r="J30" s="71">
        <v>20.791979736354961</v>
      </c>
      <c r="K30" s="71">
        <v>2.9331556820507538</v>
      </c>
      <c r="L30" s="71">
        <v>8.6575123240942666</v>
      </c>
      <c r="M30" s="71">
        <v>8.1117840842128697</v>
      </c>
      <c r="N30" s="71">
        <v>19.790461822530681</v>
      </c>
      <c r="O30" s="71">
        <v>8.3221558056351448</v>
      </c>
      <c r="P30" s="71">
        <v>15.46057862178459</v>
      </c>
      <c r="Q30" s="71">
        <v>0.91761776734618705</v>
      </c>
      <c r="R30" s="71">
        <v>0</v>
      </c>
      <c r="S30" s="71">
        <v>1.054778281518377</v>
      </c>
      <c r="T30" s="72"/>
      <c r="U30" s="71">
        <v>441191</v>
      </c>
      <c r="V30" s="71">
        <v>904</v>
      </c>
      <c r="W30" s="71">
        <v>114</v>
      </c>
      <c r="X30" s="71">
        <v>3372</v>
      </c>
      <c r="Y30" s="71">
        <v>4346</v>
      </c>
      <c r="Z30" s="71">
        <v>3423</v>
      </c>
      <c r="AA30" s="71">
        <v>3754</v>
      </c>
      <c r="AB30" s="71">
        <v>14899</v>
      </c>
      <c r="AC30" s="71">
        <v>0</v>
      </c>
      <c r="AD30" s="71">
        <v>1.054778281518377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1694</v>
      </c>
      <c r="B31" s="70">
        <v>172</v>
      </c>
      <c r="C31" s="70">
        <v>2</v>
      </c>
      <c r="D31" s="70">
        <v>11</v>
      </c>
      <c r="E31" s="70">
        <v>2005</v>
      </c>
      <c r="F31" s="70" t="s">
        <v>789</v>
      </c>
      <c r="G31" s="70" t="s">
        <v>1692</v>
      </c>
      <c r="H31" s="70" t="s">
        <v>1693</v>
      </c>
      <c r="I31" s="148"/>
      <c r="J31" s="71">
        <v>9.9582970001454445</v>
      </c>
      <c r="K31" s="71">
        <v>1.5429497641849601</v>
      </c>
      <c r="L31" s="71">
        <v>4.2980732268493389</v>
      </c>
      <c r="M31" s="71">
        <v>14.521204020298381</v>
      </c>
      <c r="N31" s="71">
        <v>31.71594494334316</v>
      </c>
      <c r="O31" s="71">
        <v>12.61434495735417</v>
      </c>
      <c r="P31" s="71">
        <v>16.49401630635224</v>
      </c>
      <c r="Q31" s="71">
        <v>0.78338367235752104</v>
      </c>
      <c r="R31" s="71">
        <v>0.16617156194139079</v>
      </c>
      <c r="S31" s="71">
        <v>0.86311721043014689</v>
      </c>
      <c r="T31" s="72"/>
      <c r="U31" s="71">
        <v>248687</v>
      </c>
      <c r="V31" s="71">
        <v>520</v>
      </c>
      <c r="W31" s="71">
        <v>44</v>
      </c>
      <c r="X31" s="71">
        <v>2414</v>
      </c>
      <c r="Y31" s="71">
        <v>4839</v>
      </c>
      <c r="Z31" s="71">
        <v>6004</v>
      </c>
      <c r="AA31" s="71">
        <v>3280</v>
      </c>
      <c r="AB31" s="71">
        <v>13297</v>
      </c>
      <c r="AC31" s="71">
        <v>29384</v>
      </c>
      <c r="AD31" s="71">
        <v>0.86311721043014689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1695</v>
      </c>
      <c r="B32" s="70">
        <v>173</v>
      </c>
      <c r="C32" s="70">
        <v>3</v>
      </c>
      <c r="D32" s="70">
        <v>11</v>
      </c>
      <c r="E32" s="70">
        <v>2006</v>
      </c>
      <c r="F32" s="70" t="s">
        <v>790</v>
      </c>
      <c r="G32" s="70" t="s">
        <v>1692</v>
      </c>
      <c r="H32" s="70" t="s">
        <v>1693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1696</v>
      </c>
      <c r="B33" s="70">
        <v>174</v>
      </c>
      <c r="C33" s="70">
        <v>4</v>
      </c>
      <c r="D33" s="70">
        <v>11</v>
      </c>
      <c r="E33" s="70">
        <v>2007</v>
      </c>
      <c r="F33" s="70" t="s">
        <v>791</v>
      </c>
      <c r="G33" s="70" t="s">
        <v>1692</v>
      </c>
      <c r="H33" s="70" t="s">
        <v>1693</v>
      </c>
      <c r="I33" s="148"/>
      <c r="J33" s="71">
        <v>5.8168042933530906</v>
      </c>
      <c r="K33" s="71">
        <v>1.7521260406850441</v>
      </c>
      <c r="L33" s="71">
        <v>9.1857925006921217</v>
      </c>
      <c r="M33" s="71">
        <v>15.575496998450591</v>
      </c>
      <c r="N33" s="71">
        <v>27.113160029845261</v>
      </c>
      <c r="O33" s="71">
        <v>12.057609424551311</v>
      </c>
      <c r="P33" s="71">
        <v>16.12122495259424</v>
      </c>
      <c r="Q33" s="71">
        <v>0.79284741236369505</v>
      </c>
      <c r="R33" s="71">
        <v>0.29504189307079781</v>
      </c>
      <c r="S33" s="71">
        <v>0.6790391400000001</v>
      </c>
      <c r="T33" s="72"/>
      <c r="U33" s="71">
        <v>225733</v>
      </c>
      <c r="V33" s="71">
        <v>551</v>
      </c>
      <c r="W33" s="71">
        <v>109</v>
      </c>
      <c r="X33" s="71">
        <v>3371</v>
      </c>
      <c r="Y33" s="71">
        <v>4805</v>
      </c>
      <c r="Z33" s="71">
        <v>5966</v>
      </c>
      <c r="AA33" s="71">
        <v>3157</v>
      </c>
      <c r="AB33" s="71">
        <v>12746</v>
      </c>
      <c r="AC33" s="71">
        <v>53669</v>
      </c>
      <c r="AD33" s="71">
        <v>0.6790391400000001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1697</v>
      </c>
      <c r="B34" s="70">
        <v>175</v>
      </c>
      <c r="C34" s="70">
        <v>5</v>
      </c>
      <c r="D34" s="70">
        <v>11</v>
      </c>
      <c r="E34" s="70">
        <v>2008</v>
      </c>
      <c r="F34" s="70" t="s">
        <v>792</v>
      </c>
      <c r="G34" s="70" t="s">
        <v>1692</v>
      </c>
      <c r="H34" s="70" t="s">
        <v>1693</v>
      </c>
      <c r="I34" s="148"/>
      <c r="J34" s="71">
        <v>5.1681895485262022</v>
      </c>
      <c r="K34" s="71">
        <v>1.263103409529907</v>
      </c>
      <c r="L34" s="71">
        <v>8.1694852823224497</v>
      </c>
      <c r="M34" s="71">
        <v>16.416598799432791</v>
      </c>
      <c r="N34" s="71">
        <v>25.689382317191399</v>
      </c>
      <c r="O34" s="71">
        <v>11.240680894105401</v>
      </c>
      <c r="P34" s="71">
        <v>15.30204538848478</v>
      </c>
      <c r="Q34" s="71">
        <v>0.76257661989185999</v>
      </c>
      <c r="R34" s="71">
        <v>0.15738573572863301</v>
      </c>
      <c r="S34" s="71">
        <v>0.92280443161460735</v>
      </c>
      <c r="T34" s="72"/>
      <c r="U34" s="71">
        <v>219929</v>
      </c>
      <c r="V34" s="71">
        <v>551</v>
      </c>
      <c r="W34" s="71">
        <v>109</v>
      </c>
      <c r="X34" s="71">
        <v>3371</v>
      </c>
      <c r="Y34" s="71">
        <v>4787</v>
      </c>
      <c r="Z34" s="71">
        <v>5757</v>
      </c>
      <c r="AA34" s="71">
        <v>3000</v>
      </c>
      <c r="AB34" s="71">
        <v>12461</v>
      </c>
      <c r="AC34" s="71">
        <v>29728</v>
      </c>
      <c r="AD34" s="71">
        <v>0.92280443161460735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1698</v>
      </c>
      <c r="B35" s="70">
        <v>176</v>
      </c>
      <c r="C35" s="70">
        <v>6</v>
      </c>
      <c r="D35" s="70">
        <v>11</v>
      </c>
      <c r="E35" s="70">
        <v>2009</v>
      </c>
      <c r="F35" s="70" t="s">
        <v>176</v>
      </c>
      <c r="G35" s="70" t="s">
        <v>1692</v>
      </c>
      <c r="H35" s="70" t="s">
        <v>1693</v>
      </c>
      <c r="I35" s="148"/>
      <c r="J35" s="71">
        <v>5.2530333982611097</v>
      </c>
      <c r="K35" s="71">
        <v>0.8645570364519084</v>
      </c>
      <c r="L35" s="71">
        <v>5.6137919189014971</v>
      </c>
      <c r="M35" s="71">
        <v>15.860604522166931</v>
      </c>
      <c r="N35" s="71">
        <v>26.107662412319399</v>
      </c>
      <c r="O35" s="71">
        <v>11.247725587658501</v>
      </c>
      <c r="P35" s="71">
        <v>14.542673283015249</v>
      </c>
      <c r="Q35" s="71">
        <v>0.713676261001429</v>
      </c>
      <c r="R35" s="71">
        <v>0.2153698918921505</v>
      </c>
      <c r="S35" s="71">
        <v>0.83697766174249977</v>
      </c>
      <c r="T35" s="72"/>
      <c r="U35" s="71">
        <v>211141</v>
      </c>
      <c r="V35" s="71">
        <v>392</v>
      </c>
      <c r="W35" s="71">
        <v>94</v>
      </c>
      <c r="X35" s="71">
        <v>3331</v>
      </c>
      <c r="Y35" s="71">
        <v>4764</v>
      </c>
      <c r="Z35" s="71">
        <v>5686</v>
      </c>
      <c r="AA35" s="71">
        <v>2927</v>
      </c>
      <c r="AB35" s="71">
        <v>12242</v>
      </c>
      <c r="AC35" s="71">
        <v>39687</v>
      </c>
      <c r="AD35" s="71">
        <v>0.83697766174249977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1699</v>
      </c>
      <c r="B36" s="70">
        <v>177</v>
      </c>
      <c r="C36" s="70">
        <v>7</v>
      </c>
      <c r="D36" s="70">
        <v>11</v>
      </c>
      <c r="E36" s="70">
        <v>2010</v>
      </c>
      <c r="F36" s="70" t="s">
        <v>177</v>
      </c>
      <c r="G36" s="70" t="s">
        <v>1692</v>
      </c>
      <c r="H36" s="70" t="s">
        <v>1693</v>
      </c>
      <c r="I36" s="148"/>
      <c r="J36" s="71">
        <v>4.7900794527581958</v>
      </c>
      <c r="K36" s="71">
        <v>1.0044095616064179</v>
      </c>
      <c r="L36" s="71">
        <v>5.1821823831984926</v>
      </c>
      <c r="M36" s="71">
        <v>15.07157228820015</v>
      </c>
      <c r="N36" s="71">
        <v>26.49279629738599</v>
      </c>
      <c r="O36" s="71">
        <v>11.04408884895417</v>
      </c>
      <c r="P36" s="71">
        <v>14.48202401963492</v>
      </c>
      <c r="Q36" s="71">
        <v>0.72939836578425399</v>
      </c>
      <c r="R36" s="71">
        <v>0.20246401165432801</v>
      </c>
      <c r="S36" s="71">
        <v>0.8351103184657932</v>
      </c>
      <c r="T36" s="72"/>
      <c r="U36" s="71">
        <v>189819</v>
      </c>
      <c r="V36" s="71">
        <v>392</v>
      </c>
      <c r="W36" s="71">
        <v>94</v>
      </c>
      <c r="X36" s="71">
        <v>3331</v>
      </c>
      <c r="Y36" s="71">
        <v>4738</v>
      </c>
      <c r="Z36" s="71">
        <v>5609</v>
      </c>
      <c r="AA36" s="71">
        <v>2842</v>
      </c>
      <c r="AB36" s="71">
        <v>11989</v>
      </c>
      <c r="AC36" s="71">
        <v>35356</v>
      </c>
      <c r="AD36" s="71">
        <v>0.8351103184657932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3.3940000000000001</v>
      </c>
      <c r="BM36" s="71">
        <v>0</v>
      </c>
      <c r="BN36" s="72"/>
      <c r="BO36" s="71">
        <v>0</v>
      </c>
      <c r="BP36" s="71">
        <v>0</v>
      </c>
      <c r="BQ36" s="71">
        <v>0</v>
      </c>
      <c r="BR36" s="71">
        <v>0</v>
      </c>
      <c r="BS36" s="71">
        <v>1</v>
      </c>
      <c r="BT36" s="71">
        <v>0</v>
      </c>
      <c r="BU36"/>
      <c r="BV36" s="70">
        <v>3.3940000000000001</v>
      </c>
      <c r="BW36" s="70">
        <v>0</v>
      </c>
      <c r="BX36" s="70">
        <v>0</v>
      </c>
      <c r="BY36" s="70">
        <v>0</v>
      </c>
      <c r="BZ36" s="70">
        <v>0</v>
      </c>
      <c r="CA36" s="70">
        <v>0</v>
      </c>
      <c r="CB36" s="70">
        <v>0</v>
      </c>
      <c r="CC36" s="70">
        <v>0</v>
      </c>
      <c r="CD36" s="70">
        <v>0</v>
      </c>
    </row>
    <row r="37" spans="1:82">
      <c r="A37" s="70" t="s">
        <v>1700</v>
      </c>
      <c r="B37" s="70">
        <v>178</v>
      </c>
      <c r="C37" s="70">
        <v>8</v>
      </c>
      <c r="D37" s="70">
        <v>11</v>
      </c>
      <c r="E37" s="70">
        <v>2011</v>
      </c>
      <c r="F37" s="70" t="s">
        <v>178</v>
      </c>
      <c r="G37" s="70" t="s">
        <v>1692</v>
      </c>
      <c r="H37" s="70" t="s">
        <v>1693</v>
      </c>
      <c r="I37" s="148"/>
      <c r="J37" s="71">
        <v>5.0943198682112394</v>
      </c>
      <c r="K37" s="71">
        <v>1.167944433549885</v>
      </c>
      <c r="L37" s="71">
        <v>4.6921130022826434</v>
      </c>
      <c r="M37" s="71">
        <v>17.753914011023131</v>
      </c>
      <c r="N37" s="71">
        <v>30.0046383190504</v>
      </c>
      <c r="O37" s="71">
        <v>10.69941147777482</v>
      </c>
      <c r="P37" s="71">
        <v>13.771557885391644</v>
      </c>
      <c r="Q37" s="71">
        <v>0.81966784826657701</v>
      </c>
      <c r="R37" s="71">
        <v>0.27468204737524021</v>
      </c>
      <c r="S37" s="71">
        <v>0.3412036466654994</v>
      </c>
      <c r="T37" s="72"/>
      <c r="U37" s="71">
        <v>191202</v>
      </c>
      <c r="V37" s="71">
        <v>392</v>
      </c>
      <c r="W37" s="71">
        <v>94</v>
      </c>
      <c r="X37" s="71">
        <v>3331</v>
      </c>
      <c r="Y37" s="71">
        <v>4712</v>
      </c>
      <c r="Z37" s="71">
        <v>5552</v>
      </c>
      <c r="AA37" s="71">
        <v>2783</v>
      </c>
      <c r="AB37" s="71">
        <v>11680</v>
      </c>
      <c r="AC37" s="71">
        <v>47888</v>
      </c>
      <c r="AD37" s="71">
        <v>0.3412036466654994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3.8959999999999999</v>
      </c>
      <c r="BM37" s="71">
        <v>0</v>
      </c>
      <c r="BN37" s="72"/>
      <c r="BO37" s="71">
        <v>0</v>
      </c>
      <c r="BP37" s="71">
        <v>0</v>
      </c>
      <c r="BQ37" s="71">
        <v>0</v>
      </c>
      <c r="BR37" s="71">
        <v>0</v>
      </c>
      <c r="BS37" s="71">
        <v>1</v>
      </c>
      <c r="BT37" s="71">
        <v>0</v>
      </c>
      <c r="BU37"/>
      <c r="BV37" s="70">
        <v>3.8959999999999999</v>
      </c>
      <c r="BW37" s="70">
        <v>0</v>
      </c>
      <c r="BX37" s="70">
        <v>0</v>
      </c>
      <c r="BY37" s="70">
        <v>0</v>
      </c>
      <c r="BZ37" s="70">
        <v>0</v>
      </c>
      <c r="CA37" s="70">
        <v>0</v>
      </c>
      <c r="CB37" s="70">
        <v>0</v>
      </c>
      <c r="CC37" s="70">
        <v>0</v>
      </c>
      <c r="CD37" s="70">
        <v>0</v>
      </c>
    </row>
    <row r="38" spans="1:82">
      <c r="A38" s="70" t="s">
        <v>1701</v>
      </c>
      <c r="B38" s="70">
        <v>179</v>
      </c>
      <c r="C38" s="70">
        <v>9</v>
      </c>
      <c r="D38" s="70">
        <v>11</v>
      </c>
      <c r="E38" s="70">
        <v>2012</v>
      </c>
      <c r="F38" s="70" t="s">
        <v>179</v>
      </c>
      <c r="G38" s="70" t="s">
        <v>1692</v>
      </c>
      <c r="H38" s="70" t="s">
        <v>1693</v>
      </c>
      <c r="I38" s="148"/>
      <c r="J38" s="71">
        <v>5.185261264511059</v>
      </c>
      <c r="K38" s="71">
        <v>1.2844793336906579</v>
      </c>
      <c r="L38" s="71">
        <v>4.5722528592826981</v>
      </c>
      <c r="M38" s="71">
        <v>19.251659045053032</v>
      </c>
      <c r="N38" s="71">
        <v>29.846661587213241</v>
      </c>
      <c r="O38" s="71">
        <v>10.68787074730443</v>
      </c>
      <c r="P38" s="71">
        <v>13.675729802777269</v>
      </c>
      <c r="Q38" s="71">
        <v>0.87301603421695795</v>
      </c>
      <c r="R38" s="71">
        <v>0.2898821058262388</v>
      </c>
      <c r="S38" s="71">
        <v>0.47847370340000001</v>
      </c>
      <c r="T38" s="72"/>
      <c r="U38" s="71">
        <v>172298</v>
      </c>
      <c r="V38" s="71">
        <v>392</v>
      </c>
      <c r="W38" s="71">
        <v>94</v>
      </c>
      <c r="X38" s="71">
        <v>3331</v>
      </c>
      <c r="Y38" s="71">
        <v>4679</v>
      </c>
      <c r="Z38" s="71">
        <v>5590</v>
      </c>
      <c r="AA38" s="71">
        <v>2748</v>
      </c>
      <c r="AB38" s="71">
        <v>11450</v>
      </c>
      <c r="AC38" s="71">
        <v>49229</v>
      </c>
      <c r="AD38" s="71">
        <v>0.47847370340000001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4.0570000000000004</v>
      </c>
      <c r="BM38" s="71">
        <v>0</v>
      </c>
      <c r="BN38" s="72"/>
      <c r="BO38" s="71">
        <v>0</v>
      </c>
      <c r="BP38" s="71">
        <v>0</v>
      </c>
      <c r="BQ38" s="71">
        <v>0</v>
      </c>
      <c r="BR38" s="71">
        <v>0</v>
      </c>
      <c r="BS38" s="71">
        <v>1</v>
      </c>
      <c r="BT38" s="71">
        <v>0</v>
      </c>
      <c r="BU38"/>
      <c r="BV38" s="70">
        <v>4.0570000000000004</v>
      </c>
      <c r="BW38" s="70">
        <v>0</v>
      </c>
      <c r="BX38" s="70">
        <v>0</v>
      </c>
      <c r="BY38" s="70">
        <v>0</v>
      </c>
      <c r="BZ38" s="70">
        <v>0</v>
      </c>
      <c r="CA38" s="70">
        <v>0</v>
      </c>
      <c r="CB38" s="70">
        <v>0</v>
      </c>
      <c r="CC38" s="70">
        <v>0</v>
      </c>
      <c r="CD38" s="70">
        <v>0</v>
      </c>
    </row>
    <row r="39" spans="1:82">
      <c r="A39" s="70" t="s">
        <v>1702</v>
      </c>
      <c r="B39" s="70">
        <v>180</v>
      </c>
      <c r="C39" s="70">
        <v>10</v>
      </c>
      <c r="D39" s="70">
        <v>11</v>
      </c>
      <c r="E39" s="70">
        <v>2013</v>
      </c>
      <c r="F39" s="70" t="s">
        <v>180</v>
      </c>
      <c r="G39" s="70" t="s">
        <v>1692</v>
      </c>
      <c r="H39" s="70" t="s">
        <v>1693</v>
      </c>
      <c r="I39" s="148"/>
      <c r="J39" s="71">
        <v>5.3579277268208862</v>
      </c>
      <c r="K39" s="71">
        <v>1.1870502862968459</v>
      </c>
      <c r="L39" s="71">
        <v>3.946317881321237</v>
      </c>
      <c r="M39" s="71">
        <v>17.94400078205754</v>
      </c>
      <c r="N39" s="71">
        <v>29.298342306466321</v>
      </c>
      <c r="O39" s="71">
        <v>9.9620261430122881</v>
      </c>
      <c r="P39" s="71">
        <v>13.312644846499737</v>
      </c>
      <c r="Q39" s="71">
        <v>0.87426500970501297</v>
      </c>
      <c r="R39" s="71">
        <v>0.30800773716541391</v>
      </c>
      <c r="S39" s="71">
        <v>1.2326215922999999</v>
      </c>
      <c r="T39" s="72"/>
      <c r="U39" s="71">
        <v>178338</v>
      </c>
      <c r="V39" s="71">
        <v>392</v>
      </c>
      <c r="W39" s="71">
        <v>94</v>
      </c>
      <c r="X39" s="71">
        <v>3331</v>
      </c>
      <c r="Y39" s="71">
        <v>4677</v>
      </c>
      <c r="Z39" s="71">
        <v>5443</v>
      </c>
      <c r="AA39" s="71">
        <v>2665</v>
      </c>
      <c r="AB39" s="71">
        <v>11302</v>
      </c>
      <c r="AC39" s="71">
        <v>51059</v>
      </c>
      <c r="AD39" s="71">
        <v>1.2326215922999999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4.2640000000000002</v>
      </c>
      <c r="BM39" s="71">
        <v>0</v>
      </c>
      <c r="BN39" s="72"/>
      <c r="BO39" s="71">
        <v>0</v>
      </c>
      <c r="BP39" s="71">
        <v>0</v>
      </c>
      <c r="BQ39" s="71">
        <v>0</v>
      </c>
      <c r="BR39" s="71">
        <v>0</v>
      </c>
      <c r="BS39" s="71">
        <v>1</v>
      </c>
      <c r="BT39" s="71">
        <v>0</v>
      </c>
      <c r="BU39"/>
      <c r="BV39" s="70">
        <v>4.2640000000000002</v>
      </c>
      <c r="BW39" s="70">
        <v>0</v>
      </c>
      <c r="BX39" s="70">
        <v>0</v>
      </c>
      <c r="BY39" s="70">
        <v>0</v>
      </c>
      <c r="BZ39" s="70">
        <v>0</v>
      </c>
      <c r="CA39" s="70">
        <v>0</v>
      </c>
      <c r="CB39" s="70">
        <v>0</v>
      </c>
      <c r="CC39" s="70">
        <v>0</v>
      </c>
      <c r="CD39" s="70">
        <v>0</v>
      </c>
    </row>
    <row r="40" spans="1:82">
      <c r="A40" s="70" t="s">
        <v>1703</v>
      </c>
      <c r="B40" s="70">
        <v>181</v>
      </c>
      <c r="C40" s="70">
        <v>11</v>
      </c>
      <c r="D40" s="70">
        <v>11</v>
      </c>
      <c r="E40" s="70">
        <v>2014</v>
      </c>
      <c r="F40" s="70" t="s">
        <v>181</v>
      </c>
      <c r="G40" s="70" t="s">
        <v>1692</v>
      </c>
      <c r="H40" s="70" t="s">
        <v>1693</v>
      </c>
      <c r="I40" s="148"/>
      <c r="J40" s="71">
        <v>4.7106579826027959</v>
      </c>
      <c r="K40" s="71">
        <v>1.183185260342253</v>
      </c>
      <c r="L40" s="71">
        <v>6.6607495701932278</v>
      </c>
      <c r="M40" s="71">
        <v>16.275176309270179</v>
      </c>
      <c r="N40" s="71">
        <v>28.010353240531622</v>
      </c>
      <c r="O40" s="71">
        <v>9.5211738518130122</v>
      </c>
      <c r="P40" s="71">
        <v>13.170946120722778</v>
      </c>
      <c r="Q40" s="71">
        <v>0.81780167479560895</v>
      </c>
      <c r="R40" s="71">
        <v>0.33356172843412418</v>
      </c>
      <c r="S40" s="71">
        <v>0.9482084692499998</v>
      </c>
      <c r="T40" s="72"/>
      <c r="U40" s="71">
        <v>184792</v>
      </c>
      <c r="V40" s="71">
        <v>355</v>
      </c>
      <c r="W40" s="71">
        <v>131</v>
      </c>
      <c r="X40" s="71">
        <v>2954</v>
      </c>
      <c r="Y40" s="71">
        <v>4659</v>
      </c>
      <c r="Z40" s="71">
        <v>5479</v>
      </c>
      <c r="AA40" s="71">
        <v>2623</v>
      </c>
      <c r="AB40" s="71">
        <v>11019</v>
      </c>
      <c r="AC40" s="71">
        <v>55469</v>
      </c>
      <c r="AD40" s="71">
        <v>0.9482084692499998</v>
      </c>
      <c r="AE40" s="72"/>
      <c r="AF40" s="71"/>
      <c r="AG40" s="71"/>
      <c r="AH40" s="71"/>
      <c r="AI40" s="71"/>
      <c r="AJ40" s="71"/>
      <c r="AK40" s="71"/>
      <c r="AL40" s="71"/>
      <c r="AM40" s="71"/>
      <c r="AN40" s="71"/>
      <c r="AO40" s="71"/>
      <c r="AP40" s="71"/>
      <c r="AQ40" s="72"/>
      <c r="AR40" s="71">
        <v>17</v>
      </c>
      <c r="AS40" s="71">
        <v>1</v>
      </c>
      <c r="AT40" s="71">
        <v>1</v>
      </c>
      <c r="AU40" s="71">
        <v>0</v>
      </c>
      <c r="AV40" s="71">
        <v>0</v>
      </c>
      <c r="AW40" s="71">
        <v>0</v>
      </c>
      <c r="AX40" s="71"/>
      <c r="AY40" s="72"/>
      <c r="AZ40" s="71">
        <v>73.7</v>
      </c>
      <c r="BA40" s="71">
        <v>421.2</v>
      </c>
      <c r="BB40" s="71">
        <v>1500</v>
      </c>
      <c r="BC40" s="71">
        <v>0</v>
      </c>
      <c r="BD40" s="71">
        <v>0</v>
      </c>
      <c r="BE40" s="71">
        <v>0</v>
      </c>
      <c r="BF40" s="71"/>
      <c r="BG40" s="72"/>
      <c r="BH40" s="71">
        <v>0</v>
      </c>
      <c r="BI40" s="71">
        <v>0</v>
      </c>
      <c r="BJ40" s="71">
        <v>0</v>
      </c>
      <c r="BK40" s="71">
        <v>0</v>
      </c>
      <c r="BL40" s="71">
        <v>4.0549999999999997</v>
      </c>
      <c r="BM40" s="71">
        <v>0</v>
      </c>
      <c r="BN40" s="72"/>
      <c r="BO40" s="71">
        <v>0</v>
      </c>
      <c r="BP40" s="71">
        <v>0</v>
      </c>
      <c r="BQ40" s="71">
        <v>0</v>
      </c>
      <c r="BR40" s="71">
        <v>0</v>
      </c>
      <c r="BS40" s="71">
        <v>1</v>
      </c>
      <c r="BT40" s="71">
        <v>0</v>
      </c>
      <c r="BU40"/>
      <c r="BV40" s="70">
        <v>4.0549999999999997</v>
      </c>
      <c r="BW40" s="70">
        <v>0</v>
      </c>
      <c r="BX40" s="70">
        <v>0</v>
      </c>
      <c r="BY40" s="70">
        <v>0</v>
      </c>
      <c r="BZ40" s="70">
        <v>0</v>
      </c>
      <c r="CA40" s="70">
        <v>0</v>
      </c>
      <c r="CB40" s="70">
        <v>0</v>
      </c>
      <c r="CC40" s="70">
        <v>0</v>
      </c>
      <c r="CD40" s="70">
        <v>0</v>
      </c>
    </row>
    <row r="41" spans="1:82">
      <c r="A41" s="70" t="s">
        <v>1704</v>
      </c>
      <c r="B41" s="70">
        <v>182</v>
      </c>
      <c r="C41" s="70">
        <v>12</v>
      </c>
      <c r="D41" s="70">
        <v>11</v>
      </c>
      <c r="E41" s="70">
        <v>2015</v>
      </c>
      <c r="F41" s="70" t="s">
        <v>182</v>
      </c>
      <c r="G41" s="70" t="s">
        <v>1692</v>
      </c>
      <c r="H41" s="70" t="s">
        <v>1693</v>
      </c>
      <c r="I41" s="148"/>
      <c r="J41" s="71">
        <v>3.014041552979994</v>
      </c>
      <c r="K41" s="71">
        <v>1.1399803710374481</v>
      </c>
      <c r="L41" s="71">
        <v>5.8873289977245724</v>
      </c>
      <c r="M41" s="71">
        <v>14.0885032078194</v>
      </c>
      <c r="N41" s="71">
        <v>25.746735708622712</v>
      </c>
      <c r="O41" s="71">
        <v>9.4252527341910959</v>
      </c>
      <c r="P41" s="71">
        <v>12.879834165698558</v>
      </c>
      <c r="Q41" s="71">
        <v>0.782774887541967</v>
      </c>
      <c r="R41" s="71">
        <v>0.49702316381800454</v>
      </c>
      <c r="S41" s="71">
        <v>1.0381688473145321</v>
      </c>
      <c r="T41" s="72"/>
      <c r="U41" s="71">
        <v>118058</v>
      </c>
      <c r="V41" s="71">
        <v>355</v>
      </c>
      <c r="W41" s="71">
        <v>131</v>
      </c>
      <c r="X41" s="71">
        <v>2954</v>
      </c>
      <c r="Y41" s="71">
        <v>4623</v>
      </c>
      <c r="Z41" s="71">
        <v>5476</v>
      </c>
      <c r="AA41" s="71">
        <v>2563</v>
      </c>
      <c r="AB41" s="71">
        <v>10774</v>
      </c>
      <c r="AC41" s="71">
        <v>84958</v>
      </c>
      <c r="AD41" s="71">
        <v>1.0381688473145321</v>
      </c>
      <c r="AE41" s="72"/>
      <c r="AF41" s="71">
        <v>1650837.621376385</v>
      </c>
      <c r="AG41" s="71">
        <v>889003.53996944032</v>
      </c>
      <c r="AH41" s="71">
        <v>885882.88275438454</v>
      </c>
      <c r="AI41" s="71">
        <v>18038061.744622141</v>
      </c>
      <c r="AJ41" s="71">
        <v>24591246.134172879</v>
      </c>
      <c r="AK41" s="71">
        <v>0</v>
      </c>
      <c r="AL41" s="71">
        <v>0</v>
      </c>
      <c r="AM41" s="71">
        <v>1476531.5047698249</v>
      </c>
      <c r="AN41" s="71">
        <v>0</v>
      </c>
      <c r="AO41" s="71">
        <v>0</v>
      </c>
      <c r="AP41" s="71">
        <v>47531563.427665055</v>
      </c>
      <c r="AQ41" s="72"/>
      <c r="AR41" s="71">
        <v>19</v>
      </c>
      <c r="AS41" s="71">
        <v>3</v>
      </c>
      <c r="AT41" s="71">
        <v>1</v>
      </c>
      <c r="AU41" s="71">
        <v>0</v>
      </c>
      <c r="AV41" s="71">
        <v>0</v>
      </c>
      <c r="AW41" s="71">
        <v>0</v>
      </c>
      <c r="AX41" s="71"/>
      <c r="AY41" s="72"/>
      <c r="AZ41" s="71">
        <v>80.099999999999994</v>
      </c>
      <c r="BA41" s="71">
        <v>452.3</v>
      </c>
      <c r="BB41" s="71">
        <v>1500</v>
      </c>
      <c r="BC41" s="71">
        <v>0</v>
      </c>
      <c r="BD41" s="71">
        <v>0</v>
      </c>
      <c r="BE41" s="71">
        <v>0</v>
      </c>
      <c r="BF41" s="71"/>
      <c r="BG41" s="72"/>
      <c r="BH41" s="71">
        <v>0</v>
      </c>
      <c r="BI41" s="71">
        <v>0</v>
      </c>
      <c r="BJ41" s="71">
        <v>0</v>
      </c>
      <c r="BK41" s="71">
        <v>0</v>
      </c>
      <c r="BL41" s="71">
        <v>3.7650000000000001</v>
      </c>
      <c r="BM41" s="71">
        <v>0</v>
      </c>
      <c r="BN41" s="72"/>
      <c r="BO41" s="71">
        <v>0</v>
      </c>
      <c r="BP41" s="71">
        <v>0</v>
      </c>
      <c r="BQ41" s="71">
        <v>0</v>
      </c>
      <c r="BR41" s="71">
        <v>0</v>
      </c>
      <c r="BS41" s="71">
        <v>1</v>
      </c>
      <c r="BT41" s="71">
        <v>0</v>
      </c>
      <c r="BU41"/>
      <c r="BV41" s="70">
        <v>3.7650000000000001</v>
      </c>
      <c r="BW41" s="70">
        <v>0</v>
      </c>
      <c r="BX41" s="70">
        <v>0</v>
      </c>
      <c r="BY41" s="70">
        <v>0</v>
      </c>
      <c r="BZ41" s="70">
        <v>0</v>
      </c>
      <c r="CA41" s="70">
        <v>0</v>
      </c>
      <c r="CB41" s="70">
        <v>0</v>
      </c>
      <c r="CC41" s="70">
        <v>0</v>
      </c>
      <c r="CD41" s="70">
        <v>0</v>
      </c>
    </row>
    <row r="42" spans="1:82">
      <c r="A42" s="70" t="s">
        <v>1705</v>
      </c>
      <c r="B42" s="70">
        <v>183</v>
      </c>
      <c r="C42" s="70">
        <v>13</v>
      </c>
      <c r="D42" s="70">
        <v>11</v>
      </c>
      <c r="E42" s="70">
        <v>2016</v>
      </c>
      <c r="F42" s="70" t="s">
        <v>155</v>
      </c>
      <c r="G42" s="70" t="s">
        <v>1692</v>
      </c>
      <c r="H42" s="70" t="s">
        <v>1693</v>
      </c>
      <c r="I42" s="148"/>
      <c r="J42" s="71">
        <v>4.2602738939576161</v>
      </c>
      <c r="K42" s="71">
        <v>1.049298093183701</v>
      </c>
      <c r="L42" s="71">
        <v>7.315381845818969</v>
      </c>
      <c r="M42" s="71">
        <v>13.256681336826277</v>
      </c>
      <c r="N42" s="71">
        <v>27.98181855900263</v>
      </c>
      <c r="O42" s="71">
        <v>9.2988953134148176</v>
      </c>
      <c r="P42" s="71">
        <v>12.919341622667451</v>
      </c>
      <c r="Q42" s="71">
        <v>0.74304893299573993</v>
      </c>
      <c r="R42" s="71">
        <v>0.27953546377828831</v>
      </c>
      <c r="S42" s="71">
        <v>0.95642155375179472</v>
      </c>
      <c r="T42" s="72"/>
      <c r="U42" s="71">
        <v>191011</v>
      </c>
      <c r="V42" s="71">
        <v>355</v>
      </c>
      <c r="W42" s="71">
        <v>131</v>
      </c>
      <c r="X42" s="71">
        <v>2954</v>
      </c>
      <c r="Y42" s="71">
        <v>4632</v>
      </c>
      <c r="Z42" s="71">
        <v>5469</v>
      </c>
      <c r="AA42" s="71">
        <v>2659</v>
      </c>
      <c r="AB42" s="71">
        <v>10520</v>
      </c>
      <c r="AC42" s="71">
        <v>47741.90561157139</v>
      </c>
      <c r="AD42" s="71">
        <v>0.95642155375179472</v>
      </c>
      <c r="AE42" s="72"/>
      <c r="AF42" s="71">
        <v>2335817.4897583942</v>
      </c>
      <c r="AG42" s="71">
        <v>833247.09812691878</v>
      </c>
      <c r="AH42" s="71">
        <v>811604.4079577456</v>
      </c>
      <c r="AI42" s="71">
        <v>18416999.391820241</v>
      </c>
      <c r="AJ42" s="71">
        <v>24933017.376440261</v>
      </c>
      <c r="AK42" s="71">
        <v>0</v>
      </c>
      <c r="AL42" s="71">
        <v>0</v>
      </c>
      <c r="AM42" s="71">
        <v>1442841.9466924609</v>
      </c>
      <c r="AN42" s="71">
        <v>0</v>
      </c>
      <c r="AO42" s="71">
        <v>0</v>
      </c>
      <c r="AP42" s="71">
        <v>48773527.710796021</v>
      </c>
      <c r="AQ42" s="72"/>
      <c r="AR42" s="71">
        <v>23</v>
      </c>
      <c r="AS42" s="71">
        <v>4</v>
      </c>
      <c r="AT42" s="71">
        <v>4</v>
      </c>
      <c r="AU42" s="71">
        <v>0</v>
      </c>
      <c r="AV42" s="71">
        <v>0</v>
      </c>
      <c r="AW42" s="71">
        <v>0</v>
      </c>
      <c r="AX42" s="71"/>
      <c r="AY42" s="72"/>
      <c r="AZ42" s="71">
        <v>100.2</v>
      </c>
      <c r="BA42" s="71">
        <v>470</v>
      </c>
      <c r="BB42" s="71">
        <v>1558.6</v>
      </c>
      <c r="BC42" s="71">
        <v>0</v>
      </c>
      <c r="BD42" s="71">
        <v>0</v>
      </c>
      <c r="BE42" s="71">
        <v>0</v>
      </c>
      <c r="BF42" s="71"/>
      <c r="BG42" s="72"/>
      <c r="BH42" s="71">
        <v>0</v>
      </c>
      <c r="BI42" s="71">
        <v>0</v>
      </c>
      <c r="BJ42" s="71">
        <v>0</v>
      </c>
      <c r="BK42" s="71">
        <v>0</v>
      </c>
      <c r="BL42" s="71">
        <v>4.0750000000000002</v>
      </c>
      <c r="BM42" s="71">
        <v>0</v>
      </c>
      <c r="BN42" s="72"/>
      <c r="BO42" s="71">
        <v>0</v>
      </c>
      <c r="BP42" s="71">
        <v>0</v>
      </c>
      <c r="BQ42" s="71">
        <v>0</v>
      </c>
      <c r="BR42" s="71">
        <v>0</v>
      </c>
      <c r="BS42" s="71">
        <v>1</v>
      </c>
      <c r="BT42" s="71">
        <v>0</v>
      </c>
      <c r="BU42"/>
      <c r="BV42" s="70">
        <v>4.0750000000000002</v>
      </c>
      <c r="BW42" s="70">
        <v>0</v>
      </c>
      <c r="BX42" s="70">
        <v>0</v>
      </c>
      <c r="BY42" s="70">
        <v>0</v>
      </c>
      <c r="BZ42" s="70">
        <v>0</v>
      </c>
      <c r="CA42" s="70">
        <v>0</v>
      </c>
      <c r="CB42" s="70">
        <v>0</v>
      </c>
      <c r="CC42" s="70">
        <v>0</v>
      </c>
      <c r="CD42" s="70">
        <v>0</v>
      </c>
    </row>
    <row r="43" spans="1:82">
      <c r="A43" s="70" t="s">
        <v>1706</v>
      </c>
      <c r="B43" s="70">
        <v>184</v>
      </c>
      <c r="C43" s="70">
        <v>14</v>
      </c>
      <c r="D43" s="70">
        <v>11</v>
      </c>
      <c r="E43" s="70">
        <v>2017</v>
      </c>
      <c r="F43" s="70" t="s">
        <v>156</v>
      </c>
      <c r="G43" s="70" t="s">
        <v>1692</v>
      </c>
      <c r="H43" s="70" t="s">
        <v>1693</v>
      </c>
      <c r="I43" s="148"/>
      <c r="J43" s="71">
        <v>4.3727584857664983</v>
      </c>
      <c r="K43" s="71">
        <v>1.148264712321597</v>
      </c>
      <c r="L43" s="71">
        <v>7.1399020793092269</v>
      </c>
      <c r="M43" s="71">
        <v>11.821059510129228</v>
      </c>
      <c r="N43" s="71">
        <v>25.260604974511466</v>
      </c>
      <c r="O43" s="71">
        <v>9.0501517732541608</v>
      </c>
      <c r="P43" s="71">
        <v>12.765083051834095</v>
      </c>
      <c r="Q43" s="71">
        <v>0.70392807070008701</v>
      </c>
      <c r="R43" s="71">
        <v>0.31066318825924732</v>
      </c>
      <c r="S43" s="71">
        <v>1.1360467622399999</v>
      </c>
      <c r="T43" s="72"/>
      <c r="U43" s="71">
        <v>200083</v>
      </c>
      <c r="V43" s="71">
        <v>355</v>
      </c>
      <c r="W43" s="71">
        <v>131</v>
      </c>
      <c r="X43" s="71">
        <v>2954</v>
      </c>
      <c r="Y43" s="71">
        <v>4620</v>
      </c>
      <c r="Z43" s="71">
        <v>5411</v>
      </c>
      <c r="AA43" s="71">
        <v>2644</v>
      </c>
      <c r="AB43" s="71">
        <v>10306</v>
      </c>
      <c r="AC43" s="71">
        <v>54110.999999999993</v>
      </c>
      <c r="AD43" s="71">
        <v>1.1360467622399999</v>
      </c>
      <c r="AE43" s="72"/>
      <c r="AF43" s="71">
        <v>2547370.998363391</v>
      </c>
      <c r="AG43" s="71">
        <v>893010.83408990281</v>
      </c>
      <c r="AH43" s="71">
        <v>1097369.8581256219</v>
      </c>
      <c r="AI43" s="71">
        <v>17136820.90492468</v>
      </c>
      <c r="AJ43" s="71">
        <v>25108034.0923444</v>
      </c>
      <c r="AK43" s="71">
        <v>0</v>
      </c>
      <c r="AL43" s="71">
        <v>0</v>
      </c>
      <c r="AM43" s="71">
        <v>1415703.0876999721</v>
      </c>
      <c r="AN43" s="71">
        <v>0</v>
      </c>
      <c r="AO43" s="71">
        <v>0</v>
      </c>
      <c r="AP43" s="71">
        <v>48198309.775547966</v>
      </c>
      <c r="AQ43" s="72"/>
      <c r="AR43" s="71">
        <v>23</v>
      </c>
      <c r="AS43" s="71">
        <v>4</v>
      </c>
      <c r="AT43" s="71">
        <v>28</v>
      </c>
      <c r="AU43" s="71">
        <v>0</v>
      </c>
      <c r="AV43" s="71">
        <v>0</v>
      </c>
      <c r="AW43" s="71">
        <v>0</v>
      </c>
      <c r="AX43" s="71"/>
      <c r="AY43" s="72"/>
      <c r="AZ43" s="71">
        <v>100.2</v>
      </c>
      <c r="BA43" s="71">
        <v>470</v>
      </c>
      <c r="BB43" s="71">
        <v>2026.2</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1707</v>
      </c>
      <c r="B44" s="70">
        <v>185</v>
      </c>
      <c r="C44" s="70">
        <v>15</v>
      </c>
      <c r="D44" s="70">
        <v>11</v>
      </c>
      <c r="E44" s="70">
        <v>2018</v>
      </c>
      <c r="F44" s="70" t="s">
        <v>183</v>
      </c>
      <c r="G44" s="70" t="s">
        <v>1692</v>
      </c>
      <c r="H44" s="70" t="s">
        <v>1693</v>
      </c>
      <c r="I44" s="148"/>
      <c r="J44" s="71">
        <v>5.2130665968251684</v>
      </c>
      <c r="K44" s="71">
        <v>1.0715255832827766</v>
      </c>
      <c r="L44" s="71">
        <v>6.5889925576263444</v>
      </c>
      <c r="M44" s="71">
        <v>12.815080318554655</v>
      </c>
      <c r="N44" s="71">
        <v>24.457018230220395</v>
      </c>
      <c r="O44" s="71">
        <v>8.7586760350502502</v>
      </c>
      <c r="P44" s="71">
        <v>12.618896844582022</v>
      </c>
      <c r="Q44" s="71">
        <v>0.63602666297029897</v>
      </c>
      <c r="R44" s="71">
        <v>0.46513944900625248</v>
      </c>
      <c r="S44" s="71">
        <v>1.0793160015762104</v>
      </c>
      <c r="T44" s="72"/>
      <c r="U44" s="71">
        <v>221613</v>
      </c>
      <c r="V44" s="71">
        <v>355</v>
      </c>
      <c r="W44" s="71">
        <v>131</v>
      </c>
      <c r="X44" s="71">
        <v>2954</v>
      </c>
      <c r="Y44" s="71">
        <v>4621</v>
      </c>
      <c r="Z44" s="71">
        <v>5337</v>
      </c>
      <c r="AA44" s="71">
        <v>2640</v>
      </c>
      <c r="AB44" s="71">
        <v>10035</v>
      </c>
      <c r="AC44" s="71">
        <v>80700</v>
      </c>
      <c r="AD44" s="71">
        <v>1.07931600157621</v>
      </c>
      <c r="AE44" s="72"/>
      <c r="AF44" s="71">
        <v>3017695.155027051</v>
      </c>
      <c r="AG44" s="71">
        <v>818688.17570920847</v>
      </c>
      <c r="AH44" s="71">
        <v>1044356.3330429361</v>
      </c>
      <c r="AI44" s="71">
        <v>18132527.559869409</v>
      </c>
      <c r="AJ44" s="71">
        <v>22814467.782438591</v>
      </c>
      <c r="AK44" s="71">
        <v>0</v>
      </c>
      <c r="AL44" s="71">
        <v>0</v>
      </c>
      <c r="AM44" s="71">
        <v>1381328.8959913959</v>
      </c>
      <c r="AN44" s="71">
        <v>0</v>
      </c>
      <c r="AO44" s="71">
        <v>0</v>
      </c>
      <c r="AP44" s="71">
        <v>47209063.902078591</v>
      </c>
      <c r="AQ44" s="72"/>
      <c r="AR44" s="71">
        <v>23</v>
      </c>
      <c r="AS44" s="71">
        <v>5</v>
      </c>
      <c r="AT44" s="71">
        <v>38</v>
      </c>
      <c r="AU44" s="71">
        <v>0</v>
      </c>
      <c r="AV44" s="71">
        <v>0</v>
      </c>
      <c r="AW44" s="71">
        <v>0</v>
      </c>
      <c r="AX44" s="71"/>
      <c r="AY44" s="72"/>
      <c r="AZ44" s="71">
        <v>100</v>
      </c>
      <c r="BA44" s="71">
        <v>481</v>
      </c>
      <c r="BB44" s="71">
        <v>2221</v>
      </c>
      <c r="BC44" s="71">
        <v>0</v>
      </c>
      <c r="BD44" s="71">
        <v>0</v>
      </c>
      <c r="BE44" s="71">
        <v>0</v>
      </c>
      <c r="BF44" s="71"/>
      <c r="BG44" s="72"/>
      <c r="BH44" s="71">
        <v>0</v>
      </c>
      <c r="BI44" s="71">
        <v>0</v>
      </c>
      <c r="BJ44" s="71">
        <v>0</v>
      </c>
      <c r="BK44" s="71">
        <v>0</v>
      </c>
      <c r="BL44" s="71">
        <v>4.4390000000000001</v>
      </c>
      <c r="BM44" s="71">
        <v>0</v>
      </c>
      <c r="BN44" s="72"/>
      <c r="BO44" s="71">
        <v>0</v>
      </c>
      <c r="BP44" s="71">
        <v>0</v>
      </c>
      <c r="BQ44" s="71">
        <v>0</v>
      </c>
      <c r="BR44" s="71">
        <v>0</v>
      </c>
      <c r="BS44" s="71">
        <v>1</v>
      </c>
      <c r="BT44" s="71">
        <v>0</v>
      </c>
      <c r="BU44"/>
      <c r="BV44" s="70">
        <v>4.4390000000000001</v>
      </c>
      <c r="BW44" s="70">
        <v>0</v>
      </c>
      <c r="BX44" s="70">
        <v>0</v>
      </c>
      <c r="BY44" s="70">
        <v>0</v>
      </c>
      <c r="BZ44" s="70">
        <v>0</v>
      </c>
      <c r="CA44" s="70">
        <v>0</v>
      </c>
      <c r="CB44" s="70">
        <v>0</v>
      </c>
      <c r="CC44" s="70">
        <v>0</v>
      </c>
      <c r="CD44" s="70">
        <v>0</v>
      </c>
    </row>
    <row r="45" spans="1:82">
      <c r="A45" s="70" t="s">
        <v>1708</v>
      </c>
      <c r="B45" s="70">
        <v>186</v>
      </c>
      <c r="C45" s="70">
        <v>16</v>
      </c>
      <c r="D45" s="70">
        <v>11</v>
      </c>
      <c r="E45" s="70">
        <v>2019</v>
      </c>
      <c r="F45" s="70" t="s">
        <v>158</v>
      </c>
      <c r="G45" s="1064" t="s">
        <v>1692</v>
      </c>
      <c r="H45" s="70" t="s">
        <v>1693</v>
      </c>
      <c r="I45" s="148"/>
      <c r="J45" s="71">
        <v>3.8122175067109674</v>
      </c>
      <c r="K45" s="71">
        <v>0.95085480924475019</v>
      </c>
      <c r="L45" s="71">
        <v>6.6578146185369684</v>
      </c>
      <c r="M45" s="71">
        <v>11.867222818138739</v>
      </c>
      <c r="N45" s="71">
        <v>23.822956530899113</v>
      </c>
      <c r="O45" s="71">
        <v>8.4479774180011677</v>
      </c>
      <c r="P45" s="71">
        <v>11.919433587553373</v>
      </c>
      <c r="Q45" s="71">
        <v>0.60044043616287102</v>
      </c>
      <c r="R45" s="71">
        <v>0.40439378751877719</v>
      </c>
      <c r="S45" s="71">
        <v>0.89964503072000013</v>
      </c>
      <c r="T45" s="72"/>
      <c r="U45" s="71">
        <v>162801</v>
      </c>
      <c r="V45" s="71">
        <v>355</v>
      </c>
      <c r="W45" s="71">
        <v>131</v>
      </c>
      <c r="X45" s="71">
        <v>2954</v>
      </c>
      <c r="Y45" s="71">
        <v>4582</v>
      </c>
      <c r="Z45" s="71">
        <v>5289</v>
      </c>
      <c r="AA45" s="71">
        <v>2475</v>
      </c>
      <c r="AB45" s="71">
        <v>9730</v>
      </c>
      <c r="AC45" s="71">
        <v>71310</v>
      </c>
      <c r="AD45" s="71">
        <v>0.89964503072000013</v>
      </c>
      <c r="AE45" s="72"/>
      <c r="AF45" s="71">
        <v>2149774.0796163771</v>
      </c>
      <c r="AG45" s="71">
        <v>717117.96919971344</v>
      </c>
      <c r="AH45" s="71">
        <v>1108789.0224218171</v>
      </c>
      <c r="AI45" s="71">
        <v>17323240.274823029</v>
      </c>
      <c r="AJ45" s="71">
        <v>23031130.010477439</v>
      </c>
      <c r="AK45" s="71">
        <v>0</v>
      </c>
      <c r="AL45" s="71">
        <v>0</v>
      </c>
      <c r="AM45" s="71">
        <v>1325152.7525992163</v>
      </c>
      <c r="AN45" s="71">
        <v>0</v>
      </c>
      <c r="AO45" s="71">
        <v>0</v>
      </c>
      <c r="AP45" s="71">
        <v>45655204.109137587</v>
      </c>
      <c r="AQ45" s="72"/>
      <c r="AR45" s="71">
        <v>25</v>
      </c>
      <c r="AS45" s="71">
        <v>5</v>
      </c>
      <c r="AT45" s="71">
        <v>41</v>
      </c>
      <c r="AU45" s="71">
        <v>0</v>
      </c>
      <c r="AV45" s="71">
        <v>0</v>
      </c>
      <c r="AW45" s="71">
        <v>0</v>
      </c>
      <c r="AX45" s="71"/>
      <c r="AY45" s="72"/>
      <c r="AZ45" s="71">
        <v>112.9</v>
      </c>
      <c r="BA45" s="71">
        <v>480.9</v>
      </c>
      <c r="BB45" s="71">
        <v>14481.2</v>
      </c>
      <c r="BC45" s="71">
        <v>0</v>
      </c>
      <c r="BD45" s="71">
        <v>0</v>
      </c>
      <c r="BE45" s="71">
        <v>0</v>
      </c>
      <c r="BF45" s="71"/>
      <c r="BG45" s="72"/>
      <c r="BH45" s="71">
        <v>0</v>
      </c>
      <c r="BI45" s="71">
        <v>0</v>
      </c>
      <c r="BJ45" s="71">
        <v>0</v>
      </c>
      <c r="BK45" s="71">
        <v>0</v>
      </c>
      <c r="BL45" s="71">
        <v>3.6269999999999998</v>
      </c>
      <c r="BM45" s="71">
        <v>0</v>
      </c>
      <c r="BN45" s="72"/>
      <c r="BO45" s="71">
        <v>0</v>
      </c>
      <c r="BP45" s="71">
        <v>0</v>
      </c>
      <c r="BQ45" s="71">
        <v>0</v>
      </c>
      <c r="BR45" s="71">
        <v>0</v>
      </c>
      <c r="BS45" s="71">
        <v>1</v>
      </c>
      <c r="BT45" s="71">
        <v>0</v>
      </c>
      <c r="BU45"/>
      <c r="BV45" s="70">
        <v>3.6269999999999998</v>
      </c>
      <c r="BW45" s="70">
        <v>0</v>
      </c>
      <c r="BX45" s="70">
        <v>0</v>
      </c>
      <c r="BY45" s="70">
        <v>0</v>
      </c>
      <c r="BZ45" s="70">
        <v>0</v>
      </c>
      <c r="CA45" s="70">
        <v>0</v>
      </c>
      <c r="CB45" s="70">
        <v>0</v>
      </c>
      <c r="CC45" s="70">
        <v>0</v>
      </c>
      <c r="CD45" s="70">
        <v>0</v>
      </c>
    </row>
    <row r="46" spans="1:82">
      <c r="A46" s="70" t="s">
        <v>1709</v>
      </c>
      <c r="B46" s="70">
        <v>187</v>
      </c>
      <c r="C46" s="70">
        <v>17</v>
      </c>
      <c r="D46" s="70">
        <v>11</v>
      </c>
      <c r="E46" s="70">
        <v>2020</v>
      </c>
      <c r="F46" s="70" t="s">
        <v>159</v>
      </c>
      <c r="G46" s="1064" t="s">
        <v>1692</v>
      </c>
      <c r="H46" s="70" t="s">
        <v>1693</v>
      </c>
      <c r="I46" s="148"/>
      <c r="J46" s="71">
        <v>3.9621556358729588</v>
      </c>
      <c r="K46" s="71">
        <v>0.88485498260080697</v>
      </c>
      <c r="L46" s="71">
        <v>5.1275094840797308</v>
      </c>
      <c r="M46" s="71">
        <v>10.115636403642634</v>
      </c>
      <c r="N46" s="71">
        <v>20.577306370017066</v>
      </c>
      <c r="O46" s="71">
        <v>7.2588800381678578</v>
      </c>
      <c r="P46" s="71">
        <v>11.291151224599114</v>
      </c>
      <c r="Q46" s="71">
        <v>0.558475972034569</v>
      </c>
      <c r="R46" s="71">
        <v>0.47801157310420544</v>
      </c>
      <c r="S46" s="71">
        <v>1.221679191382222</v>
      </c>
      <c r="T46" s="72"/>
      <c r="U46" s="71">
        <v>199515</v>
      </c>
      <c r="V46" s="71">
        <v>295</v>
      </c>
      <c r="W46" s="71">
        <v>109</v>
      </c>
      <c r="X46" s="71">
        <v>2733</v>
      </c>
      <c r="Y46" s="71">
        <v>4523</v>
      </c>
      <c r="Z46" s="71">
        <v>5187</v>
      </c>
      <c r="AA46" s="71">
        <v>2492</v>
      </c>
      <c r="AB46" s="71">
        <v>9472</v>
      </c>
      <c r="AC46" s="71">
        <v>84737</v>
      </c>
      <c r="AD46" s="71">
        <v>1.221679191382222</v>
      </c>
      <c r="AE46" s="72"/>
      <c r="AF46" s="71">
        <v>2334661.9896678571</v>
      </c>
      <c r="AG46" s="71">
        <v>681701.97420322499</v>
      </c>
      <c r="AH46" s="71">
        <v>894085.15265174978</v>
      </c>
      <c r="AI46" s="71">
        <v>15444855.630892489</v>
      </c>
      <c r="AJ46" s="71">
        <v>21741536.192367561</v>
      </c>
      <c r="AK46" s="71"/>
      <c r="AL46" s="71"/>
      <c r="AM46" s="71">
        <v>1236201.2361149145</v>
      </c>
      <c r="AN46" s="71"/>
      <c r="AO46" s="71"/>
      <c r="AP46" s="71">
        <v>42333042.175897792</v>
      </c>
      <c r="AQ46" s="72"/>
      <c r="AR46" s="71">
        <v>31</v>
      </c>
      <c r="AS46" s="71">
        <v>14</v>
      </c>
      <c r="AT46" s="71">
        <v>44</v>
      </c>
      <c r="AU46" s="71">
        <v>0</v>
      </c>
      <c r="AV46" s="71">
        <v>0</v>
      </c>
      <c r="AW46" s="71">
        <v>0</v>
      </c>
      <c r="AX46" s="71"/>
      <c r="AY46" s="72"/>
      <c r="AZ46" s="71">
        <v>145.1</v>
      </c>
      <c r="BA46" s="71">
        <v>924.4</v>
      </c>
      <c r="BB46" s="71">
        <v>16510.2</v>
      </c>
      <c r="BC46" s="71">
        <v>0</v>
      </c>
      <c r="BD46" s="71">
        <v>0</v>
      </c>
      <c r="BE46" s="71">
        <v>0</v>
      </c>
      <c r="BF46" s="71"/>
      <c r="BG46" s="72"/>
      <c r="BH46" s="71">
        <v>0</v>
      </c>
      <c r="BI46" s="71">
        <v>0</v>
      </c>
      <c r="BJ46" s="71">
        <v>0</v>
      </c>
      <c r="BK46" s="71">
        <v>0</v>
      </c>
      <c r="BL46" s="71">
        <v>2.7349999999999999</v>
      </c>
      <c r="BM46" s="71">
        <v>0</v>
      </c>
      <c r="BN46" s="72"/>
      <c r="BO46" s="71">
        <v>0</v>
      </c>
      <c r="BP46" s="71">
        <v>0</v>
      </c>
      <c r="BQ46" s="71">
        <v>0</v>
      </c>
      <c r="BR46" s="71">
        <v>0</v>
      </c>
      <c r="BS46" s="71">
        <v>1</v>
      </c>
      <c r="BT46" s="71">
        <v>0</v>
      </c>
      <c r="BU46"/>
      <c r="BV46" s="70">
        <v>2.7349999999999999</v>
      </c>
      <c r="BW46" s="70">
        <v>0</v>
      </c>
      <c r="BX46" s="70">
        <v>0</v>
      </c>
      <c r="BY46" s="70">
        <v>0</v>
      </c>
      <c r="BZ46" s="70">
        <v>0</v>
      </c>
      <c r="CA46" s="70">
        <v>0</v>
      </c>
      <c r="CB46" s="70">
        <v>0</v>
      </c>
      <c r="CC46" s="70">
        <v>0</v>
      </c>
      <c r="CD46" s="70">
        <v>0</v>
      </c>
    </row>
    <row r="47" spans="1:82">
      <c r="A47" s="70" t="s">
        <v>1710</v>
      </c>
      <c r="B47" s="70">
        <v>187</v>
      </c>
      <c r="C47" s="70">
        <v>18</v>
      </c>
      <c r="D47" s="70">
        <v>11</v>
      </c>
      <c r="E47" s="70">
        <v>2021</v>
      </c>
      <c r="F47" s="70" t="s">
        <v>160</v>
      </c>
      <c r="G47" s="70" t="s">
        <v>1692</v>
      </c>
      <c r="H47" s="70" t="s">
        <v>1693</v>
      </c>
      <c r="I47" s="148"/>
      <c r="J47" s="71">
        <v>4.8390550214799157</v>
      </c>
      <c r="K47" s="71">
        <v>1.0488031137506932</v>
      </c>
      <c r="L47" s="71">
        <v>4.0899671963861621</v>
      </c>
      <c r="M47" s="71">
        <v>11.514048750174066</v>
      </c>
      <c r="N47" s="71">
        <v>20.517998260796688</v>
      </c>
      <c r="O47" s="71">
        <v>6.975084244314929</v>
      </c>
      <c r="P47" s="71">
        <v>11.426013748103118</v>
      </c>
      <c r="Q47" s="71">
        <v>0.539204936815322</v>
      </c>
      <c r="R47" s="71">
        <v>0.55686821766975203</v>
      </c>
      <c r="S47" s="71">
        <v>1.009068446465595</v>
      </c>
      <c r="T47" s="72"/>
      <c r="U47" s="71">
        <v>224914</v>
      </c>
      <c r="V47" s="71">
        <v>295</v>
      </c>
      <c r="W47" s="71">
        <v>109</v>
      </c>
      <c r="X47" s="71">
        <v>2733</v>
      </c>
      <c r="Y47" s="71">
        <v>4458</v>
      </c>
      <c r="Z47" s="71">
        <v>5132</v>
      </c>
      <c r="AA47" s="71">
        <v>2459</v>
      </c>
      <c r="AB47" s="71">
        <v>9235</v>
      </c>
      <c r="AC47" s="71">
        <v>95765.999999999985</v>
      </c>
      <c r="AD47" s="71">
        <v>1.009068446465595</v>
      </c>
      <c r="AE47" s="72"/>
      <c r="AF47" s="71">
        <v>2853540.5224219398</v>
      </c>
      <c r="AG47" s="71">
        <v>754793.67318276572</v>
      </c>
      <c r="AH47" s="71">
        <v>686161.77586082381</v>
      </c>
      <c r="AI47" s="71">
        <v>17339397.263750948</v>
      </c>
      <c r="AJ47" s="71">
        <v>22196612.997185752</v>
      </c>
      <c r="AK47" s="71">
        <v>0</v>
      </c>
      <c r="AL47" s="71">
        <v>0</v>
      </c>
      <c r="AM47" s="71">
        <v>1212222.00390506</v>
      </c>
      <c r="AN47" s="71">
        <v>0</v>
      </c>
      <c r="AO47" s="71">
        <v>0</v>
      </c>
      <c r="AP47" s="71">
        <v>45042728.236307286</v>
      </c>
      <c r="AQ47" s="72"/>
      <c r="AR47" s="71">
        <v>33</v>
      </c>
      <c r="AS47" s="71">
        <v>16</v>
      </c>
      <c r="AT47" s="71">
        <v>44</v>
      </c>
      <c r="AU47" s="71">
        <v>0</v>
      </c>
      <c r="AV47" s="71">
        <v>0</v>
      </c>
      <c r="AW47" s="71">
        <v>0</v>
      </c>
      <c r="AX47" s="71"/>
      <c r="AY47" s="72"/>
      <c r="AZ47" s="71">
        <v>158.69999999999999</v>
      </c>
      <c r="BA47" s="71">
        <v>1023.4</v>
      </c>
      <c r="BB47" s="71">
        <v>16510.2</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1711</v>
      </c>
      <c r="B48" s="70">
        <v>187</v>
      </c>
      <c r="C48" s="70">
        <v>19</v>
      </c>
      <c r="D48" s="70">
        <v>11</v>
      </c>
      <c r="E48" s="70">
        <v>2022</v>
      </c>
      <c r="F48" s="70" t="s">
        <v>161</v>
      </c>
      <c r="G48" s="70" t="s">
        <v>1692</v>
      </c>
      <c r="H48" s="70" t="s">
        <v>1693</v>
      </c>
      <c r="I48" s="148"/>
      <c r="J48" s="71">
        <v>3.9271597807906233</v>
      </c>
      <c r="K48" s="71">
        <v>0.95936978365001657</v>
      </c>
      <c r="L48" s="71">
        <v>4.1311624327284999</v>
      </c>
      <c r="M48" s="71">
        <v>10.983242128886147</v>
      </c>
      <c r="N48" s="71">
        <v>21.42836400093725</v>
      </c>
      <c r="O48" s="71">
        <v>7.2211978505447805</v>
      </c>
      <c r="P48" s="71">
        <v>11.323098808687343</v>
      </c>
      <c r="Q48" s="71">
        <v>0.52871005555612383</v>
      </c>
      <c r="R48" s="71">
        <v>0.48078374354969916</v>
      </c>
      <c r="S48" s="71">
        <v>0.90639524977325792</v>
      </c>
      <c r="T48" s="72"/>
      <c r="U48" s="71">
        <v>232105</v>
      </c>
      <c r="V48" s="71">
        <v>295</v>
      </c>
      <c r="W48" s="71">
        <v>109</v>
      </c>
      <c r="X48" s="71">
        <v>2733</v>
      </c>
      <c r="Y48" s="71">
        <v>4398</v>
      </c>
      <c r="Z48" s="71">
        <v>5048</v>
      </c>
      <c r="AA48" s="71">
        <v>2474</v>
      </c>
      <c r="AB48" s="71">
        <v>8981</v>
      </c>
      <c r="AC48" s="71">
        <v>83719.999999999985</v>
      </c>
      <c r="AD48" s="71">
        <v>0.90639524977325792</v>
      </c>
      <c r="AE48" s="72"/>
      <c r="AF48" s="71">
        <v>2303351.3572356249</v>
      </c>
      <c r="AG48" s="71">
        <v>791116.12155076629</v>
      </c>
      <c r="AH48" s="71">
        <v>840482.52228246816</v>
      </c>
      <c r="AI48" s="71">
        <v>16237406.700618632</v>
      </c>
      <c r="AJ48" s="71">
        <v>25196773.965362243</v>
      </c>
      <c r="AK48" s="71">
        <v>0</v>
      </c>
      <c r="AL48" s="71">
        <v>0</v>
      </c>
      <c r="AM48" s="71">
        <v>1159692.2310703048</v>
      </c>
      <c r="AN48" s="71">
        <v>0</v>
      </c>
      <c r="AO48" s="71">
        <v>0</v>
      </c>
      <c r="AP48" s="71">
        <v>46528822.898120038</v>
      </c>
      <c r="AQ48" s="72"/>
      <c r="AR48" s="71">
        <v>35</v>
      </c>
      <c r="AS48" s="71">
        <v>16</v>
      </c>
      <c r="AT48" s="71">
        <v>44</v>
      </c>
      <c r="AU48" s="71">
        <v>0</v>
      </c>
      <c r="AV48" s="71">
        <v>0</v>
      </c>
      <c r="AW48" s="71">
        <v>0</v>
      </c>
      <c r="AX48" s="71"/>
      <c r="AY48" s="72"/>
      <c r="AZ48" s="71">
        <v>170.30000000000004</v>
      </c>
      <c r="BA48" s="71">
        <v>1023.4</v>
      </c>
      <c r="BB48" s="71">
        <v>16509.8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1712</v>
      </c>
      <c r="B49" s="70">
        <v>187</v>
      </c>
      <c r="C49" s="70">
        <v>20</v>
      </c>
      <c r="D49" s="70">
        <v>11</v>
      </c>
      <c r="E49" s="70">
        <v>2023</v>
      </c>
      <c r="F49" s="70" t="s">
        <v>1539</v>
      </c>
      <c r="G49" s="70" t="s">
        <v>1692</v>
      </c>
      <c r="H49" s="70" t="s">
        <v>1693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v>
      </c>
      <c r="AS49" s="71">
        <v>16</v>
      </c>
      <c r="AT49" s="71">
        <v>44</v>
      </c>
      <c r="AU49" s="71">
        <v>0</v>
      </c>
      <c r="AV49" s="71">
        <v>0</v>
      </c>
      <c r="AW49" s="71">
        <v>0</v>
      </c>
      <c r="AX49" s="71"/>
      <c r="AY49" s="72"/>
      <c r="AZ49" s="71">
        <v>212.20000000000002</v>
      </c>
      <c r="BA49" s="71">
        <v>1023.4</v>
      </c>
      <c r="BB49" s="71">
        <v>16509.8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1713</v>
      </c>
      <c r="B50" s="70">
        <v>187</v>
      </c>
      <c r="C50" s="70">
        <v>21</v>
      </c>
      <c r="D50" s="70">
        <v>11</v>
      </c>
      <c r="E50" s="70">
        <v>2024</v>
      </c>
      <c r="F50" s="70" t="s">
        <v>1554</v>
      </c>
      <c r="G50" s="70" t="s">
        <v>1692</v>
      </c>
      <c r="H50" s="70" t="s">
        <v>1693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1714</v>
      </c>
      <c r="B51" s="70">
        <v>69</v>
      </c>
      <c r="C51" s="70">
        <v>1</v>
      </c>
      <c r="D51" s="70">
        <v>5</v>
      </c>
      <c r="E51" s="70">
        <v>1990</v>
      </c>
      <c r="F51" s="70" t="s">
        <v>787</v>
      </c>
      <c r="G51" s="70" t="s">
        <v>1570</v>
      </c>
      <c r="H51" s="70" t="s">
        <v>1571</v>
      </c>
      <c r="I51" s="148"/>
      <c r="J51" s="71">
        <v>88.595383070859128</v>
      </c>
      <c r="K51" s="71">
        <v>9.8158114224873891</v>
      </c>
      <c r="L51" s="71">
        <v>6.3266699399771129</v>
      </c>
      <c r="M51" s="71">
        <v>14.982444897255901</v>
      </c>
      <c r="N51" s="71">
        <v>34.133259251860977</v>
      </c>
      <c r="O51" s="71">
        <v>13.741403626482571</v>
      </c>
      <c r="P51" s="71">
        <v>10.86441300060409</v>
      </c>
      <c r="Q51" s="71">
        <v>1.19538514305806</v>
      </c>
      <c r="R51" s="71">
        <v>0</v>
      </c>
      <c r="S51" s="71">
        <v>0.973417004592952</v>
      </c>
      <c r="T51" s="72"/>
      <c r="U51" s="71">
        <v>2487444</v>
      </c>
      <c r="V51" s="71">
        <v>1796</v>
      </c>
      <c r="W51" s="71">
        <v>74</v>
      </c>
      <c r="X51" s="71">
        <v>5024</v>
      </c>
      <c r="Y51" s="71">
        <v>7302</v>
      </c>
      <c r="Z51" s="71">
        <v>5652</v>
      </c>
      <c r="AA51" s="71">
        <v>2638</v>
      </c>
      <c r="AB51" s="71">
        <v>19409</v>
      </c>
      <c r="AC51" s="71">
        <v>0</v>
      </c>
      <c r="AD51" s="71">
        <v>0.973417004592952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1715</v>
      </c>
      <c r="B52" s="70">
        <v>70</v>
      </c>
      <c r="C52" s="70">
        <v>2</v>
      </c>
      <c r="D52" s="70">
        <v>5</v>
      </c>
      <c r="E52" s="70">
        <v>2005</v>
      </c>
      <c r="F52" s="70" t="s">
        <v>789</v>
      </c>
      <c r="G52" s="70" t="s">
        <v>1570</v>
      </c>
      <c r="H52" s="70" t="s">
        <v>1571</v>
      </c>
      <c r="I52" s="148"/>
      <c r="J52" s="71">
        <v>66.983092522402345</v>
      </c>
      <c r="K52" s="71">
        <v>1.8522353539445311</v>
      </c>
      <c r="L52" s="71">
        <v>4.5045625776920746</v>
      </c>
      <c r="M52" s="71">
        <v>15.825404084099389</v>
      </c>
      <c r="N52" s="71">
        <v>35.884141635936132</v>
      </c>
      <c r="O52" s="71">
        <v>14.349762834565119</v>
      </c>
      <c r="P52" s="71">
        <v>9.2728555088151037</v>
      </c>
      <c r="Q52" s="71">
        <v>0.85461108153855803</v>
      </c>
      <c r="R52" s="71">
        <v>0</v>
      </c>
      <c r="S52" s="71">
        <v>0</v>
      </c>
      <c r="T52" s="72"/>
      <c r="U52" s="71">
        <v>2068798</v>
      </c>
      <c r="V52" s="71">
        <v>565</v>
      </c>
      <c r="W52" s="71">
        <v>40</v>
      </c>
      <c r="X52" s="71">
        <v>2570</v>
      </c>
      <c r="Y52" s="71">
        <v>7316</v>
      </c>
      <c r="Z52" s="71">
        <v>6830</v>
      </c>
      <c r="AA52" s="71">
        <v>1844</v>
      </c>
      <c r="AB52" s="71">
        <v>14506</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1716</v>
      </c>
      <c r="B53" s="70">
        <v>71</v>
      </c>
      <c r="C53" s="70">
        <v>3</v>
      </c>
      <c r="D53" s="70">
        <v>5</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1717</v>
      </c>
      <c r="B54" s="70">
        <v>72</v>
      </c>
      <c r="C54" s="70">
        <v>4</v>
      </c>
      <c r="D54" s="70">
        <v>5</v>
      </c>
      <c r="E54" s="70">
        <v>2007</v>
      </c>
      <c r="F54" s="70" t="s">
        <v>791</v>
      </c>
      <c r="G54" s="70" t="s">
        <v>1570</v>
      </c>
      <c r="H54" s="70" t="s">
        <v>1571</v>
      </c>
      <c r="I54" s="148"/>
      <c r="J54" s="71">
        <v>67.942918285517749</v>
      </c>
      <c r="K54" s="71">
        <v>1.5027835032281081</v>
      </c>
      <c r="L54" s="71">
        <v>3.2827526630032762</v>
      </c>
      <c r="M54" s="71">
        <v>17.044347600917909</v>
      </c>
      <c r="N54" s="71">
        <v>34.831124970818713</v>
      </c>
      <c r="O54" s="71">
        <v>13.245989300789359</v>
      </c>
      <c r="P54" s="71">
        <v>8.7372239131734979</v>
      </c>
      <c r="Q54" s="71">
        <v>0.85318492923116596</v>
      </c>
      <c r="R54" s="71">
        <v>0</v>
      </c>
      <c r="S54" s="71">
        <v>0</v>
      </c>
      <c r="T54" s="72"/>
      <c r="U54" s="71">
        <v>2231260</v>
      </c>
      <c r="V54" s="71">
        <v>500</v>
      </c>
      <c r="W54" s="71">
        <v>40</v>
      </c>
      <c r="X54" s="71">
        <v>3467</v>
      </c>
      <c r="Y54" s="71">
        <v>7120</v>
      </c>
      <c r="Z54" s="71">
        <v>6554</v>
      </c>
      <c r="AA54" s="71">
        <v>1711</v>
      </c>
      <c r="AB54" s="71">
        <v>13716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1718</v>
      </c>
      <c r="B55" s="70">
        <v>73</v>
      </c>
      <c r="C55" s="70">
        <v>5</v>
      </c>
      <c r="D55" s="70">
        <v>5</v>
      </c>
      <c r="E55" s="70">
        <v>2008</v>
      </c>
      <c r="F55" s="70" t="s">
        <v>792</v>
      </c>
      <c r="G55" s="70" t="s">
        <v>1570</v>
      </c>
      <c r="H55" s="70" t="s">
        <v>1571</v>
      </c>
      <c r="I55" s="148"/>
      <c r="J55" s="71">
        <v>60.475307160302492</v>
      </c>
      <c r="K55" s="71">
        <v>1.3189291740579649</v>
      </c>
      <c r="L55" s="71">
        <v>2.8345330270835531</v>
      </c>
      <c r="M55" s="71">
        <v>19.943537190572851</v>
      </c>
      <c r="N55" s="71">
        <v>34.620723704002742</v>
      </c>
      <c r="O55" s="71">
        <v>12.58596995716578</v>
      </c>
      <c r="P55" s="71">
        <v>8.3549167821126922</v>
      </c>
      <c r="Q55" s="71">
        <v>0.81135068024446499</v>
      </c>
      <c r="R55" s="71">
        <v>0</v>
      </c>
      <c r="S55" s="71">
        <v>0</v>
      </c>
      <c r="T55" s="72"/>
      <c r="U55" s="71">
        <v>2086693</v>
      </c>
      <c r="V55" s="71">
        <v>500</v>
      </c>
      <c r="W55" s="71">
        <v>40</v>
      </c>
      <c r="X55" s="71">
        <v>3467</v>
      </c>
      <c r="Y55" s="71">
        <v>6983</v>
      </c>
      <c r="Z55" s="71">
        <v>6446</v>
      </c>
      <c r="AA55" s="71">
        <v>1638</v>
      </c>
      <c r="AB55" s="71">
        <v>13258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1719</v>
      </c>
      <c r="B56" s="70">
        <v>74</v>
      </c>
      <c r="C56" s="70">
        <v>6</v>
      </c>
      <c r="D56" s="70">
        <v>5</v>
      </c>
      <c r="E56" s="70">
        <v>2009</v>
      </c>
      <c r="F56" s="70" t="s">
        <v>176</v>
      </c>
      <c r="G56" s="70" t="s">
        <v>1570</v>
      </c>
      <c r="H56" s="70" t="s">
        <v>1571</v>
      </c>
      <c r="I56" s="148"/>
      <c r="J56" s="71">
        <v>55.565315770951287</v>
      </c>
      <c r="K56" s="71">
        <v>1.046733754579714</v>
      </c>
      <c r="L56" s="71">
        <v>3.0919747980404151</v>
      </c>
      <c r="M56" s="71">
        <v>15.34996306976964</v>
      </c>
      <c r="N56" s="71">
        <v>29.144826654873292</v>
      </c>
      <c r="O56" s="71">
        <v>12.58495078942725</v>
      </c>
      <c r="P56" s="71">
        <v>7.9097833503793247</v>
      </c>
      <c r="Q56" s="71">
        <v>0.75069508355786696</v>
      </c>
      <c r="R56" s="71">
        <v>0</v>
      </c>
      <c r="S56" s="71">
        <v>0</v>
      </c>
      <c r="T56" s="72"/>
      <c r="U56" s="71">
        <v>1936178</v>
      </c>
      <c r="V56" s="71">
        <v>486</v>
      </c>
      <c r="W56" s="71">
        <v>50</v>
      </c>
      <c r="X56" s="71">
        <v>3370</v>
      </c>
      <c r="Y56" s="71">
        <v>6844</v>
      </c>
      <c r="Z56" s="71">
        <v>6362</v>
      </c>
      <c r="AA56" s="71">
        <v>1592</v>
      </c>
      <c r="AB56" s="71">
        <v>12877</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15.55</v>
      </c>
      <c r="BK56" s="71">
        <v>0</v>
      </c>
      <c r="BL56" s="71">
        <v>0</v>
      </c>
      <c r="BM56" s="71">
        <v>0</v>
      </c>
      <c r="BN56" s="72"/>
      <c r="BO56" s="71">
        <v>0</v>
      </c>
      <c r="BP56" s="71">
        <v>0</v>
      </c>
      <c r="BQ56" s="71">
        <v>2</v>
      </c>
      <c r="BR56" s="71">
        <v>0</v>
      </c>
      <c r="BS56" s="71">
        <v>0</v>
      </c>
      <c r="BT56" s="71">
        <v>0</v>
      </c>
      <c r="BU56"/>
      <c r="BV56" s="70">
        <v>15.55</v>
      </c>
      <c r="BW56" s="70">
        <v>0</v>
      </c>
      <c r="BX56" s="70">
        <v>0</v>
      </c>
      <c r="BY56" s="70">
        <v>0</v>
      </c>
      <c r="BZ56" s="70">
        <v>0</v>
      </c>
      <c r="CA56" s="70">
        <v>0</v>
      </c>
      <c r="CB56" s="70">
        <v>0</v>
      </c>
      <c r="CC56" s="70">
        <v>0</v>
      </c>
      <c r="CD56" s="70">
        <v>0</v>
      </c>
    </row>
    <row r="57" spans="1:82">
      <c r="A57" s="70" t="s">
        <v>1720</v>
      </c>
      <c r="B57" s="70">
        <v>75</v>
      </c>
      <c r="C57" s="70">
        <v>7</v>
      </c>
      <c r="D57" s="70">
        <v>5</v>
      </c>
      <c r="E57" s="70">
        <v>2010</v>
      </c>
      <c r="F57" s="70" t="s">
        <v>177</v>
      </c>
      <c r="G57" s="70" t="s">
        <v>1570</v>
      </c>
      <c r="H57" s="70" t="s">
        <v>1571</v>
      </c>
      <c r="I57" s="148"/>
      <c r="J57" s="71">
        <v>51.181387337226298</v>
      </c>
      <c r="K57" s="71">
        <v>1.0916451481650611</v>
      </c>
      <c r="L57" s="71">
        <v>2.8149408227081332</v>
      </c>
      <c r="M57" s="71">
        <v>13.74035777365914</v>
      </c>
      <c r="N57" s="71">
        <v>27.944941151441739</v>
      </c>
      <c r="O57" s="71">
        <v>12.379066962627</v>
      </c>
      <c r="P57" s="71">
        <v>7.9798907863294462</v>
      </c>
      <c r="Q57" s="71">
        <v>0.76097378924259296</v>
      </c>
      <c r="R57" s="71">
        <v>0</v>
      </c>
      <c r="S57" s="71">
        <v>0</v>
      </c>
      <c r="T57" s="72"/>
      <c r="U57" s="71">
        <v>1996390</v>
      </c>
      <c r="V57" s="71">
        <v>486</v>
      </c>
      <c r="W57" s="71">
        <v>50</v>
      </c>
      <c r="X57" s="71">
        <v>3370</v>
      </c>
      <c r="Y57" s="71">
        <v>6674</v>
      </c>
      <c r="Z57" s="71">
        <v>6287</v>
      </c>
      <c r="AA57" s="71">
        <v>1566</v>
      </c>
      <c r="AB57" s="71">
        <v>12508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11.805999999999999</v>
      </c>
      <c r="BK57" s="71">
        <v>0</v>
      </c>
      <c r="BL57" s="71">
        <v>0</v>
      </c>
      <c r="BM57" s="71">
        <v>0</v>
      </c>
      <c r="BN57" s="72"/>
      <c r="BO57" s="71">
        <v>0</v>
      </c>
      <c r="BP57" s="71">
        <v>0</v>
      </c>
      <c r="BQ57" s="71">
        <v>2</v>
      </c>
      <c r="BR57" s="71">
        <v>0</v>
      </c>
      <c r="BS57" s="71">
        <v>0</v>
      </c>
      <c r="BT57" s="71">
        <v>0</v>
      </c>
      <c r="BU57"/>
      <c r="BV57" s="70">
        <v>11.805999999999999</v>
      </c>
      <c r="BW57" s="70">
        <v>0</v>
      </c>
      <c r="BX57" s="70">
        <v>0</v>
      </c>
      <c r="BY57" s="70">
        <v>0</v>
      </c>
      <c r="BZ57" s="70">
        <v>0</v>
      </c>
      <c r="CA57" s="70">
        <v>0</v>
      </c>
      <c r="CB57" s="70">
        <v>0</v>
      </c>
      <c r="CC57" s="70">
        <v>0</v>
      </c>
      <c r="CD57" s="70">
        <v>0</v>
      </c>
    </row>
    <row r="58" spans="1:82">
      <c r="A58" s="70" t="s">
        <v>1721</v>
      </c>
      <c r="B58" s="70">
        <v>76</v>
      </c>
      <c r="C58" s="70">
        <v>8</v>
      </c>
      <c r="D58" s="70">
        <v>5</v>
      </c>
      <c r="E58" s="70">
        <v>2011</v>
      </c>
      <c r="F58" s="70" t="s">
        <v>178</v>
      </c>
      <c r="G58" s="70" t="s">
        <v>1570</v>
      </c>
      <c r="H58" s="70" t="s">
        <v>1571</v>
      </c>
      <c r="I58" s="148"/>
      <c r="J58" s="71">
        <v>49.451095059751772</v>
      </c>
      <c r="K58" s="71">
        <v>1.5295979057509621</v>
      </c>
      <c r="L58" s="71">
        <v>2.6265448978024639</v>
      </c>
      <c r="M58" s="71">
        <v>17.357934893664819</v>
      </c>
      <c r="N58" s="71">
        <v>33.243615106583562</v>
      </c>
      <c r="O58" s="71">
        <v>11.998295363945608</v>
      </c>
      <c r="P58" s="71">
        <v>7.7591817334869209</v>
      </c>
      <c r="Q58" s="71">
        <v>0.85854592942579699</v>
      </c>
      <c r="R58" s="71">
        <v>0</v>
      </c>
      <c r="S58" s="71">
        <v>0</v>
      </c>
      <c r="T58" s="72"/>
      <c r="U58" s="71">
        <v>1816629</v>
      </c>
      <c r="V58" s="71">
        <v>486</v>
      </c>
      <c r="W58" s="71">
        <v>50</v>
      </c>
      <c r="X58" s="71">
        <v>3370</v>
      </c>
      <c r="Y58" s="71">
        <v>6596</v>
      </c>
      <c r="Z58" s="71">
        <v>6226</v>
      </c>
      <c r="AA58" s="71">
        <v>1568</v>
      </c>
      <c r="AB58" s="71">
        <v>12234</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9.8480000000000008</v>
      </c>
      <c r="BK58" s="71">
        <v>0</v>
      </c>
      <c r="BL58" s="71">
        <v>0</v>
      </c>
      <c r="BM58" s="71">
        <v>0</v>
      </c>
      <c r="BN58" s="72"/>
      <c r="BO58" s="71">
        <v>0</v>
      </c>
      <c r="BP58" s="71">
        <v>0</v>
      </c>
      <c r="BQ58" s="71">
        <v>2</v>
      </c>
      <c r="BR58" s="71">
        <v>0</v>
      </c>
      <c r="BS58" s="71">
        <v>0</v>
      </c>
      <c r="BT58" s="71">
        <v>0</v>
      </c>
      <c r="BU58"/>
      <c r="BV58" s="70">
        <v>9.8480000000000008</v>
      </c>
      <c r="BW58" s="70">
        <v>0</v>
      </c>
      <c r="BX58" s="70">
        <v>0</v>
      </c>
      <c r="BY58" s="70">
        <v>0</v>
      </c>
      <c r="BZ58" s="70">
        <v>0</v>
      </c>
      <c r="CA58" s="70">
        <v>0</v>
      </c>
      <c r="CB58" s="70">
        <v>0</v>
      </c>
      <c r="CC58" s="70">
        <v>0</v>
      </c>
      <c r="CD58" s="70">
        <v>0</v>
      </c>
    </row>
    <row r="59" spans="1:82">
      <c r="A59" s="70" t="s">
        <v>1722</v>
      </c>
      <c r="B59" s="70">
        <v>77</v>
      </c>
      <c r="C59" s="70">
        <v>9</v>
      </c>
      <c r="D59" s="70">
        <v>5</v>
      </c>
      <c r="E59" s="70">
        <v>2012</v>
      </c>
      <c r="F59" s="70" t="s">
        <v>179</v>
      </c>
      <c r="G59" s="70" t="s">
        <v>1570</v>
      </c>
      <c r="H59" s="70" t="s">
        <v>1571</v>
      </c>
      <c r="I59" s="148"/>
      <c r="J59" s="71">
        <v>58.35138885707164</v>
      </c>
      <c r="K59" s="71">
        <v>1.723151199595405</v>
      </c>
      <c r="L59" s="71">
        <v>2.650105699485088</v>
      </c>
      <c r="M59" s="71">
        <v>21.55849998592419</v>
      </c>
      <c r="N59" s="71">
        <v>36.081055078599228</v>
      </c>
      <c r="O59" s="71">
        <v>11.922998565329234</v>
      </c>
      <c r="P59" s="71">
        <v>7.6042631508892526</v>
      </c>
      <c r="Q59" s="71">
        <v>0.90999531601566797</v>
      </c>
      <c r="R59" s="71">
        <v>0</v>
      </c>
      <c r="S59" s="71">
        <v>0.31689258738542408</v>
      </c>
      <c r="T59" s="72"/>
      <c r="U59" s="71">
        <v>2053851</v>
      </c>
      <c r="V59" s="71">
        <v>486</v>
      </c>
      <c r="W59" s="71">
        <v>50</v>
      </c>
      <c r="X59" s="71">
        <v>3370</v>
      </c>
      <c r="Y59" s="71">
        <v>6517</v>
      </c>
      <c r="Z59" s="71">
        <v>6236</v>
      </c>
      <c r="AA59" s="71">
        <v>1528</v>
      </c>
      <c r="AB59" s="71">
        <v>11935</v>
      </c>
      <c r="AC59" s="71">
        <v>0</v>
      </c>
      <c r="AD59" s="71">
        <v>0.31689258738542408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11.564</v>
      </c>
      <c r="BK59" s="71">
        <v>0</v>
      </c>
      <c r="BL59" s="71">
        <v>0</v>
      </c>
      <c r="BM59" s="71">
        <v>0</v>
      </c>
      <c r="BN59" s="72"/>
      <c r="BO59" s="71">
        <v>0</v>
      </c>
      <c r="BP59" s="71">
        <v>0</v>
      </c>
      <c r="BQ59" s="71">
        <v>2</v>
      </c>
      <c r="BR59" s="71">
        <v>0</v>
      </c>
      <c r="BS59" s="71">
        <v>0</v>
      </c>
      <c r="BT59" s="71">
        <v>0</v>
      </c>
      <c r="BU59"/>
      <c r="BV59" s="70">
        <v>11.564</v>
      </c>
      <c r="BW59" s="70">
        <v>0</v>
      </c>
      <c r="BX59" s="70">
        <v>0</v>
      </c>
      <c r="BY59" s="70">
        <v>0</v>
      </c>
      <c r="BZ59" s="70">
        <v>0</v>
      </c>
      <c r="CA59" s="70">
        <v>0</v>
      </c>
      <c r="CB59" s="70">
        <v>0</v>
      </c>
      <c r="CC59" s="70">
        <v>0</v>
      </c>
      <c r="CD59" s="70">
        <v>0</v>
      </c>
    </row>
    <row r="60" spans="1:82">
      <c r="A60" s="70" t="s">
        <v>1723</v>
      </c>
      <c r="B60" s="70">
        <v>78</v>
      </c>
      <c r="C60" s="70">
        <v>10</v>
      </c>
      <c r="D60" s="70">
        <v>5</v>
      </c>
      <c r="E60" s="70">
        <v>2013</v>
      </c>
      <c r="F60" s="70" t="s">
        <v>180</v>
      </c>
      <c r="G60" s="70" t="s">
        <v>1570</v>
      </c>
      <c r="H60" s="70" t="s">
        <v>1571</v>
      </c>
      <c r="I60" s="148"/>
      <c r="J60" s="71">
        <v>58.59533498154132</v>
      </c>
      <c r="K60" s="71">
        <v>1.4241903440767789</v>
      </c>
      <c r="L60" s="71">
        <v>2.3402522977777092</v>
      </c>
      <c r="M60" s="71">
        <v>20.04992041186367</v>
      </c>
      <c r="N60" s="71">
        <v>34.522000188242359</v>
      </c>
      <c r="O60" s="71">
        <v>11.331049761416327</v>
      </c>
      <c r="P60" s="71">
        <v>7.5779670664690801</v>
      </c>
      <c r="Q60" s="71">
        <v>0.90590316126839499</v>
      </c>
      <c r="R60" s="71">
        <v>0</v>
      </c>
      <c r="S60" s="71">
        <v>1.4630537702905211</v>
      </c>
      <c r="T60" s="72"/>
      <c r="U60" s="71">
        <v>2099985</v>
      </c>
      <c r="V60" s="71">
        <v>486</v>
      </c>
      <c r="W60" s="71">
        <v>50</v>
      </c>
      <c r="X60" s="71">
        <v>3370</v>
      </c>
      <c r="Y60" s="71">
        <v>6434</v>
      </c>
      <c r="Z60" s="71">
        <v>6191</v>
      </c>
      <c r="AA60" s="71">
        <v>1517</v>
      </c>
      <c r="AB60" s="71">
        <v>11711</v>
      </c>
      <c r="AC60" s="71">
        <v>0</v>
      </c>
      <c r="AD60" s="71">
        <v>1.4630537702905211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16.323</v>
      </c>
      <c r="BK60" s="71">
        <v>0</v>
      </c>
      <c r="BL60" s="71">
        <v>0</v>
      </c>
      <c r="BM60" s="71">
        <v>0</v>
      </c>
      <c r="BN60" s="72"/>
      <c r="BO60" s="71">
        <v>0</v>
      </c>
      <c r="BP60" s="71">
        <v>0</v>
      </c>
      <c r="BQ60" s="71">
        <v>2</v>
      </c>
      <c r="BR60" s="71">
        <v>0</v>
      </c>
      <c r="BS60" s="71">
        <v>0</v>
      </c>
      <c r="BT60" s="71">
        <v>0</v>
      </c>
      <c r="BU60"/>
      <c r="BV60" s="70">
        <v>16.323</v>
      </c>
      <c r="BW60" s="70">
        <v>0</v>
      </c>
      <c r="BX60" s="70">
        <v>0</v>
      </c>
      <c r="BY60" s="70">
        <v>0</v>
      </c>
      <c r="BZ60" s="70">
        <v>0</v>
      </c>
      <c r="CA60" s="70">
        <v>0</v>
      </c>
      <c r="CB60" s="70">
        <v>0</v>
      </c>
      <c r="CC60" s="70">
        <v>0</v>
      </c>
      <c r="CD60" s="70">
        <v>0</v>
      </c>
    </row>
    <row r="61" spans="1:82">
      <c r="A61" s="70" t="s">
        <v>1724</v>
      </c>
      <c r="B61" s="70">
        <v>79</v>
      </c>
      <c r="C61" s="70">
        <v>11</v>
      </c>
      <c r="D61" s="70">
        <v>5</v>
      </c>
      <c r="E61" s="70">
        <v>2014</v>
      </c>
      <c r="F61" s="70" t="s">
        <v>181</v>
      </c>
      <c r="G61" s="70" t="s">
        <v>1570</v>
      </c>
      <c r="H61" s="70" t="s">
        <v>1571</v>
      </c>
      <c r="I61" s="148"/>
      <c r="J61" s="71">
        <v>53.980261500771483</v>
      </c>
      <c r="K61" s="71">
        <v>1.4266401404584059</v>
      </c>
      <c r="L61" s="71">
        <v>2.063387786967156</v>
      </c>
      <c r="M61" s="71">
        <v>20.826772189511271</v>
      </c>
      <c r="N61" s="71">
        <v>35.957791399214713</v>
      </c>
      <c r="O61" s="71">
        <v>10.628125438526808</v>
      </c>
      <c r="P61" s="71">
        <v>7.7077401049597656</v>
      </c>
      <c r="Q61" s="71">
        <v>0.84481681315894497</v>
      </c>
      <c r="R61" s="71">
        <v>0</v>
      </c>
      <c r="S61" s="71">
        <v>1.799466639570146</v>
      </c>
      <c r="T61" s="72"/>
      <c r="U61" s="71">
        <v>2148583</v>
      </c>
      <c r="V61" s="71">
        <v>423</v>
      </c>
      <c r="W61" s="71">
        <v>45</v>
      </c>
      <c r="X61" s="71">
        <v>3328</v>
      </c>
      <c r="Y61" s="71">
        <v>6329</v>
      </c>
      <c r="Z61" s="71">
        <v>6116</v>
      </c>
      <c r="AA61" s="71">
        <v>1535</v>
      </c>
      <c r="AB61" s="71">
        <v>11383</v>
      </c>
      <c r="AC61" s="71">
        <v>0</v>
      </c>
      <c r="AD61" s="71">
        <v>1.799466639570146</v>
      </c>
      <c r="AE61" s="72"/>
      <c r="AF61" s="71"/>
      <c r="AG61" s="71"/>
      <c r="AH61" s="71"/>
      <c r="AI61" s="71"/>
      <c r="AJ61" s="71"/>
      <c r="AK61" s="71"/>
      <c r="AL61" s="71"/>
      <c r="AM61" s="71"/>
      <c r="AN61" s="71"/>
      <c r="AO61" s="71"/>
      <c r="AP61" s="71"/>
      <c r="AQ61" s="72"/>
      <c r="AR61" s="71">
        <v>12</v>
      </c>
      <c r="AS61" s="71">
        <v>9</v>
      </c>
      <c r="AT61" s="71">
        <v>0</v>
      </c>
      <c r="AU61" s="71">
        <v>0</v>
      </c>
      <c r="AV61" s="71">
        <v>0</v>
      </c>
      <c r="AW61" s="71">
        <v>0</v>
      </c>
      <c r="AX61" s="71"/>
      <c r="AY61" s="72"/>
      <c r="AZ61" s="71">
        <v>58.760000000000012</v>
      </c>
      <c r="BA61" s="71">
        <v>325.39999999999998</v>
      </c>
      <c r="BB61" s="71">
        <v>0</v>
      </c>
      <c r="BC61" s="71">
        <v>0</v>
      </c>
      <c r="BD61" s="71">
        <v>0</v>
      </c>
      <c r="BE61" s="71">
        <v>0</v>
      </c>
      <c r="BF61" s="71"/>
      <c r="BG61" s="72"/>
      <c r="BH61" s="71">
        <v>0</v>
      </c>
      <c r="BI61" s="71">
        <v>0</v>
      </c>
      <c r="BJ61" s="71">
        <v>15.821999999999999</v>
      </c>
      <c r="BK61" s="71">
        <v>0</v>
      </c>
      <c r="BL61" s="71">
        <v>0</v>
      </c>
      <c r="BM61" s="71">
        <v>0</v>
      </c>
      <c r="BN61" s="72"/>
      <c r="BO61" s="71">
        <v>0</v>
      </c>
      <c r="BP61" s="71">
        <v>0</v>
      </c>
      <c r="BQ61" s="71">
        <v>2</v>
      </c>
      <c r="BR61" s="71">
        <v>0</v>
      </c>
      <c r="BS61" s="71">
        <v>0</v>
      </c>
      <c r="BT61" s="71">
        <v>0</v>
      </c>
      <c r="BU61"/>
      <c r="BV61" s="70">
        <v>15.821999999999999</v>
      </c>
      <c r="BW61" s="70">
        <v>0</v>
      </c>
      <c r="BX61" s="70">
        <v>0</v>
      </c>
      <c r="BY61" s="70">
        <v>0</v>
      </c>
      <c r="BZ61" s="70">
        <v>0</v>
      </c>
      <c r="CA61" s="70">
        <v>0</v>
      </c>
      <c r="CB61" s="70">
        <v>0</v>
      </c>
      <c r="CC61" s="70">
        <v>0</v>
      </c>
      <c r="CD61" s="70">
        <v>0</v>
      </c>
    </row>
    <row r="62" spans="1:82">
      <c r="A62" s="70" t="s">
        <v>1725</v>
      </c>
      <c r="B62" s="70">
        <v>80</v>
      </c>
      <c r="C62" s="70">
        <v>12</v>
      </c>
      <c r="D62" s="70">
        <v>5</v>
      </c>
      <c r="E62" s="70">
        <v>2015</v>
      </c>
      <c r="F62" s="70" t="s">
        <v>182</v>
      </c>
      <c r="G62" s="70" t="s">
        <v>1570</v>
      </c>
      <c r="H62" s="70" t="s">
        <v>1571</v>
      </c>
      <c r="I62" s="148"/>
      <c r="J62" s="71">
        <v>60.783022187710451</v>
      </c>
      <c r="K62" s="71">
        <v>1.3679995914795571</v>
      </c>
      <c r="L62" s="71">
        <v>2.171930906099655</v>
      </c>
      <c r="M62" s="71">
        <v>20.151419148540711</v>
      </c>
      <c r="N62" s="71">
        <v>32.572606209940147</v>
      </c>
      <c r="O62" s="71">
        <v>10.371908870751561</v>
      </c>
      <c r="P62" s="71">
        <v>7.6937284852456074</v>
      </c>
      <c r="Q62" s="71">
        <v>0.80130167390944496</v>
      </c>
      <c r="R62" s="71">
        <v>0</v>
      </c>
      <c r="S62" s="71">
        <v>1.4317932214296949</v>
      </c>
      <c r="T62" s="72"/>
      <c r="U62" s="71">
        <v>2425670</v>
      </c>
      <c r="V62" s="71">
        <v>423</v>
      </c>
      <c r="W62" s="71">
        <v>45</v>
      </c>
      <c r="X62" s="71">
        <v>3328</v>
      </c>
      <c r="Y62" s="71">
        <v>6229</v>
      </c>
      <c r="Z62" s="71">
        <v>6026</v>
      </c>
      <c r="AA62" s="71">
        <v>1531</v>
      </c>
      <c r="AB62" s="71">
        <v>11029</v>
      </c>
      <c r="AC62" s="71">
        <v>0</v>
      </c>
      <c r="AD62" s="71">
        <v>1.4317932214296949</v>
      </c>
      <c r="AE62" s="72"/>
      <c r="AF62" s="71">
        <v>18719624.469255742</v>
      </c>
      <c r="AG62" s="71">
        <v>911388.50697872136</v>
      </c>
      <c r="AH62" s="71">
        <v>280834.71547501651</v>
      </c>
      <c r="AI62" s="71">
        <v>21166350.114528779</v>
      </c>
      <c r="AJ62" s="71">
        <v>27588537.638067849</v>
      </c>
      <c r="AK62" s="71">
        <v>0</v>
      </c>
      <c r="AL62" s="71">
        <v>0</v>
      </c>
      <c r="AM62" s="71">
        <v>1511478.185085057</v>
      </c>
      <c r="AN62" s="71">
        <v>0</v>
      </c>
      <c r="AO62" s="71">
        <v>0</v>
      </c>
      <c r="AP62" s="71">
        <v>70178213.629391164</v>
      </c>
      <c r="AQ62" s="72"/>
      <c r="AR62" s="71">
        <v>12</v>
      </c>
      <c r="AS62" s="71">
        <v>9</v>
      </c>
      <c r="AT62" s="71">
        <v>0</v>
      </c>
      <c r="AU62" s="71">
        <v>0</v>
      </c>
      <c r="AV62" s="71">
        <v>0</v>
      </c>
      <c r="AW62" s="71">
        <v>0</v>
      </c>
      <c r="AX62" s="71"/>
      <c r="AY62" s="72"/>
      <c r="AZ62" s="71">
        <v>58.760000000000012</v>
      </c>
      <c r="BA62" s="71">
        <v>325.39999999999998</v>
      </c>
      <c r="BB62" s="71">
        <v>0</v>
      </c>
      <c r="BC62" s="71">
        <v>0</v>
      </c>
      <c r="BD62" s="71">
        <v>0</v>
      </c>
      <c r="BE62" s="71">
        <v>0</v>
      </c>
      <c r="BF62" s="71"/>
      <c r="BG62" s="72"/>
      <c r="BH62" s="71">
        <v>0</v>
      </c>
      <c r="BI62" s="71">
        <v>0</v>
      </c>
      <c r="BJ62" s="71">
        <v>16.507000000000001</v>
      </c>
      <c r="BK62" s="71">
        <v>0</v>
      </c>
      <c r="BL62" s="71">
        <v>0</v>
      </c>
      <c r="BM62" s="71">
        <v>0</v>
      </c>
      <c r="BN62" s="72"/>
      <c r="BO62" s="71">
        <v>0</v>
      </c>
      <c r="BP62" s="71">
        <v>0</v>
      </c>
      <c r="BQ62" s="71">
        <v>2</v>
      </c>
      <c r="BR62" s="71">
        <v>0</v>
      </c>
      <c r="BS62" s="71">
        <v>0</v>
      </c>
      <c r="BT62" s="71">
        <v>0</v>
      </c>
      <c r="BU62"/>
      <c r="BV62" s="70">
        <v>16.507000000000001</v>
      </c>
      <c r="BW62" s="70">
        <v>0</v>
      </c>
      <c r="BX62" s="70">
        <v>0</v>
      </c>
      <c r="BY62" s="70">
        <v>0</v>
      </c>
      <c r="BZ62" s="70">
        <v>0</v>
      </c>
      <c r="CA62" s="70">
        <v>0</v>
      </c>
      <c r="CB62" s="70">
        <v>0</v>
      </c>
      <c r="CC62" s="70">
        <v>0</v>
      </c>
      <c r="CD62" s="70">
        <v>0</v>
      </c>
    </row>
    <row r="63" spans="1:82">
      <c r="A63" s="70" t="s">
        <v>1726</v>
      </c>
      <c r="B63" s="70">
        <v>81</v>
      </c>
      <c r="C63" s="70">
        <v>13</v>
      </c>
      <c r="D63" s="70">
        <v>5</v>
      </c>
      <c r="E63" s="70">
        <v>2016</v>
      </c>
      <c r="F63" s="70" t="s">
        <v>155</v>
      </c>
      <c r="G63" s="70" t="s">
        <v>1570</v>
      </c>
      <c r="H63" s="70" t="s">
        <v>1571</v>
      </c>
      <c r="I63" s="148"/>
      <c r="J63" s="71">
        <v>59.833379544799968</v>
      </c>
      <c r="K63" s="71">
        <v>1.2904039981087871</v>
      </c>
      <c r="L63" s="71">
        <v>2.3355819337936925</v>
      </c>
      <c r="M63" s="71">
        <v>17.277504885129012</v>
      </c>
      <c r="N63" s="71">
        <v>32.533919610444933</v>
      </c>
      <c r="O63" s="71">
        <v>10.10653387144591</v>
      </c>
      <c r="P63" s="71">
        <v>8.269544731771342</v>
      </c>
      <c r="Q63" s="71">
        <v>0.760848204014269</v>
      </c>
      <c r="R63" s="71">
        <v>0</v>
      </c>
      <c r="S63" s="71">
        <v>1.4627235675032053</v>
      </c>
      <c r="T63" s="72"/>
      <c r="U63" s="71">
        <v>2272837</v>
      </c>
      <c r="V63" s="71">
        <v>423</v>
      </c>
      <c r="W63" s="71">
        <v>45</v>
      </c>
      <c r="X63" s="71">
        <v>3328</v>
      </c>
      <c r="Y63" s="71">
        <v>6118</v>
      </c>
      <c r="Z63" s="71">
        <v>5944</v>
      </c>
      <c r="AA63" s="71">
        <v>1702</v>
      </c>
      <c r="AB63" s="71">
        <v>10772</v>
      </c>
      <c r="AC63" s="71">
        <v>0</v>
      </c>
      <c r="AD63" s="71">
        <v>1.4627235675032051</v>
      </c>
      <c r="AE63" s="72"/>
      <c r="AF63" s="71">
        <v>18749759.501066081</v>
      </c>
      <c r="AG63" s="71">
        <v>868739.63589274161</v>
      </c>
      <c r="AH63" s="71">
        <v>238021.25966500229</v>
      </c>
      <c r="AI63" s="71">
        <v>21128237.50909102</v>
      </c>
      <c r="AJ63" s="71">
        <v>26915102.736662999</v>
      </c>
      <c r="AK63" s="71">
        <v>0</v>
      </c>
      <c r="AL63" s="71">
        <v>0</v>
      </c>
      <c r="AM63" s="71">
        <v>1477404.3203204549</v>
      </c>
      <c r="AN63" s="71">
        <v>0</v>
      </c>
      <c r="AO63" s="71">
        <v>0</v>
      </c>
      <c r="AP63" s="71">
        <v>69377264.962698296</v>
      </c>
      <c r="AQ63" s="72"/>
      <c r="AR63" s="71">
        <v>11</v>
      </c>
      <c r="AS63" s="71">
        <v>16</v>
      </c>
      <c r="AT63" s="71">
        <v>0</v>
      </c>
      <c r="AU63" s="71">
        <v>0</v>
      </c>
      <c r="AV63" s="71">
        <v>0</v>
      </c>
      <c r="AW63" s="71">
        <v>0</v>
      </c>
      <c r="AX63" s="71"/>
      <c r="AY63" s="72"/>
      <c r="AZ63" s="71">
        <v>51.86</v>
      </c>
      <c r="BA63" s="71">
        <v>623.5</v>
      </c>
      <c r="BB63" s="71">
        <v>0</v>
      </c>
      <c r="BC63" s="71">
        <v>0</v>
      </c>
      <c r="BD63" s="71">
        <v>0</v>
      </c>
      <c r="BE63" s="71">
        <v>0</v>
      </c>
      <c r="BF63" s="71"/>
      <c r="BG63" s="72"/>
      <c r="BH63" s="71">
        <v>0</v>
      </c>
      <c r="BI63" s="71">
        <v>0</v>
      </c>
      <c r="BJ63" s="71">
        <v>15.602</v>
      </c>
      <c r="BK63" s="71">
        <v>0</v>
      </c>
      <c r="BL63" s="71">
        <v>0</v>
      </c>
      <c r="BM63" s="71">
        <v>0</v>
      </c>
      <c r="BN63" s="72"/>
      <c r="BO63" s="71">
        <v>0</v>
      </c>
      <c r="BP63" s="71">
        <v>0</v>
      </c>
      <c r="BQ63" s="71">
        <v>2</v>
      </c>
      <c r="BR63" s="71">
        <v>0</v>
      </c>
      <c r="BS63" s="71">
        <v>0</v>
      </c>
      <c r="BT63" s="71">
        <v>0</v>
      </c>
      <c r="BU63"/>
      <c r="BV63" s="70">
        <v>15.602</v>
      </c>
      <c r="BW63" s="70">
        <v>0</v>
      </c>
      <c r="BX63" s="70">
        <v>0</v>
      </c>
      <c r="BY63" s="70">
        <v>0</v>
      </c>
      <c r="BZ63" s="70">
        <v>0</v>
      </c>
      <c r="CA63" s="70">
        <v>0</v>
      </c>
      <c r="CB63" s="70">
        <v>0</v>
      </c>
      <c r="CC63" s="70">
        <v>0</v>
      </c>
      <c r="CD63" s="70">
        <v>0</v>
      </c>
    </row>
    <row r="64" spans="1:82">
      <c r="A64" s="70" t="s">
        <v>1727</v>
      </c>
      <c r="B64" s="70">
        <v>82</v>
      </c>
      <c r="C64" s="70">
        <v>14</v>
      </c>
      <c r="D64" s="70">
        <v>5</v>
      </c>
      <c r="E64" s="70">
        <v>2017</v>
      </c>
      <c r="F64" s="70" t="s">
        <v>156</v>
      </c>
      <c r="G64" s="1064" t="s">
        <v>1570</v>
      </c>
      <c r="H64" s="70" t="s">
        <v>1571</v>
      </c>
      <c r="I64" s="148"/>
      <c r="J64" s="71">
        <v>51.183146271034865</v>
      </c>
      <c r="K64" s="71">
        <v>1.3185996764367349</v>
      </c>
      <c r="L64" s="71">
        <v>2.108353296039676</v>
      </c>
      <c r="M64" s="71">
        <v>17.323980863344364</v>
      </c>
      <c r="N64" s="71">
        <v>31.180650546939713</v>
      </c>
      <c r="O64" s="71">
        <v>9.8262135775029034</v>
      </c>
      <c r="P64" s="71">
        <v>8.1206012455313736</v>
      </c>
      <c r="Q64" s="71">
        <v>0.71471990411466202</v>
      </c>
      <c r="R64" s="71">
        <v>0</v>
      </c>
      <c r="S64" s="71">
        <v>1.2493850176762502</v>
      </c>
      <c r="T64" s="72"/>
      <c r="U64" s="71">
        <v>1913104</v>
      </c>
      <c r="V64" s="71">
        <v>423</v>
      </c>
      <c r="W64" s="71">
        <v>45</v>
      </c>
      <c r="X64" s="71">
        <v>3328</v>
      </c>
      <c r="Y64" s="71">
        <v>5992</v>
      </c>
      <c r="Z64" s="71">
        <v>5875</v>
      </c>
      <c r="AA64" s="71">
        <v>1682</v>
      </c>
      <c r="AB64" s="71">
        <v>10464</v>
      </c>
      <c r="AC64" s="71">
        <v>0</v>
      </c>
      <c r="AD64" s="71">
        <v>1.24938501767625</v>
      </c>
      <c r="AE64" s="72"/>
      <c r="AF64" s="71">
        <v>15508144.042745151</v>
      </c>
      <c r="AG64" s="71">
        <v>871263.80074897455</v>
      </c>
      <c r="AH64" s="71">
        <v>290768.15208559122</v>
      </c>
      <c r="AI64" s="71">
        <v>20605511.61365591</v>
      </c>
      <c r="AJ64" s="71">
        <v>23903966.8527635</v>
      </c>
      <c r="AK64" s="71">
        <v>0</v>
      </c>
      <c r="AL64" s="71">
        <v>0</v>
      </c>
      <c r="AM64" s="71">
        <v>1437407.05508369</v>
      </c>
      <c r="AN64" s="71">
        <v>0</v>
      </c>
      <c r="AO64" s="71">
        <v>0</v>
      </c>
      <c r="AP64" s="71">
        <v>62617061.517082825</v>
      </c>
      <c r="AQ64" s="72"/>
      <c r="AR64" s="71">
        <v>12</v>
      </c>
      <c r="AS64" s="71">
        <v>16</v>
      </c>
      <c r="AT64" s="71">
        <v>0</v>
      </c>
      <c r="AU64" s="71">
        <v>0</v>
      </c>
      <c r="AV64" s="71">
        <v>0</v>
      </c>
      <c r="AW64" s="71">
        <v>0</v>
      </c>
      <c r="AX64" s="71"/>
      <c r="AY64" s="72"/>
      <c r="AZ64" s="71">
        <v>57.36</v>
      </c>
      <c r="BA64" s="71">
        <v>623.5</v>
      </c>
      <c r="BB64" s="71">
        <v>0</v>
      </c>
      <c r="BC64" s="71">
        <v>0</v>
      </c>
      <c r="BD64" s="71">
        <v>0</v>
      </c>
      <c r="BE64" s="71">
        <v>0</v>
      </c>
      <c r="BF64" s="71"/>
      <c r="BG64" s="72"/>
      <c r="BH64" s="71">
        <v>0</v>
      </c>
      <c r="BI64" s="71">
        <v>0</v>
      </c>
      <c r="BJ64" s="71">
        <v>14.529</v>
      </c>
      <c r="BK64" s="71">
        <v>0</v>
      </c>
      <c r="BL64" s="71">
        <v>0</v>
      </c>
      <c r="BM64" s="71">
        <v>0</v>
      </c>
      <c r="BN64" s="72"/>
      <c r="BO64" s="71">
        <v>0</v>
      </c>
      <c r="BP64" s="71">
        <v>0</v>
      </c>
      <c r="BQ64" s="71">
        <v>2</v>
      </c>
      <c r="BR64" s="71">
        <v>0</v>
      </c>
      <c r="BS64" s="71">
        <v>0</v>
      </c>
      <c r="BT64" s="71">
        <v>0</v>
      </c>
      <c r="BU64"/>
      <c r="BV64" s="70">
        <v>14.529</v>
      </c>
      <c r="BW64" s="70">
        <v>0</v>
      </c>
      <c r="BX64" s="70">
        <v>0</v>
      </c>
      <c r="BY64" s="70">
        <v>0</v>
      </c>
      <c r="BZ64" s="70">
        <v>0</v>
      </c>
      <c r="CA64" s="70">
        <v>0</v>
      </c>
      <c r="CB64" s="70">
        <v>0</v>
      </c>
      <c r="CC64" s="70">
        <v>0</v>
      </c>
      <c r="CD64" s="70">
        <v>0</v>
      </c>
    </row>
    <row r="65" spans="1:82">
      <c r="A65" s="70" t="s">
        <v>1728</v>
      </c>
      <c r="B65" s="70">
        <v>83</v>
      </c>
      <c r="C65" s="70">
        <v>15</v>
      </c>
      <c r="D65" s="70">
        <v>5</v>
      </c>
      <c r="E65" s="70">
        <v>2018</v>
      </c>
      <c r="F65" s="70" t="s">
        <v>183</v>
      </c>
      <c r="G65" s="1064" t="s">
        <v>1570</v>
      </c>
      <c r="H65" s="70" t="s">
        <v>1571</v>
      </c>
      <c r="I65" s="148"/>
      <c r="J65" s="71">
        <v>56.409071642416087</v>
      </c>
      <c r="K65" s="71">
        <v>1.2272591506144452</v>
      </c>
      <c r="L65" s="71">
        <v>1.9341425857832704</v>
      </c>
      <c r="M65" s="71">
        <v>17.409424060169815</v>
      </c>
      <c r="N65" s="71">
        <v>28.180491459376405</v>
      </c>
      <c r="O65" s="71">
        <v>9.4807703680879296</v>
      </c>
      <c r="P65" s="71">
        <v>8.0827858197682581</v>
      </c>
      <c r="Q65" s="71">
        <v>0.64559716881070905</v>
      </c>
      <c r="R65" s="71">
        <v>0</v>
      </c>
      <c r="S65" s="71">
        <v>1.2990206877356514</v>
      </c>
      <c r="T65" s="72"/>
      <c r="U65" s="71">
        <v>2203067</v>
      </c>
      <c r="V65" s="71">
        <v>423</v>
      </c>
      <c r="W65" s="71">
        <v>45</v>
      </c>
      <c r="X65" s="71">
        <v>3328</v>
      </c>
      <c r="Y65" s="71">
        <v>5882</v>
      </c>
      <c r="Z65" s="71">
        <v>5777</v>
      </c>
      <c r="AA65" s="71">
        <v>1691</v>
      </c>
      <c r="AB65" s="71">
        <v>10186</v>
      </c>
      <c r="AC65" s="71">
        <v>0</v>
      </c>
      <c r="AD65" s="71">
        <v>1.2990206877356509</v>
      </c>
      <c r="AE65" s="72"/>
      <c r="AF65" s="71">
        <v>17926959.064079311</v>
      </c>
      <c r="AG65" s="71">
        <v>788285.31432308326</v>
      </c>
      <c r="AH65" s="71">
        <v>274049.01911810058</v>
      </c>
      <c r="AI65" s="71">
        <v>21063041.84411215</v>
      </c>
      <c r="AJ65" s="71">
        <v>21797668.72790543</v>
      </c>
      <c r="AK65" s="71">
        <v>0</v>
      </c>
      <c r="AL65" s="71">
        <v>0</v>
      </c>
      <c r="AM65" s="71">
        <v>1402114.213708855</v>
      </c>
      <c r="AN65" s="71">
        <v>0</v>
      </c>
      <c r="AO65" s="71">
        <v>0</v>
      </c>
      <c r="AP65" s="71">
        <v>63252118.183246925</v>
      </c>
      <c r="AQ65" s="72"/>
      <c r="AR65" s="71">
        <v>14</v>
      </c>
      <c r="AS65" s="71">
        <v>16</v>
      </c>
      <c r="AT65" s="71">
        <v>0</v>
      </c>
      <c r="AU65" s="71">
        <v>0</v>
      </c>
      <c r="AV65" s="71">
        <v>0</v>
      </c>
      <c r="AW65" s="71">
        <v>0</v>
      </c>
      <c r="AX65" s="71"/>
      <c r="AY65" s="72"/>
      <c r="AZ65" s="71">
        <v>68.06</v>
      </c>
      <c r="BA65" s="71">
        <v>624</v>
      </c>
      <c r="BB65" s="71">
        <v>0</v>
      </c>
      <c r="BC65" s="71">
        <v>0</v>
      </c>
      <c r="BD65" s="71">
        <v>0</v>
      </c>
      <c r="BE65" s="71">
        <v>0</v>
      </c>
      <c r="BF65" s="71"/>
      <c r="BG65" s="72"/>
      <c r="BH65" s="71">
        <v>0</v>
      </c>
      <c r="BI65" s="71">
        <v>0</v>
      </c>
      <c r="BJ65" s="71">
        <v>12.407</v>
      </c>
      <c r="BK65" s="71">
        <v>0</v>
      </c>
      <c r="BL65" s="71">
        <v>0</v>
      </c>
      <c r="BM65" s="71">
        <v>0</v>
      </c>
      <c r="BN65" s="72"/>
      <c r="BO65" s="71">
        <v>0</v>
      </c>
      <c r="BP65" s="71">
        <v>0</v>
      </c>
      <c r="BQ65" s="71">
        <v>2</v>
      </c>
      <c r="BR65" s="71">
        <v>0</v>
      </c>
      <c r="BS65" s="71">
        <v>0</v>
      </c>
      <c r="BT65" s="71">
        <v>0</v>
      </c>
      <c r="BU65"/>
      <c r="BV65" s="70">
        <v>12.407</v>
      </c>
      <c r="BW65" s="70">
        <v>0</v>
      </c>
      <c r="BX65" s="70">
        <v>0</v>
      </c>
      <c r="BY65" s="70">
        <v>0</v>
      </c>
      <c r="BZ65" s="70">
        <v>0</v>
      </c>
      <c r="CA65" s="70">
        <v>0</v>
      </c>
      <c r="CB65" s="70">
        <v>0</v>
      </c>
      <c r="CC65" s="70">
        <v>0</v>
      </c>
      <c r="CD65" s="70">
        <v>0</v>
      </c>
    </row>
    <row r="66" spans="1:82">
      <c r="A66" s="70" t="s">
        <v>1729</v>
      </c>
      <c r="B66" s="70">
        <v>84</v>
      </c>
      <c r="C66" s="70">
        <v>16</v>
      </c>
      <c r="D66" s="70">
        <v>5</v>
      </c>
      <c r="E66" s="70">
        <v>2019</v>
      </c>
      <c r="F66" s="70" t="s">
        <v>158</v>
      </c>
      <c r="G66" s="70" t="s">
        <v>1570</v>
      </c>
      <c r="H66" s="70" t="s">
        <v>1571</v>
      </c>
      <c r="I66" s="148"/>
      <c r="J66" s="71">
        <v>54.332043002745024</v>
      </c>
      <c r="K66" s="71">
        <v>1.1388061222778247</v>
      </c>
      <c r="L66" s="71">
        <v>1.9428082045184107</v>
      </c>
      <c r="M66" s="71">
        <v>15.617834209022577</v>
      </c>
      <c r="N66" s="71">
        <v>28.150212579363671</v>
      </c>
      <c r="O66" s="71">
        <v>9.080497565009761</v>
      </c>
      <c r="P66" s="71">
        <v>7.0890530266176022</v>
      </c>
      <c r="Q66" s="71">
        <v>0.61130143480261001</v>
      </c>
      <c r="R66" s="71">
        <v>0</v>
      </c>
      <c r="S66" s="71">
        <v>1.1684097290802766</v>
      </c>
      <c r="T66" s="72"/>
      <c r="U66" s="71">
        <v>2232183</v>
      </c>
      <c r="V66" s="71">
        <v>423</v>
      </c>
      <c r="W66" s="71">
        <v>45</v>
      </c>
      <c r="X66" s="71">
        <v>3328</v>
      </c>
      <c r="Y66" s="71">
        <v>5804</v>
      </c>
      <c r="Z66" s="71">
        <v>5685</v>
      </c>
      <c r="AA66" s="71">
        <v>1472</v>
      </c>
      <c r="AB66" s="71">
        <v>9906</v>
      </c>
      <c r="AC66" s="71">
        <v>0</v>
      </c>
      <c r="AD66" s="71">
        <v>1.1684097290802771</v>
      </c>
      <c r="AE66" s="72"/>
      <c r="AF66" s="71">
        <v>17823602.02130878</v>
      </c>
      <c r="AG66" s="71">
        <v>788051.88091846264</v>
      </c>
      <c r="AH66" s="71">
        <v>295891.08161603392</v>
      </c>
      <c r="AI66" s="71">
        <v>20640032.45395752</v>
      </c>
      <c r="AJ66" s="71">
        <v>22688257.320790119</v>
      </c>
      <c r="AK66" s="71">
        <v>0</v>
      </c>
      <c r="AL66" s="71">
        <v>0</v>
      </c>
      <c r="AM66" s="71">
        <v>1349122.6276719258</v>
      </c>
      <c r="AN66" s="71">
        <v>0</v>
      </c>
      <c r="AO66" s="71">
        <v>0</v>
      </c>
      <c r="AP66" s="71">
        <v>63584957.386262842</v>
      </c>
      <c r="AQ66" s="72"/>
      <c r="AR66" s="71">
        <v>17</v>
      </c>
      <c r="AS66" s="71">
        <v>18</v>
      </c>
      <c r="AT66" s="71">
        <v>0</v>
      </c>
      <c r="AU66" s="71">
        <v>0</v>
      </c>
      <c r="AV66" s="71">
        <v>0</v>
      </c>
      <c r="AW66" s="71">
        <v>0</v>
      </c>
      <c r="AX66" s="71"/>
      <c r="AY66" s="72"/>
      <c r="AZ66" s="71">
        <v>87.26</v>
      </c>
      <c r="BA66" s="71">
        <v>706</v>
      </c>
      <c r="BB66" s="71">
        <v>0</v>
      </c>
      <c r="BC66" s="71">
        <v>0</v>
      </c>
      <c r="BD66" s="71">
        <v>0</v>
      </c>
      <c r="BE66" s="71">
        <v>0</v>
      </c>
      <c r="BF66" s="71"/>
      <c r="BG66" s="72"/>
      <c r="BH66" s="71">
        <v>0</v>
      </c>
      <c r="BI66" s="71">
        <v>0</v>
      </c>
      <c r="BJ66" s="71">
        <v>14.997999999999999</v>
      </c>
      <c r="BK66" s="71">
        <v>0</v>
      </c>
      <c r="BL66" s="71">
        <v>0</v>
      </c>
      <c r="BM66" s="71">
        <v>0</v>
      </c>
      <c r="BN66" s="72"/>
      <c r="BO66" s="71">
        <v>0</v>
      </c>
      <c r="BP66" s="71">
        <v>0</v>
      </c>
      <c r="BQ66" s="71">
        <v>2</v>
      </c>
      <c r="BR66" s="71">
        <v>0</v>
      </c>
      <c r="BS66" s="71">
        <v>0</v>
      </c>
      <c r="BT66" s="71">
        <v>0</v>
      </c>
      <c r="BU66"/>
      <c r="BV66" s="70">
        <v>14.997999999999999</v>
      </c>
      <c r="BW66" s="70">
        <v>0</v>
      </c>
      <c r="BX66" s="70">
        <v>0</v>
      </c>
      <c r="BY66" s="70">
        <v>0</v>
      </c>
      <c r="BZ66" s="70">
        <v>0</v>
      </c>
      <c r="CA66" s="70">
        <v>0</v>
      </c>
      <c r="CB66" s="70">
        <v>0</v>
      </c>
      <c r="CC66" s="70">
        <v>0</v>
      </c>
      <c r="CD66" s="70">
        <v>0</v>
      </c>
    </row>
    <row r="67" spans="1:82">
      <c r="A67" s="70" t="s">
        <v>1730</v>
      </c>
      <c r="B67" s="70">
        <v>85</v>
      </c>
      <c r="C67" s="70">
        <v>17</v>
      </c>
      <c r="D67" s="70">
        <v>5</v>
      </c>
      <c r="E67" s="70">
        <v>2020</v>
      </c>
      <c r="F67" s="70" t="s">
        <v>159</v>
      </c>
      <c r="G67" s="70" t="s">
        <v>1570</v>
      </c>
      <c r="H67" s="70" t="s">
        <v>1571</v>
      </c>
      <c r="I67" s="148"/>
      <c r="J67" s="71">
        <v>40.315296882147102</v>
      </c>
      <c r="K67" s="71">
        <v>1.2338011397165205</v>
      </c>
      <c r="L67" s="71">
        <v>3.5954980382135506</v>
      </c>
      <c r="M67" s="71">
        <v>13.374754915932803</v>
      </c>
      <c r="N67" s="71">
        <v>25.370052679444221</v>
      </c>
      <c r="O67" s="71">
        <v>7.84664360401141</v>
      </c>
      <c r="P67" s="71">
        <v>6.4792721714192343</v>
      </c>
      <c r="Q67" s="71">
        <v>0.56849929501238505</v>
      </c>
      <c r="R67" s="71">
        <v>0</v>
      </c>
      <c r="S67" s="71">
        <v>1.4061346452428229</v>
      </c>
      <c r="T67" s="72"/>
      <c r="U67" s="71">
        <v>1877582</v>
      </c>
      <c r="V67" s="71">
        <v>424</v>
      </c>
      <c r="W67" s="71">
        <v>74</v>
      </c>
      <c r="X67" s="71">
        <v>2997</v>
      </c>
      <c r="Y67" s="71">
        <v>5707</v>
      </c>
      <c r="Z67" s="71">
        <v>5607</v>
      </c>
      <c r="AA67" s="71">
        <v>1430</v>
      </c>
      <c r="AB67" s="71">
        <v>9642</v>
      </c>
      <c r="AC67" s="71">
        <v>0</v>
      </c>
      <c r="AD67" s="71">
        <v>1.4061346452428229</v>
      </c>
      <c r="AE67" s="72"/>
      <c r="AF67" s="71">
        <v>14659986.456115371</v>
      </c>
      <c r="AG67" s="71">
        <v>790497.12548615143</v>
      </c>
      <c r="AH67" s="71">
        <v>527273.63209998142</v>
      </c>
      <c r="AI67" s="71">
        <v>17207819.929218795</v>
      </c>
      <c r="AJ67" s="71">
        <v>23435725.991911031</v>
      </c>
      <c r="AK67" s="71"/>
      <c r="AL67" s="71"/>
      <c r="AM67" s="71">
        <v>1258388.1248543081</v>
      </c>
      <c r="AN67" s="71"/>
      <c r="AO67" s="71"/>
      <c r="AP67" s="71">
        <v>57879691.259685643</v>
      </c>
      <c r="AQ67" s="72"/>
      <c r="AR67" s="71">
        <v>21</v>
      </c>
      <c r="AS67" s="71">
        <v>19</v>
      </c>
      <c r="AT67" s="71">
        <v>0</v>
      </c>
      <c r="AU67" s="71">
        <v>0</v>
      </c>
      <c r="AV67" s="71">
        <v>0</v>
      </c>
      <c r="AW67" s="71">
        <v>0</v>
      </c>
      <c r="AX67" s="71"/>
      <c r="AY67" s="72"/>
      <c r="AZ67" s="71">
        <v>121.46</v>
      </c>
      <c r="BA67" s="71">
        <v>755.5</v>
      </c>
      <c r="BB67" s="71">
        <v>0</v>
      </c>
      <c r="BC67" s="71">
        <v>0</v>
      </c>
      <c r="BD67" s="71">
        <v>0</v>
      </c>
      <c r="BE67" s="71">
        <v>0</v>
      </c>
      <c r="BF67" s="71"/>
      <c r="BG67" s="72"/>
      <c r="BH67" s="71">
        <v>0</v>
      </c>
      <c r="BI67" s="71">
        <v>0</v>
      </c>
      <c r="BJ67" s="71">
        <v>14.292</v>
      </c>
      <c r="BK67" s="71">
        <v>0</v>
      </c>
      <c r="BL67" s="71">
        <v>0</v>
      </c>
      <c r="BM67" s="71">
        <v>0</v>
      </c>
      <c r="BN67" s="72"/>
      <c r="BO67" s="71">
        <v>0</v>
      </c>
      <c r="BP67" s="71">
        <v>0</v>
      </c>
      <c r="BQ67" s="71">
        <v>2</v>
      </c>
      <c r="BR67" s="71">
        <v>0</v>
      </c>
      <c r="BS67" s="71">
        <v>0</v>
      </c>
      <c r="BT67" s="71">
        <v>0</v>
      </c>
      <c r="BU67"/>
      <c r="BV67" s="70">
        <v>14.292</v>
      </c>
      <c r="BW67" s="70">
        <v>0</v>
      </c>
      <c r="BX67" s="70">
        <v>0</v>
      </c>
      <c r="BY67" s="70">
        <v>0</v>
      </c>
      <c r="BZ67" s="70">
        <v>0</v>
      </c>
      <c r="CA67" s="70">
        <v>0</v>
      </c>
      <c r="CB67" s="70">
        <v>0</v>
      </c>
      <c r="CC67" s="70">
        <v>0</v>
      </c>
      <c r="CD67" s="70">
        <v>0</v>
      </c>
    </row>
    <row r="68" spans="1:82">
      <c r="A68" s="70" t="s">
        <v>1731</v>
      </c>
      <c r="B68" s="70">
        <v>85</v>
      </c>
      <c r="C68" s="70">
        <v>18</v>
      </c>
      <c r="D68" s="70">
        <v>5</v>
      </c>
      <c r="E68" s="70">
        <v>2021</v>
      </c>
      <c r="F68" s="70" t="s">
        <v>160</v>
      </c>
      <c r="G68" s="70" t="s">
        <v>1570</v>
      </c>
      <c r="H68" s="70" t="s">
        <v>1571</v>
      </c>
      <c r="I68" s="148"/>
      <c r="J68" s="71">
        <v>44.671546919447309</v>
      </c>
      <c r="K68" s="71">
        <v>1.1884929796866197</v>
      </c>
      <c r="L68" s="71">
        <v>3.2812117569620458</v>
      </c>
      <c r="M68" s="71">
        <v>13.58362169291855</v>
      </c>
      <c r="N68" s="71">
        <v>24.708804306549698</v>
      </c>
      <c r="O68" s="71">
        <v>7.4521408635188529</v>
      </c>
      <c r="P68" s="71">
        <v>6.6725318187377312</v>
      </c>
      <c r="Q68" s="71">
        <v>0.54697042209918101</v>
      </c>
      <c r="R68" s="71">
        <v>0</v>
      </c>
      <c r="S68" s="71">
        <v>1.2150868221145481</v>
      </c>
      <c r="T68" s="72"/>
      <c r="U68" s="71">
        <v>2136493</v>
      </c>
      <c r="V68" s="71">
        <v>424</v>
      </c>
      <c r="W68" s="71">
        <v>74</v>
      </c>
      <c r="X68" s="71">
        <v>2997</v>
      </c>
      <c r="Y68" s="71">
        <v>5626</v>
      </c>
      <c r="Z68" s="71">
        <v>5483</v>
      </c>
      <c r="AA68" s="71">
        <v>1436</v>
      </c>
      <c r="AB68" s="71">
        <v>9368</v>
      </c>
      <c r="AC68" s="71">
        <v>0</v>
      </c>
      <c r="AD68" s="71">
        <v>1.2150868221145481</v>
      </c>
      <c r="AE68" s="72"/>
      <c r="AF68" s="71">
        <v>16364616.757437823</v>
      </c>
      <c r="AG68" s="71">
        <v>804147.77002806007</v>
      </c>
      <c r="AH68" s="71">
        <v>472731.49659476744</v>
      </c>
      <c r="AI68" s="71">
        <v>18882079.392646361</v>
      </c>
      <c r="AJ68" s="71">
        <v>22505146.90467795</v>
      </c>
      <c r="AK68" s="71">
        <v>0</v>
      </c>
      <c r="AL68" s="71">
        <v>0</v>
      </c>
      <c r="AM68" s="71">
        <v>1229680.1009834977</v>
      </c>
      <c r="AN68" s="71">
        <v>0</v>
      </c>
      <c r="AO68" s="71">
        <v>0</v>
      </c>
      <c r="AP68" s="71">
        <v>60258402.422368459</v>
      </c>
      <c r="AQ68" s="72"/>
      <c r="AR68" s="71">
        <v>22</v>
      </c>
      <c r="AS68" s="71">
        <v>19</v>
      </c>
      <c r="AT68" s="71">
        <v>0</v>
      </c>
      <c r="AU68" s="71">
        <v>0</v>
      </c>
      <c r="AV68" s="71">
        <v>0</v>
      </c>
      <c r="AW68" s="71">
        <v>0</v>
      </c>
      <c r="AX68" s="71"/>
      <c r="AY68" s="72"/>
      <c r="AZ68" s="71">
        <v>131.36000000000001</v>
      </c>
      <c r="BA68" s="71">
        <v>755.5</v>
      </c>
      <c r="BB68" s="71">
        <v>0</v>
      </c>
      <c r="BC68" s="71">
        <v>0</v>
      </c>
      <c r="BD68" s="71">
        <v>0</v>
      </c>
      <c r="BE68" s="71">
        <v>0</v>
      </c>
      <c r="BF68" s="71"/>
      <c r="BG68" s="72"/>
      <c r="BH68" s="71">
        <v>0</v>
      </c>
      <c r="BI68" s="71">
        <v>0</v>
      </c>
      <c r="BJ68" s="71">
        <v>5.9690000000000003</v>
      </c>
      <c r="BK68" s="71">
        <v>0</v>
      </c>
      <c r="BL68" s="71">
        <v>0</v>
      </c>
      <c r="BM68" s="71">
        <v>0</v>
      </c>
      <c r="BN68" s="72"/>
      <c r="BO68" s="71">
        <v>0</v>
      </c>
      <c r="BP68" s="71">
        <v>0</v>
      </c>
      <c r="BQ68" s="71">
        <v>1</v>
      </c>
      <c r="BR68" s="71">
        <v>0</v>
      </c>
      <c r="BS68" s="71">
        <v>0</v>
      </c>
      <c r="BT68" s="71">
        <v>0</v>
      </c>
      <c r="BU68"/>
      <c r="BV68" s="70">
        <v>5.9690000000000003</v>
      </c>
      <c r="BW68" s="70">
        <v>0</v>
      </c>
      <c r="BX68" s="70">
        <v>0</v>
      </c>
      <c r="BY68" s="70">
        <v>0</v>
      </c>
      <c r="BZ68" s="70">
        <v>0</v>
      </c>
      <c r="CA68" s="70">
        <v>0</v>
      </c>
      <c r="CB68" s="70">
        <v>0</v>
      </c>
      <c r="CC68" s="70">
        <v>0</v>
      </c>
      <c r="CD68" s="70">
        <v>0</v>
      </c>
    </row>
    <row r="69" spans="1:82">
      <c r="A69" s="70" t="s">
        <v>1574</v>
      </c>
      <c r="B69" s="70">
        <v>85</v>
      </c>
      <c r="C69" s="70">
        <v>19</v>
      </c>
      <c r="D69" s="70">
        <v>5</v>
      </c>
      <c r="E69" s="70">
        <v>2022</v>
      </c>
      <c r="F69" s="70" t="s">
        <v>161</v>
      </c>
      <c r="G69" s="70" t="s">
        <v>1570</v>
      </c>
      <c r="H69" s="70" t="s">
        <v>1571</v>
      </c>
      <c r="I69" s="148"/>
      <c r="J69" s="71">
        <v>36.983066871257208</v>
      </c>
      <c r="K69" s="71">
        <v>1.1368578053880867</v>
      </c>
      <c r="L69" s="71">
        <v>2.9420395638682493</v>
      </c>
      <c r="M69" s="71">
        <v>13.849214527955139</v>
      </c>
      <c r="N69" s="71">
        <v>23.607491630574138</v>
      </c>
      <c r="O69" s="71">
        <v>7.7218751975516478</v>
      </c>
      <c r="P69" s="71">
        <v>6.6043781652933857</v>
      </c>
      <c r="Q69" s="71">
        <v>0.53029954130381507</v>
      </c>
      <c r="R69" s="71">
        <v>0</v>
      </c>
      <c r="S69" s="71">
        <v>1.5311008758025051</v>
      </c>
      <c r="T69" s="72"/>
      <c r="U69" s="71">
        <v>2175447</v>
      </c>
      <c r="V69" s="71">
        <v>424</v>
      </c>
      <c r="W69" s="71">
        <v>74</v>
      </c>
      <c r="X69" s="71">
        <v>2997</v>
      </c>
      <c r="Y69" s="71">
        <v>5458</v>
      </c>
      <c r="Z69" s="71">
        <v>5398</v>
      </c>
      <c r="AA69" s="71">
        <v>1443</v>
      </c>
      <c r="AB69" s="71">
        <v>9008</v>
      </c>
      <c r="AC69" s="71">
        <v>0</v>
      </c>
      <c r="AD69" s="71">
        <v>1.5311008758025051</v>
      </c>
      <c r="AE69" s="72"/>
      <c r="AF69" s="71">
        <v>14855095.948067959</v>
      </c>
      <c r="AG69" s="71">
        <v>811211.86380521976</v>
      </c>
      <c r="AH69" s="71">
        <v>524736.30712606129</v>
      </c>
      <c r="AI69" s="71">
        <v>18752253.303834613</v>
      </c>
      <c r="AJ69" s="71">
        <v>22224237.444201928</v>
      </c>
      <c r="AK69" s="71">
        <v>0</v>
      </c>
      <c r="AL69" s="71">
        <v>0</v>
      </c>
      <c r="AM69" s="71">
        <v>1163178.6680192971</v>
      </c>
      <c r="AN69" s="71">
        <v>0</v>
      </c>
      <c r="AO69" s="71">
        <v>0</v>
      </c>
      <c r="AP69" s="71">
        <v>58330713.535055071</v>
      </c>
      <c r="AQ69" s="72"/>
      <c r="AR69" s="71">
        <v>25</v>
      </c>
      <c r="AS69" s="71">
        <v>19</v>
      </c>
      <c r="AT69" s="71">
        <v>0</v>
      </c>
      <c r="AU69" s="71">
        <v>0</v>
      </c>
      <c r="AV69" s="71">
        <v>0</v>
      </c>
      <c r="AW69" s="71">
        <v>0</v>
      </c>
      <c r="AX69" s="71"/>
      <c r="AY69" s="72"/>
      <c r="AZ69" s="71">
        <v>141.86000000000001</v>
      </c>
      <c r="BA69" s="71">
        <v>755.5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1732</v>
      </c>
      <c r="B70" s="70">
        <v>85</v>
      </c>
      <c r="C70" s="70">
        <v>20</v>
      </c>
      <c r="D70" s="70">
        <v>5</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21</v>
      </c>
      <c r="AT70" s="71">
        <v>0</v>
      </c>
      <c r="AU70" s="71">
        <v>0</v>
      </c>
      <c r="AV70" s="71">
        <v>0</v>
      </c>
      <c r="AW70" s="71">
        <v>0</v>
      </c>
      <c r="AX70" s="71"/>
      <c r="AY70" s="72"/>
      <c r="AZ70" s="71">
        <v>176.96000000000006</v>
      </c>
      <c r="BA70" s="71">
        <v>854.5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85</v>
      </c>
      <c r="C71" s="70">
        <v>21</v>
      </c>
      <c r="D71" s="70">
        <v>5</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1733</v>
      </c>
      <c r="B72" s="70">
        <v>341</v>
      </c>
      <c r="C72" s="70">
        <v>1</v>
      </c>
      <c r="D72" s="70">
        <v>21</v>
      </c>
      <c r="E72" s="70">
        <v>1990</v>
      </c>
      <c r="F72" s="70" t="s">
        <v>787</v>
      </c>
      <c r="G72" s="70" t="s">
        <v>1734</v>
      </c>
      <c r="H72" s="70" t="s">
        <v>1735</v>
      </c>
      <c r="I72" s="148"/>
      <c r="J72" s="71">
        <v>10.40688054259901</v>
      </c>
      <c r="K72" s="71">
        <v>5.0327631548143952</v>
      </c>
      <c r="L72" s="71">
        <v>9.0224515856428145</v>
      </c>
      <c r="M72" s="71">
        <v>7.3734128263299414</v>
      </c>
      <c r="N72" s="71">
        <v>13.9752343823742</v>
      </c>
      <c r="O72" s="71">
        <v>7.157588867014276</v>
      </c>
      <c r="P72" s="71">
        <v>16.32956692471388</v>
      </c>
      <c r="Q72" s="71">
        <v>0.79788832646284003</v>
      </c>
      <c r="R72" s="71">
        <v>0</v>
      </c>
      <c r="S72" s="71">
        <v>0.95956872068950605</v>
      </c>
      <c r="T72" s="72"/>
      <c r="U72" s="71">
        <v>792856</v>
      </c>
      <c r="V72" s="71">
        <v>890</v>
      </c>
      <c r="W72" s="71">
        <v>98</v>
      </c>
      <c r="X72" s="71">
        <v>2964</v>
      </c>
      <c r="Y72" s="71">
        <v>3589</v>
      </c>
      <c r="Z72" s="71">
        <v>2944</v>
      </c>
      <c r="AA72" s="71">
        <v>3965</v>
      </c>
      <c r="AB72" s="71">
        <v>12955</v>
      </c>
      <c r="AC72" s="71">
        <v>0</v>
      </c>
      <c r="AD72" s="71">
        <v>0.95956872068950605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1736</v>
      </c>
      <c r="B73" s="70">
        <v>342</v>
      </c>
      <c r="C73" s="70">
        <v>2</v>
      </c>
      <c r="D73" s="70">
        <v>21</v>
      </c>
      <c r="E73" s="70">
        <v>2005</v>
      </c>
      <c r="F73" s="70" t="s">
        <v>789</v>
      </c>
      <c r="G73" s="70" t="s">
        <v>1734</v>
      </c>
      <c r="H73" s="70" t="s">
        <v>1735</v>
      </c>
      <c r="I73" s="148"/>
      <c r="J73" s="71">
        <v>14.06871328582918</v>
      </c>
      <c r="K73" s="71">
        <v>3.3745429701282639</v>
      </c>
      <c r="L73" s="71">
        <v>14.60438722237167</v>
      </c>
      <c r="M73" s="71">
        <v>14.662026838733119</v>
      </c>
      <c r="N73" s="71">
        <v>18.636634503155221</v>
      </c>
      <c r="O73" s="71">
        <v>10.70454489635568</v>
      </c>
      <c r="P73" s="71">
        <v>17.630494259167978</v>
      </c>
      <c r="Q73" s="71">
        <v>0.69919511344957996</v>
      </c>
      <c r="R73" s="71">
        <v>0</v>
      </c>
      <c r="S73" s="71">
        <v>0.88094033664453608</v>
      </c>
      <c r="T73" s="72"/>
      <c r="U73" s="71">
        <v>869405</v>
      </c>
      <c r="V73" s="71">
        <v>696</v>
      </c>
      <c r="W73" s="71">
        <v>172</v>
      </c>
      <c r="X73" s="71">
        <v>2470</v>
      </c>
      <c r="Y73" s="71">
        <v>3690</v>
      </c>
      <c r="Z73" s="71">
        <v>5095</v>
      </c>
      <c r="AA73" s="71">
        <v>3506</v>
      </c>
      <c r="AB73" s="71">
        <v>11868</v>
      </c>
      <c r="AC73" s="71">
        <v>0</v>
      </c>
      <c r="AD73" s="71">
        <v>0.88094033664453608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1737</v>
      </c>
      <c r="B74" s="70">
        <v>343</v>
      </c>
      <c r="C74" s="70">
        <v>3</v>
      </c>
      <c r="D74" s="70">
        <v>21</v>
      </c>
      <c r="E74" s="70">
        <v>2006</v>
      </c>
      <c r="F74" s="70" t="s">
        <v>790</v>
      </c>
      <c r="G74" s="70" t="s">
        <v>1734</v>
      </c>
      <c r="H74" s="70" t="s">
        <v>1735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1738</v>
      </c>
      <c r="B75" s="70">
        <v>344</v>
      </c>
      <c r="C75" s="70">
        <v>4</v>
      </c>
      <c r="D75" s="70">
        <v>21</v>
      </c>
      <c r="E75" s="70">
        <v>2007</v>
      </c>
      <c r="F75" s="70" t="s">
        <v>791</v>
      </c>
      <c r="G75" s="70" t="s">
        <v>1734</v>
      </c>
      <c r="H75" s="70" t="s">
        <v>1735</v>
      </c>
      <c r="I75" s="148"/>
      <c r="J75" s="71">
        <v>15.399357131662869</v>
      </c>
      <c r="K75" s="71">
        <v>2.3388564254790771</v>
      </c>
      <c r="L75" s="71">
        <v>12.75818240902521</v>
      </c>
      <c r="M75" s="71">
        <v>14.34924749838676</v>
      </c>
      <c r="N75" s="71">
        <v>16.81997842232553</v>
      </c>
      <c r="O75" s="71">
        <v>10.43874500130867</v>
      </c>
      <c r="P75" s="71">
        <v>17.663388378531351</v>
      </c>
      <c r="Q75" s="71">
        <v>0.71160947728233703</v>
      </c>
      <c r="R75" s="71">
        <v>0</v>
      </c>
      <c r="S75" s="71">
        <v>0.72852245085196699</v>
      </c>
      <c r="T75" s="72"/>
      <c r="U75" s="71">
        <v>1175005</v>
      </c>
      <c r="V75" s="71">
        <v>705</v>
      </c>
      <c r="W75" s="71">
        <v>188</v>
      </c>
      <c r="X75" s="71">
        <v>3045</v>
      </c>
      <c r="Y75" s="71">
        <v>3682</v>
      </c>
      <c r="Z75" s="71">
        <v>5165</v>
      </c>
      <c r="AA75" s="71">
        <v>3459</v>
      </c>
      <c r="AB75" s="71">
        <v>11440</v>
      </c>
      <c r="AC75" s="71">
        <v>0</v>
      </c>
      <c r="AD75" s="71">
        <v>0.72852245085196699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1739</v>
      </c>
      <c r="B76" s="70">
        <v>345</v>
      </c>
      <c r="C76" s="70">
        <v>5</v>
      </c>
      <c r="D76" s="70">
        <v>21</v>
      </c>
      <c r="E76" s="70">
        <v>2008</v>
      </c>
      <c r="F76" s="70" t="s">
        <v>792</v>
      </c>
      <c r="G76" s="70" t="s">
        <v>1734</v>
      </c>
      <c r="H76" s="70" t="s">
        <v>1735</v>
      </c>
      <c r="I76" s="148"/>
      <c r="J76" s="71">
        <v>14.00094158293969</v>
      </c>
      <c r="K76" s="71">
        <v>2.2362580105927798</v>
      </c>
      <c r="L76" s="71">
        <v>11.38120340358763</v>
      </c>
      <c r="M76" s="71">
        <v>14.74695797042971</v>
      </c>
      <c r="N76" s="71">
        <v>16.2569786000726</v>
      </c>
      <c r="O76" s="71">
        <v>10.075024042658301</v>
      </c>
      <c r="P76" s="71">
        <v>17.35251947054175</v>
      </c>
      <c r="Q76" s="71">
        <v>0.69079246331268096</v>
      </c>
      <c r="R76" s="71">
        <v>0</v>
      </c>
      <c r="S76" s="71">
        <v>0</v>
      </c>
      <c r="T76" s="72"/>
      <c r="U76" s="71">
        <v>1159437</v>
      </c>
      <c r="V76" s="71">
        <v>705</v>
      </c>
      <c r="W76" s="71">
        <v>188</v>
      </c>
      <c r="X76" s="71">
        <v>3045</v>
      </c>
      <c r="Y76" s="71">
        <v>3669</v>
      </c>
      <c r="Z76" s="71">
        <v>5160</v>
      </c>
      <c r="AA76" s="71">
        <v>3402</v>
      </c>
      <c r="AB76" s="71">
        <v>11288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1740</v>
      </c>
      <c r="B77" s="70">
        <v>346</v>
      </c>
      <c r="C77" s="70">
        <v>6</v>
      </c>
      <c r="D77" s="70">
        <v>21</v>
      </c>
      <c r="E77" s="70">
        <v>2009</v>
      </c>
      <c r="F77" s="70" t="s">
        <v>176</v>
      </c>
      <c r="G77" s="70" t="s">
        <v>1734</v>
      </c>
      <c r="H77" s="70" t="s">
        <v>1735</v>
      </c>
      <c r="I77" s="148"/>
      <c r="J77" s="71">
        <v>12.10199379898493</v>
      </c>
      <c r="K77" s="71">
        <v>1.7283791872715419</v>
      </c>
      <c r="L77" s="71">
        <v>17.84264115037135</v>
      </c>
      <c r="M77" s="71">
        <v>14.430658906392781</v>
      </c>
      <c r="N77" s="71">
        <v>16.341951095180121</v>
      </c>
      <c r="O77" s="71">
        <v>10.24282854254233</v>
      </c>
      <c r="P77" s="71">
        <v>16.46546609494791</v>
      </c>
      <c r="Q77" s="71">
        <v>0.65024873510945502</v>
      </c>
      <c r="R77" s="71">
        <v>0</v>
      </c>
      <c r="S77" s="71">
        <v>0.62508849782413045</v>
      </c>
      <c r="T77" s="72"/>
      <c r="U77" s="71">
        <v>837351</v>
      </c>
      <c r="V77" s="71">
        <v>651</v>
      </c>
      <c r="W77" s="71">
        <v>428</v>
      </c>
      <c r="X77" s="71">
        <v>3081</v>
      </c>
      <c r="Y77" s="71">
        <v>3665</v>
      </c>
      <c r="Z77" s="71">
        <v>5178</v>
      </c>
      <c r="AA77" s="71">
        <v>3314</v>
      </c>
      <c r="AB77" s="71">
        <v>11154</v>
      </c>
      <c r="AC77" s="71">
        <v>0</v>
      </c>
      <c r="AD77" s="71">
        <v>0.62508849782413045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4.43</v>
      </c>
      <c r="BM77" s="71">
        <v>0</v>
      </c>
      <c r="BN77" s="72"/>
      <c r="BO77" s="71">
        <v>0</v>
      </c>
      <c r="BP77" s="71">
        <v>0</v>
      </c>
      <c r="BQ77" s="71">
        <v>0</v>
      </c>
      <c r="BR77" s="71">
        <v>0</v>
      </c>
      <c r="BS77" s="71">
        <v>1</v>
      </c>
      <c r="BT77" s="71">
        <v>0</v>
      </c>
      <c r="BU77"/>
      <c r="BV77" s="70">
        <v>4.43</v>
      </c>
      <c r="BW77" s="70">
        <v>0</v>
      </c>
      <c r="BX77" s="70">
        <v>0</v>
      </c>
      <c r="BY77" s="70">
        <v>0</v>
      </c>
      <c r="BZ77" s="70">
        <v>0</v>
      </c>
      <c r="CA77" s="70">
        <v>0</v>
      </c>
      <c r="CB77" s="70">
        <v>0</v>
      </c>
      <c r="CC77" s="70">
        <v>0</v>
      </c>
      <c r="CD77" s="70">
        <v>0</v>
      </c>
    </row>
    <row r="78" spans="1:82">
      <c r="A78" s="70" t="s">
        <v>1741</v>
      </c>
      <c r="B78" s="70">
        <v>347</v>
      </c>
      <c r="C78" s="70">
        <v>7</v>
      </c>
      <c r="D78" s="70">
        <v>21</v>
      </c>
      <c r="E78" s="70">
        <v>2010</v>
      </c>
      <c r="F78" s="70" t="s">
        <v>177</v>
      </c>
      <c r="G78" s="70" t="s">
        <v>1734</v>
      </c>
      <c r="H78" s="70" t="s">
        <v>1735</v>
      </c>
      <c r="I78" s="148"/>
      <c r="J78" s="71">
        <v>12.32532458611459</v>
      </c>
      <c r="K78" s="71">
        <v>2.0880021644367002</v>
      </c>
      <c r="L78" s="71">
        <v>16.886405531850141</v>
      </c>
      <c r="M78" s="71">
        <v>14.07542593173558</v>
      </c>
      <c r="N78" s="71">
        <v>16.400751854573219</v>
      </c>
      <c r="O78" s="71">
        <v>10.2072662850737</v>
      </c>
      <c r="P78" s="71">
        <v>16.596746035169229</v>
      </c>
      <c r="Q78" s="71">
        <v>0.66928946717762805</v>
      </c>
      <c r="R78" s="71">
        <v>0</v>
      </c>
      <c r="S78" s="71">
        <v>0.92566910577332018</v>
      </c>
      <c r="T78" s="72"/>
      <c r="U78" s="71">
        <v>903859</v>
      </c>
      <c r="V78" s="71">
        <v>651</v>
      </c>
      <c r="W78" s="71">
        <v>428</v>
      </c>
      <c r="X78" s="71">
        <v>3081</v>
      </c>
      <c r="Y78" s="71">
        <v>3653</v>
      </c>
      <c r="Z78" s="71">
        <v>5184</v>
      </c>
      <c r="AA78" s="71">
        <v>3257</v>
      </c>
      <c r="AB78" s="71">
        <v>11001</v>
      </c>
      <c r="AC78" s="71">
        <v>0</v>
      </c>
      <c r="AD78" s="71">
        <v>0.92566910577332018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4.6849999999999996</v>
      </c>
      <c r="BM78" s="71">
        <v>0</v>
      </c>
      <c r="BN78" s="72"/>
      <c r="BO78" s="71">
        <v>0</v>
      </c>
      <c r="BP78" s="71">
        <v>0</v>
      </c>
      <c r="BQ78" s="71">
        <v>0</v>
      </c>
      <c r="BR78" s="71">
        <v>0</v>
      </c>
      <c r="BS78" s="71">
        <v>1</v>
      </c>
      <c r="BT78" s="71">
        <v>0</v>
      </c>
      <c r="BU78"/>
      <c r="BV78" s="70">
        <v>4.6849999999999996</v>
      </c>
      <c r="BW78" s="70">
        <v>0</v>
      </c>
      <c r="BX78" s="70">
        <v>0</v>
      </c>
      <c r="BY78" s="70">
        <v>0</v>
      </c>
      <c r="BZ78" s="70">
        <v>0</v>
      </c>
      <c r="CA78" s="70">
        <v>0</v>
      </c>
      <c r="CB78" s="70">
        <v>0</v>
      </c>
      <c r="CC78" s="70">
        <v>0</v>
      </c>
      <c r="CD78" s="70">
        <v>0</v>
      </c>
    </row>
    <row r="79" spans="1:82">
      <c r="A79" s="70" t="s">
        <v>1742</v>
      </c>
      <c r="B79" s="70">
        <v>348</v>
      </c>
      <c r="C79" s="70">
        <v>8</v>
      </c>
      <c r="D79" s="70">
        <v>21</v>
      </c>
      <c r="E79" s="70">
        <v>2011</v>
      </c>
      <c r="F79" s="70" t="s">
        <v>178</v>
      </c>
      <c r="G79" s="70" t="s">
        <v>1734</v>
      </c>
      <c r="H79" s="70" t="s">
        <v>1735</v>
      </c>
      <c r="I79" s="148"/>
      <c r="J79" s="71">
        <v>15.40943776562043</v>
      </c>
      <c r="K79" s="71">
        <v>2.743541110303152</v>
      </c>
      <c r="L79" s="71">
        <v>17.056101080960708</v>
      </c>
      <c r="M79" s="71">
        <v>16.43050466280534</v>
      </c>
      <c r="N79" s="71">
        <v>17.6781831653213</v>
      </c>
      <c r="O79" s="71">
        <v>10.005645603855704</v>
      </c>
      <c r="P79" s="71">
        <v>16.037951529484126</v>
      </c>
      <c r="Q79" s="71">
        <v>0.761841965820373</v>
      </c>
      <c r="R79" s="71">
        <v>0</v>
      </c>
      <c r="S79" s="71">
        <v>0.7770987647099834</v>
      </c>
      <c r="T79" s="72"/>
      <c r="U79" s="71">
        <v>976067</v>
      </c>
      <c r="V79" s="71">
        <v>651</v>
      </c>
      <c r="W79" s="71">
        <v>428</v>
      </c>
      <c r="X79" s="71">
        <v>3081</v>
      </c>
      <c r="Y79" s="71">
        <v>3633</v>
      </c>
      <c r="Z79" s="71">
        <v>5192</v>
      </c>
      <c r="AA79" s="71">
        <v>3241</v>
      </c>
      <c r="AB79" s="71">
        <v>10856</v>
      </c>
      <c r="AC79" s="71">
        <v>0</v>
      </c>
      <c r="AD79" s="71">
        <v>0.7770987647099834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1743</v>
      </c>
      <c r="B80" s="70">
        <v>349</v>
      </c>
      <c r="C80" s="70">
        <v>9</v>
      </c>
      <c r="D80" s="70">
        <v>21</v>
      </c>
      <c r="E80" s="70">
        <v>2012</v>
      </c>
      <c r="F80" s="70" t="s">
        <v>179</v>
      </c>
      <c r="G80" s="70" t="s">
        <v>1734</v>
      </c>
      <c r="H80" s="70" t="s">
        <v>1735</v>
      </c>
      <c r="I80" s="148"/>
      <c r="J80" s="71">
        <v>14.93357721665247</v>
      </c>
      <c r="K80" s="71">
        <v>2.760354522087078</v>
      </c>
      <c r="L80" s="71">
        <v>18.621704432786149</v>
      </c>
      <c r="M80" s="71">
        <v>17.313226735520502</v>
      </c>
      <c r="N80" s="71">
        <v>19.990834771182382</v>
      </c>
      <c r="O80" s="71">
        <v>10.030155624393387</v>
      </c>
      <c r="P80" s="71">
        <v>16.004784223337587</v>
      </c>
      <c r="Q80" s="71">
        <v>0.82170251534988303</v>
      </c>
      <c r="R80" s="71">
        <v>0</v>
      </c>
      <c r="S80" s="71">
        <v>0.50435494943534676</v>
      </c>
      <c r="T80" s="72"/>
      <c r="U80" s="71">
        <v>937076</v>
      </c>
      <c r="V80" s="71">
        <v>651</v>
      </c>
      <c r="W80" s="71">
        <v>428</v>
      </c>
      <c r="X80" s="71">
        <v>3081</v>
      </c>
      <c r="Y80" s="71">
        <v>3621</v>
      </c>
      <c r="Z80" s="71">
        <v>5246</v>
      </c>
      <c r="AA80" s="71">
        <v>3216</v>
      </c>
      <c r="AB80" s="71">
        <v>10777</v>
      </c>
      <c r="AC80" s="71">
        <v>0</v>
      </c>
      <c r="AD80" s="71">
        <v>0.50435494943534676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4.6580000000000004</v>
      </c>
      <c r="BM80" s="71">
        <v>0</v>
      </c>
      <c r="BN80" s="72"/>
      <c r="BO80" s="71">
        <v>0</v>
      </c>
      <c r="BP80" s="71">
        <v>0</v>
      </c>
      <c r="BQ80" s="71">
        <v>0</v>
      </c>
      <c r="BR80" s="71">
        <v>0</v>
      </c>
      <c r="BS80" s="71">
        <v>1</v>
      </c>
      <c r="BT80" s="71">
        <v>0</v>
      </c>
      <c r="BU80"/>
      <c r="BV80" s="70">
        <v>4.6580000000000004</v>
      </c>
      <c r="BW80" s="70">
        <v>0</v>
      </c>
      <c r="BX80" s="70">
        <v>0</v>
      </c>
      <c r="BY80" s="70">
        <v>0</v>
      </c>
      <c r="BZ80" s="70">
        <v>0</v>
      </c>
      <c r="CA80" s="70">
        <v>0</v>
      </c>
      <c r="CB80" s="70">
        <v>0</v>
      </c>
      <c r="CC80" s="70">
        <v>0</v>
      </c>
      <c r="CD80" s="70">
        <v>0</v>
      </c>
    </row>
    <row r="81" spans="1:82">
      <c r="A81" s="70" t="s">
        <v>1744</v>
      </c>
      <c r="B81" s="70">
        <v>350</v>
      </c>
      <c r="C81" s="70">
        <v>10</v>
      </c>
      <c r="D81" s="70">
        <v>21</v>
      </c>
      <c r="E81" s="70">
        <v>2013</v>
      </c>
      <c r="F81" s="70" t="s">
        <v>180</v>
      </c>
      <c r="G81" s="70" t="s">
        <v>1734</v>
      </c>
      <c r="H81" s="70" t="s">
        <v>1735</v>
      </c>
      <c r="I81" s="148"/>
      <c r="J81" s="71">
        <v>14.36245929080378</v>
      </c>
      <c r="K81" s="71">
        <v>2.377670999387997</v>
      </c>
      <c r="L81" s="71">
        <v>18.300499881114199</v>
      </c>
      <c r="M81" s="71">
        <v>17.23155008730631</v>
      </c>
      <c r="N81" s="71">
        <v>19.911618186733872</v>
      </c>
      <c r="O81" s="71">
        <v>9.6069585200572298</v>
      </c>
      <c r="P81" s="71">
        <v>15.970178451879798</v>
      </c>
      <c r="Q81" s="71">
        <v>0.82352019937352305</v>
      </c>
      <c r="R81" s="71">
        <v>0</v>
      </c>
      <c r="S81" s="71">
        <v>0.60747208072187664</v>
      </c>
      <c r="T81" s="72"/>
      <c r="U81" s="71">
        <v>901687</v>
      </c>
      <c r="V81" s="71">
        <v>651</v>
      </c>
      <c r="W81" s="71">
        <v>428</v>
      </c>
      <c r="X81" s="71">
        <v>3081</v>
      </c>
      <c r="Y81" s="71">
        <v>3601</v>
      </c>
      <c r="Z81" s="71">
        <v>5249</v>
      </c>
      <c r="AA81" s="71">
        <v>3197</v>
      </c>
      <c r="AB81" s="71">
        <v>10646</v>
      </c>
      <c r="AC81" s="71">
        <v>0</v>
      </c>
      <c r="AD81" s="71">
        <v>0.60747208072187664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4.9450000000000003</v>
      </c>
      <c r="BM81" s="71">
        <v>0</v>
      </c>
      <c r="BN81" s="72"/>
      <c r="BO81" s="71">
        <v>0</v>
      </c>
      <c r="BP81" s="71">
        <v>0</v>
      </c>
      <c r="BQ81" s="71">
        <v>0</v>
      </c>
      <c r="BR81" s="71">
        <v>0</v>
      </c>
      <c r="BS81" s="71">
        <v>1</v>
      </c>
      <c r="BT81" s="71">
        <v>0</v>
      </c>
      <c r="BU81"/>
      <c r="BV81" s="70">
        <v>4.9450000000000003</v>
      </c>
      <c r="BW81" s="70">
        <v>0</v>
      </c>
      <c r="BX81" s="70">
        <v>0</v>
      </c>
      <c r="BY81" s="70">
        <v>0</v>
      </c>
      <c r="BZ81" s="70">
        <v>0</v>
      </c>
      <c r="CA81" s="70">
        <v>0</v>
      </c>
      <c r="CB81" s="70">
        <v>0</v>
      </c>
      <c r="CC81" s="70">
        <v>0</v>
      </c>
      <c r="CD81" s="70">
        <v>0</v>
      </c>
    </row>
    <row r="82" spans="1:82">
      <c r="A82" s="70" t="s">
        <v>1745</v>
      </c>
      <c r="B82" s="70">
        <v>351</v>
      </c>
      <c r="C82" s="70">
        <v>11</v>
      </c>
      <c r="D82" s="70">
        <v>21</v>
      </c>
      <c r="E82" s="70">
        <v>2014</v>
      </c>
      <c r="F82" s="70" t="s">
        <v>181</v>
      </c>
      <c r="G82" s="70" t="s">
        <v>1734</v>
      </c>
      <c r="H82" s="70" t="s">
        <v>1735</v>
      </c>
      <c r="I82" s="148"/>
      <c r="J82" s="71">
        <v>14.262485577105149</v>
      </c>
      <c r="K82" s="71">
        <v>2.2214645551936538</v>
      </c>
      <c r="L82" s="71">
        <v>5.7339468317409983</v>
      </c>
      <c r="M82" s="71">
        <v>16.190411686007561</v>
      </c>
      <c r="N82" s="71">
        <v>17.214816756473748</v>
      </c>
      <c r="O82" s="71">
        <v>9.1406049389553647</v>
      </c>
      <c r="P82" s="71">
        <v>15.771994573080537</v>
      </c>
      <c r="Q82" s="71">
        <v>0.776388358293571</v>
      </c>
      <c r="R82" s="71">
        <v>0</v>
      </c>
      <c r="S82" s="71">
        <v>0.53016996041705</v>
      </c>
      <c r="T82" s="72"/>
      <c r="U82" s="71">
        <v>1013666</v>
      </c>
      <c r="V82" s="71">
        <v>562</v>
      </c>
      <c r="W82" s="71">
        <v>183</v>
      </c>
      <c r="X82" s="71">
        <v>2991</v>
      </c>
      <c r="Y82" s="71">
        <v>3584</v>
      </c>
      <c r="Z82" s="71">
        <v>5260</v>
      </c>
      <c r="AA82" s="71">
        <v>3141</v>
      </c>
      <c r="AB82" s="71">
        <v>10461</v>
      </c>
      <c r="AC82" s="71">
        <v>0</v>
      </c>
      <c r="AD82" s="71">
        <v>0.53016996041705</v>
      </c>
      <c r="AE82" s="72"/>
      <c r="AF82" s="71"/>
      <c r="AG82" s="71"/>
      <c r="AH82" s="71"/>
      <c r="AI82" s="71"/>
      <c r="AJ82" s="71"/>
      <c r="AK82" s="71"/>
      <c r="AL82" s="71"/>
      <c r="AM82" s="71"/>
      <c r="AN82" s="71"/>
      <c r="AO82" s="71"/>
      <c r="AP82" s="71"/>
      <c r="AQ82" s="72"/>
      <c r="AR82" s="71">
        <v>10</v>
      </c>
      <c r="AS82" s="71">
        <v>1</v>
      </c>
      <c r="AT82" s="71">
        <v>0</v>
      </c>
      <c r="AU82" s="71">
        <v>1</v>
      </c>
      <c r="AV82" s="71">
        <v>0</v>
      </c>
      <c r="AW82" s="71">
        <v>0</v>
      </c>
      <c r="AX82" s="71"/>
      <c r="AY82" s="72"/>
      <c r="AZ82" s="71">
        <v>36.6</v>
      </c>
      <c r="BA82" s="71">
        <v>28.8</v>
      </c>
      <c r="BB82" s="71">
        <v>0</v>
      </c>
      <c r="BC82" s="71">
        <v>9.9</v>
      </c>
      <c r="BD82" s="71">
        <v>0</v>
      </c>
      <c r="BE82" s="71">
        <v>0</v>
      </c>
      <c r="BF82" s="71"/>
      <c r="BG82" s="72"/>
      <c r="BH82" s="71">
        <v>0</v>
      </c>
      <c r="BI82" s="71">
        <v>0</v>
      </c>
      <c r="BJ82" s="71">
        <v>0</v>
      </c>
      <c r="BK82" s="71">
        <v>0</v>
      </c>
      <c r="BL82" s="71">
        <v>5.0990000000000002</v>
      </c>
      <c r="BM82" s="71">
        <v>0</v>
      </c>
      <c r="BN82" s="72"/>
      <c r="BO82" s="71">
        <v>0</v>
      </c>
      <c r="BP82" s="71">
        <v>0</v>
      </c>
      <c r="BQ82" s="71">
        <v>0</v>
      </c>
      <c r="BR82" s="71">
        <v>0</v>
      </c>
      <c r="BS82" s="71">
        <v>1</v>
      </c>
      <c r="BT82" s="71">
        <v>0</v>
      </c>
      <c r="BU82"/>
      <c r="BV82" s="70">
        <v>5.0990000000000002</v>
      </c>
      <c r="BW82" s="70">
        <v>0</v>
      </c>
      <c r="BX82" s="70">
        <v>0</v>
      </c>
      <c r="BY82" s="70">
        <v>0</v>
      </c>
      <c r="BZ82" s="70">
        <v>0</v>
      </c>
      <c r="CA82" s="70">
        <v>0</v>
      </c>
      <c r="CB82" s="70">
        <v>0</v>
      </c>
      <c r="CC82" s="70">
        <v>0</v>
      </c>
      <c r="CD82" s="70">
        <v>0</v>
      </c>
    </row>
    <row r="83" spans="1:82">
      <c r="A83" s="70" t="s">
        <v>1746</v>
      </c>
      <c r="B83" s="70">
        <v>352</v>
      </c>
      <c r="C83" s="70">
        <v>12</v>
      </c>
      <c r="D83" s="70">
        <v>21</v>
      </c>
      <c r="E83" s="70">
        <v>2015</v>
      </c>
      <c r="F83" s="70" t="s">
        <v>182</v>
      </c>
      <c r="G83" s="1064" t="s">
        <v>1734</v>
      </c>
      <c r="H83" s="70" t="s">
        <v>1735</v>
      </c>
      <c r="I83" s="148"/>
      <c r="J83" s="71">
        <v>14.973684354741181</v>
      </c>
      <c r="K83" s="71">
        <v>2.2457459883097282</v>
      </c>
      <c r="L83" s="71">
        <v>6.0919953971421084</v>
      </c>
      <c r="M83" s="71">
        <v>13.53907846271554</v>
      </c>
      <c r="N83" s="71">
        <v>16.04986252681006</v>
      </c>
      <c r="O83" s="71">
        <v>8.9880697183977176</v>
      </c>
      <c r="P83" s="71">
        <v>15.759328889438422</v>
      </c>
      <c r="Q83" s="71">
        <v>0.74877278550283199</v>
      </c>
      <c r="R83" s="71">
        <v>0</v>
      </c>
      <c r="S83" s="71">
        <v>0.60724293361186121</v>
      </c>
      <c r="T83" s="72"/>
      <c r="U83" s="71">
        <v>1183356</v>
      </c>
      <c r="V83" s="71">
        <v>562</v>
      </c>
      <c r="W83" s="71">
        <v>183</v>
      </c>
      <c r="X83" s="71">
        <v>2991</v>
      </c>
      <c r="Y83" s="71">
        <v>3577</v>
      </c>
      <c r="Z83" s="71">
        <v>5222</v>
      </c>
      <c r="AA83" s="71">
        <v>3136</v>
      </c>
      <c r="AB83" s="71">
        <v>10306</v>
      </c>
      <c r="AC83" s="71">
        <v>0</v>
      </c>
      <c r="AD83" s="71">
        <v>0.60724293361186121</v>
      </c>
      <c r="AE83" s="72"/>
      <c r="AF83" s="71">
        <v>12857174.042395821</v>
      </c>
      <c r="AG83" s="71">
        <v>1513172.5896390451</v>
      </c>
      <c r="AH83" s="71">
        <v>1238835.4652460311</v>
      </c>
      <c r="AI83" s="71">
        <v>18016156.577435799</v>
      </c>
      <c r="AJ83" s="71">
        <v>19610003.468322899</v>
      </c>
      <c r="AK83" s="71">
        <v>0</v>
      </c>
      <c r="AL83" s="71">
        <v>0</v>
      </c>
      <c r="AM83" s="71">
        <v>1412394.067955988</v>
      </c>
      <c r="AN83" s="71">
        <v>0</v>
      </c>
      <c r="AO83" s="71">
        <v>0</v>
      </c>
      <c r="AP83" s="71">
        <v>54647736.210995585</v>
      </c>
      <c r="AQ83" s="72"/>
      <c r="AR83" s="71">
        <v>10</v>
      </c>
      <c r="AS83" s="71">
        <v>1</v>
      </c>
      <c r="AT83" s="71">
        <v>0</v>
      </c>
      <c r="AU83" s="71">
        <v>2</v>
      </c>
      <c r="AV83" s="71">
        <v>0</v>
      </c>
      <c r="AW83" s="71">
        <v>0</v>
      </c>
      <c r="AX83" s="71"/>
      <c r="AY83" s="72"/>
      <c r="AZ83" s="71">
        <v>36.6</v>
      </c>
      <c r="BA83" s="71">
        <v>28.8</v>
      </c>
      <c r="BB83" s="71">
        <v>0</v>
      </c>
      <c r="BC83" s="71">
        <v>48.9</v>
      </c>
      <c r="BD83" s="71">
        <v>0</v>
      </c>
      <c r="BE83" s="71">
        <v>0</v>
      </c>
      <c r="BF83" s="71"/>
      <c r="BG83" s="72"/>
      <c r="BH83" s="71">
        <v>0</v>
      </c>
      <c r="BI83" s="71">
        <v>0</v>
      </c>
      <c r="BJ83" s="71">
        <v>0</v>
      </c>
      <c r="BK83" s="71">
        <v>0</v>
      </c>
      <c r="BL83" s="71">
        <v>4.9649999999999999</v>
      </c>
      <c r="BM83" s="71">
        <v>0</v>
      </c>
      <c r="BN83" s="72"/>
      <c r="BO83" s="71">
        <v>0</v>
      </c>
      <c r="BP83" s="71">
        <v>0</v>
      </c>
      <c r="BQ83" s="71">
        <v>0</v>
      </c>
      <c r="BR83" s="71">
        <v>0</v>
      </c>
      <c r="BS83" s="71">
        <v>1</v>
      </c>
      <c r="BT83" s="71">
        <v>0</v>
      </c>
      <c r="BU83"/>
      <c r="BV83" s="70">
        <v>4.9649999999999999</v>
      </c>
      <c r="BW83" s="70">
        <v>0</v>
      </c>
      <c r="BX83" s="70">
        <v>0</v>
      </c>
      <c r="BY83" s="70">
        <v>0</v>
      </c>
      <c r="BZ83" s="70">
        <v>0</v>
      </c>
      <c r="CA83" s="70">
        <v>0</v>
      </c>
      <c r="CB83" s="70">
        <v>0</v>
      </c>
      <c r="CC83" s="70">
        <v>0</v>
      </c>
      <c r="CD83" s="70">
        <v>0</v>
      </c>
    </row>
    <row r="84" spans="1:82">
      <c r="A84" s="70" t="s">
        <v>1747</v>
      </c>
      <c r="B84" s="70">
        <v>353</v>
      </c>
      <c r="C84" s="70">
        <v>13</v>
      </c>
      <c r="D84" s="70">
        <v>21</v>
      </c>
      <c r="E84" s="70">
        <v>2016</v>
      </c>
      <c r="F84" s="70" t="s">
        <v>155</v>
      </c>
      <c r="G84" s="1064" t="s">
        <v>1734</v>
      </c>
      <c r="H84" s="70" t="s">
        <v>1735</v>
      </c>
      <c r="I84" s="148"/>
      <c r="J84" s="71">
        <v>14.369721607231599</v>
      </c>
      <c r="K84" s="71">
        <v>1.9152579648531896</v>
      </c>
      <c r="L84" s="71">
        <v>7.8406322428948005</v>
      </c>
      <c r="M84" s="71">
        <v>13.167740282522598</v>
      </c>
      <c r="N84" s="71">
        <v>14.983594132827841</v>
      </c>
      <c r="O84" s="71">
        <v>8.8925255968475945</v>
      </c>
      <c r="P84" s="71">
        <v>15.892879446312611</v>
      </c>
      <c r="Q84" s="71">
        <v>0.71048756815628777</v>
      </c>
      <c r="R84" s="71">
        <v>0</v>
      </c>
      <c r="S84" s="71">
        <v>0.56614163133720541</v>
      </c>
      <c r="T84" s="72"/>
      <c r="U84" s="71">
        <v>1107610</v>
      </c>
      <c r="V84" s="71">
        <v>562</v>
      </c>
      <c r="W84" s="71">
        <v>183</v>
      </c>
      <c r="X84" s="71">
        <v>2991</v>
      </c>
      <c r="Y84" s="71">
        <v>3564</v>
      </c>
      <c r="Z84" s="71">
        <v>5230</v>
      </c>
      <c r="AA84" s="71">
        <v>3271</v>
      </c>
      <c r="AB84" s="71">
        <v>10059</v>
      </c>
      <c r="AC84" s="71">
        <v>0</v>
      </c>
      <c r="AD84" s="71">
        <v>0.56614163133720541</v>
      </c>
      <c r="AE84" s="72"/>
      <c r="AF84" s="71">
        <v>12409984.410838589</v>
      </c>
      <c r="AG84" s="71">
        <v>1234336.361069476</v>
      </c>
      <c r="AH84" s="71">
        <v>1234939.094870422</v>
      </c>
      <c r="AI84" s="71">
        <v>18461927.870641261</v>
      </c>
      <c r="AJ84" s="71">
        <v>17603887.303404219</v>
      </c>
      <c r="AK84" s="71">
        <v>0</v>
      </c>
      <c r="AL84" s="71">
        <v>0</v>
      </c>
      <c r="AM84" s="71">
        <v>1379614.7473174401</v>
      </c>
      <c r="AN84" s="71">
        <v>0</v>
      </c>
      <c r="AO84" s="71">
        <v>0</v>
      </c>
      <c r="AP84" s="71">
        <v>52324689.788141407</v>
      </c>
      <c r="AQ84" s="72"/>
      <c r="AR84" s="71">
        <v>10</v>
      </c>
      <c r="AS84" s="71">
        <v>1</v>
      </c>
      <c r="AT84" s="71">
        <v>0</v>
      </c>
      <c r="AU84" s="71">
        <v>2</v>
      </c>
      <c r="AV84" s="71">
        <v>0</v>
      </c>
      <c r="AW84" s="71">
        <v>0</v>
      </c>
      <c r="AX84" s="71"/>
      <c r="AY84" s="72"/>
      <c r="AZ84" s="71">
        <v>36.6</v>
      </c>
      <c r="BA84" s="71">
        <v>28.8</v>
      </c>
      <c r="BB84" s="71">
        <v>0</v>
      </c>
      <c r="BC84" s="71">
        <v>48.9</v>
      </c>
      <c r="BD84" s="71">
        <v>0</v>
      </c>
      <c r="BE84" s="71">
        <v>0</v>
      </c>
      <c r="BF84" s="71"/>
      <c r="BG84" s="72"/>
      <c r="BH84" s="71">
        <v>0</v>
      </c>
      <c r="BI84" s="71">
        <v>0</v>
      </c>
      <c r="BJ84" s="71">
        <v>0</v>
      </c>
      <c r="BK84" s="71">
        <v>0</v>
      </c>
      <c r="BL84" s="71">
        <v>5</v>
      </c>
      <c r="BM84" s="71">
        <v>0</v>
      </c>
      <c r="BN84" s="72"/>
      <c r="BO84" s="71">
        <v>0</v>
      </c>
      <c r="BP84" s="71">
        <v>0</v>
      </c>
      <c r="BQ84" s="71">
        <v>0</v>
      </c>
      <c r="BR84" s="71">
        <v>0</v>
      </c>
      <c r="BS84" s="71">
        <v>1</v>
      </c>
      <c r="BT84" s="71">
        <v>0</v>
      </c>
      <c r="BU84"/>
      <c r="BV84" s="70">
        <v>5</v>
      </c>
      <c r="BW84" s="70">
        <v>0</v>
      </c>
      <c r="BX84" s="70">
        <v>0</v>
      </c>
      <c r="BY84" s="70">
        <v>0</v>
      </c>
      <c r="BZ84" s="70">
        <v>0</v>
      </c>
      <c r="CA84" s="70">
        <v>0</v>
      </c>
      <c r="CB84" s="70">
        <v>0</v>
      </c>
      <c r="CC84" s="70">
        <v>0</v>
      </c>
      <c r="CD84" s="70">
        <v>0</v>
      </c>
    </row>
    <row r="85" spans="1:82">
      <c r="A85" s="70" t="s">
        <v>1748</v>
      </c>
      <c r="B85" s="70">
        <v>354</v>
      </c>
      <c r="C85" s="70">
        <v>14</v>
      </c>
      <c r="D85" s="70">
        <v>21</v>
      </c>
      <c r="E85" s="70">
        <v>2017</v>
      </c>
      <c r="F85" s="70" t="s">
        <v>156</v>
      </c>
      <c r="G85" s="70" t="s">
        <v>1734</v>
      </c>
      <c r="H85" s="70" t="s">
        <v>1735</v>
      </c>
      <c r="I85" s="148"/>
      <c r="J85" s="71">
        <v>13.565931915651664</v>
      </c>
      <c r="K85" s="71">
        <v>1.9594952615832064</v>
      </c>
      <c r="L85" s="71">
        <v>7.0634516383469075</v>
      </c>
      <c r="M85" s="71">
        <v>12.687874316129285</v>
      </c>
      <c r="N85" s="71">
        <v>15.822804275769384</v>
      </c>
      <c r="O85" s="71">
        <v>8.6537581361702145</v>
      </c>
      <c r="P85" s="71">
        <v>15.628053645532137</v>
      </c>
      <c r="Q85" s="71">
        <v>0.67455789115409004</v>
      </c>
      <c r="R85" s="71">
        <v>0</v>
      </c>
      <c r="S85" s="71">
        <v>0.59217533989820226</v>
      </c>
      <c r="T85" s="72"/>
      <c r="U85" s="71">
        <v>1116634</v>
      </c>
      <c r="V85" s="71">
        <v>562</v>
      </c>
      <c r="W85" s="71">
        <v>183</v>
      </c>
      <c r="X85" s="71">
        <v>2991</v>
      </c>
      <c r="Y85" s="71">
        <v>3551</v>
      </c>
      <c r="Z85" s="71">
        <v>5174</v>
      </c>
      <c r="AA85" s="71">
        <v>3237</v>
      </c>
      <c r="AB85" s="71">
        <v>9876</v>
      </c>
      <c r="AC85" s="71">
        <v>0</v>
      </c>
      <c r="AD85" s="71">
        <v>0.59217533989820226</v>
      </c>
      <c r="AE85" s="72"/>
      <c r="AF85" s="71">
        <v>12119532.414067039</v>
      </c>
      <c r="AG85" s="71">
        <v>1405211.6178747539</v>
      </c>
      <c r="AH85" s="71">
        <v>1495285.3313517519</v>
      </c>
      <c r="AI85" s="71">
        <v>18978468.972085468</v>
      </c>
      <c r="AJ85" s="71">
        <v>18718001.898115441</v>
      </c>
      <c r="AK85" s="71">
        <v>0</v>
      </c>
      <c r="AL85" s="71">
        <v>0</v>
      </c>
      <c r="AM85" s="71">
        <v>1356635.328364538</v>
      </c>
      <c r="AN85" s="71">
        <v>0</v>
      </c>
      <c r="AO85" s="71">
        <v>0</v>
      </c>
      <c r="AP85" s="71">
        <v>54073135.561858989</v>
      </c>
      <c r="AQ85" s="72"/>
      <c r="AR85" s="71">
        <v>10</v>
      </c>
      <c r="AS85" s="71">
        <v>1</v>
      </c>
      <c r="AT85" s="71">
        <v>0</v>
      </c>
      <c r="AU85" s="71">
        <v>2</v>
      </c>
      <c r="AV85" s="71">
        <v>0</v>
      </c>
      <c r="AW85" s="71">
        <v>0</v>
      </c>
      <c r="AX85" s="71"/>
      <c r="AY85" s="72"/>
      <c r="AZ85" s="71">
        <v>36.6</v>
      </c>
      <c r="BA85" s="71">
        <v>28.8</v>
      </c>
      <c r="BB85" s="71">
        <v>0</v>
      </c>
      <c r="BC85" s="71">
        <v>48.9</v>
      </c>
      <c r="BD85" s="71">
        <v>0</v>
      </c>
      <c r="BE85" s="71">
        <v>0</v>
      </c>
      <c r="BF85" s="71"/>
      <c r="BG85" s="72"/>
      <c r="BH85" s="71">
        <v>0</v>
      </c>
      <c r="BI85" s="71">
        <v>0</v>
      </c>
      <c r="BJ85" s="71">
        <v>0</v>
      </c>
      <c r="BK85" s="71">
        <v>0</v>
      </c>
      <c r="BL85" s="71">
        <v>4.8559999999999999</v>
      </c>
      <c r="BM85" s="71">
        <v>0</v>
      </c>
      <c r="BN85" s="72"/>
      <c r="BO85" s="71">
        <v>0</v>
      </c>
      <c r="BP85" s="71">
        <v>0</v>
      </c>
      <c r="BQ85" s="71">
        <v>0</v>
      </c>
      <c r="BR85" s="71">
        <v>0</v>
      </c>
      <c r="BS85" s="71">
        <v>1</v>
      </c>
      <c r="BT85" s="71">
        <v>0</v>
      </c>
      <c r="BU85"/>
      <c r="BV85" s="70">
        <v>4.8559999999999999</v>
      </c>
      <c r="BW85" s="70">
        <v>0</v>
      </c>
      <c r="BX85" s="70">
        <v>0</v>
      </c>
      <c r="BY85" s="70">
        <v>0</v>
      </c>
      <c r="BZ85" s="70">
        <v>0</v>
      </c>
      <c r="CA85" s="70">
        <v>0</v>
      </c>
      <c r="CB85" s="70">
        <v>0</v>
      </c>
      <c r="CC85" s="70">
        <v>0</v>
      </c>
      <c r="CD85" s="70">
        <v>0</v>
      </c>
    </row>
    <row r="86" spans="1:82">
      <c r="A86" s="70" t="s">
        <v>1749</v>
      </c>
      <c r="B86" s="70">
        <v>355</v>
      </c>
      <c r="C86" s="70">
        <v>15</v>
      </c>
      <c r="D86" s="70">
        <v>21</v>
      </c>
      <c r="E86" s="70">
        <v>2018</v>
      </c>
      <c r="F86" s="70" t="s">
        <v>183</v>
      </c>
      <c r="G86" s="70" t="s">
        <v>1734</v>
      </c>
      <c r="H86" s="70" t="s">
        <v>1735</v>
      </c>
      <c r="I86" s="148"/>
      <c r="J86" s="71">
        <v>14.341034553051911</v>
      </c>
      <c r="K86" s="71">
        <v>1.7942726697267009</v>
      </c>
      <c r="L86" s="71">
        <v>6.5813499266945463</v>
      </c>
      <c r="M86" s="71">
        <v>12.380881191969731</v>
      </c>
      <c r="N86" s="71">
        <v>14.757010131677596</v>
      </c>
      <c r="O86" s="71">
        <v>8.4731205488035268</v>
      </c>
      <c r="P86" s="71">
        <v>15.319531964729309</v>
      </c>
      <c r="Q86" s="71">
        <v>0.61320956295342699</v>
      </c>
      <c r="R86" s="71">
        <v>0</v>
      </c>
      <c r="S86" s="71">
        <v>0.58923953031648657</v>
      </c>
      <c r="T86" s="72"/>
      <c r="U86" s="71">
        <v>1183456</v>
      </c>
      <c r="V86" s="71">
        <v>562</v>
      </c>
      <c r="W86" s="71">
        <v>183</v>
      </c>
      <c r="X86" s="71">
        <v>2991</v>
      </c>
      <c r="Y86" s="71">
        <v>3535</v>
      </c>
      <c r="Z86" s="71">
        <v>5163</v>
      </c>
      <c r="AA86" s="71">
        <v>3205</v>
      </c>
      <c r="AB86" s="71">
        <v>9675</v>
      </c>
      <c r="AC86" s="71">
        <v>0</v>
      </c>
      <c r="AD86" s="71">
        <v>0.58923953031648657</v>
      </c>
      <c r="AE86" s="72"/>
      <c r="AF86" s="71">
        <v>12793968.758525809</v>
      </c>
      <c r="AG86" s="71">
        <v>1232279.1457903881</v>
      </c>
      <c r="AH86" s="71">
        <v>1413933.5517067681</v>
      </c>
      <c r="AI86" s="71">
        <v>17945119.989662919</v>
      </c>
      <c r="AJ86" s="71">
        <v>18335324.09425902</v>
      </c>
      <c r="AK86" s="71">
        <v>0</v>
      </c>
      <c r="AL86" s="71">
        <v>0</v>
      </c>
      <c r="AM86" s="71">
        <v>1331774.4961352029</v>
      </c>
      <c r="AN86" s="71">
        <v>0</v>
      </c>
      <c r="AO86" s="71">
        <v>0</v>
      </c>
      <c r="AP86" s="71">
        <v>53052400.036080107</v>
      </c>
      <c r="AQ86" s="72"/>
      <c r="AR86" s="71">
        <v>10</v>
      </c>
      <c r="AS86" s="71">
        <v>1</v>
      </c>
      <c r="AT86" s="71">
        <v>0</v>
      </c>
      <c r="AU86" s="71">
        <v>2</v>
      </c>
      <c r="AV86" s="71">
        <v>0</v>
      </c>
      <c r="AW86" s="71">
        <v>0</v>
      </c>
      <c r="AX86" s="71"/>
      <c r="AY86" s="72"/>
      <c r="AZ86" s="71">
        <v>36.5</v>
      </c>
      <c r="BA86" s="71">
        <v>29</v>
      </c>
      <c r="BB86" s="71">
        <v>0</v>
      </c>
      <c r="BC86" s="71">
        <v>48.9</v>
      </c>
      <c r="BD86" s="71">
        <v>0</v>
      </c>
      <c r="BE86" s="71">
        <v>0</v>
      </c>
      <c r="BF86" s="71"/>
      <c r="BG86" s="72"/>
      <c r="BH86" s="71">
        <v>0</v>
      </c>
      <c r="BI86" s="71">
        <v>0</v>
      </c>
      <c r="BJ86" s="71">
        <v>0</v>
      </c>
      <c r="BK86" s="71">
        <v>0</v>
      </c>
      <c r="BL86" s="71">
        <v>4.6749999999999998</v>
      </c>
      <c r="BM86" s="71">
        <v>0</v>
      </c>
      <c r="BN86" s="72"/>
      <c r="BO86" s="71">
        <v>0</v>
      </c>
      <c r="BP86" s="71">
        <v>0</v>
      </c>
      <c r="BQ86" s="71">
        <v>0</v>
      </c>
      <c r="BR86" s="71">
        <v>0</v>
      </c>
      <c r="BS86" s="71">
        <v>1</v>
      </c>
      <c r="BT86" s="71">
        <v>0</v>
      </c>
      <c r="BU86"/>
      <c r="BV86" s="70">
        <v>4.6749999999999998</v>
      </c>
      <c r="BW86" s="70">
        <v>0</v>
      </c>
      <c r="BX86" s="70">
        <v>0</v>
      </c>
      <c r="BY86" s="70">
        <v>0</v>
      </c>
      <c r="BZ86" s="70">
        <v>0</v>
      </c>
      <c r="CA86" s="70">
        <v>0</v>
      </c>
      <c r="CB86" s="70">
        <v>0</v>
      </c>
      <c r="CC86" s="70">
        <v>0</v>
      </c>
      <c r="CD86" s="70">
        <v>0</v>
      </c>
    </row>
    <row r="87" spans="1:82">
      <c r="A87" s="70" t="s">
        <v>1750</v>
      </c>
      <c r="B87" s="70">
        <v>356</v>
      </c>
      <c r="C87" s="70">
        <v>16</v>
      </c>
      <c r="D87" s="70">
        <v>21</v>
      </c>
      <c r="E87" s="70">
        <v>2019</v>
      </c>
      <c r="F87" s="70" t="s">
        <v>158</v>
      </c>
      <c r="G87" s="70" t="s">
        <v>1734</v>
      </c>
      <c r="H87" s="70" t="s">
        <v>1735</v>
      </c>
      <c r="I87" s="148"/>
      <c r="J87" s="71">
        <v>14.040583885733415</v>
      </c>
      <c r="K87" s="71">
        <v>2.0210793684472104</v>
      </c>
      <c r="L87" s="71">
        <v>6.6432425826789538</v>
      </c>
      <c r="M87" s="71">
        <v>12.561088508915624</v>
      </c>
      <c r="N87" s="71">
        <v>14.047355934281537</v>
      </c>
      <c r="O87" s="71">
        <v>8.2004000877326515</v>
      </c>
      <c r="P87" s="71">
        <v>14.597092203585564</v>
      </c>
      <c r="Q87" s="71">
        <v>0.58174223964104599</v>
      </c>
      <c r="R87" s="71">
        <v>0</v>
      </c>
      <c r="S87" s="71">
        <v>0.48808913628391282</v>
      </c>
      <c r="T87" s="72"/>
      <c r="U87" s="71">
        <v>1231275</v>
      </c>
      <c r="V87" s="71">
        <v>562</v>
      </c>
      <c r="W87" s="71">
        <v>183</v>
      </c>
      <c r="X87" s="71">
        <v>2991</v>
      </c>
      <c r="Y87" s="71">
        <v>3493</v>
      </c>
      <c r="Z87" s="71">
        <v>5134</v>
      </c>
      <c r="AA87" s="71">
        <v>3031</v>
      </c>
      <c r="AB87" s="71">
        <v>9427</v>
      </c>
      <c r="AC87" s="71">
        <v>0</v>
      </c>
      <c r="AD87" s="71">
        <v>0.48808913628391282</v>
      </c>
      <c r="AE87" s="72"/>
      <c r="AF87" s="71">
        <v>12251963.61011987</v>
      </c>
      <c r="AG87" s="71">
        <v>1200793.911762391</v>
      </c>
      <c r="AH87" s="71">
        <v>1495402.9694657431</v>
      </c>
      <c r="AI87" s="71">
        <v>18532494.514479298</v>
      </c>
      <c r="AJ87" s="71">
        <v>17523575.795893058</v>
      </c>
      <c r="AK87" s="71">
        <v>0</v>
      </c>
      <c r="AL87" s="71">
        <v>0</v>
      </c>
      <c r="AM87" s="71">
        <v>1283886.4335819953</v>
      </c>
      <c r="AN87" s="71">
        <v>0</v>
      </c>
      <c r="AO87" s="71">
        <v>0</v>
      </c>
      <c r="AP87" s="71">
        <v>52288117.235302351</v>
      </c>
      <c r="AQ87" s="72"/>
      <c r="AR87" s="71">
        <v>10</v>
      </c>
      <c r="AS87" s="71">
        <v>1</v>
      </c>
      <c r="AT87" s="71">
        <v>0</v>
      </c>
      <c r="AU87" s="71">
        <v>1</v>
      </c>
      <c r="AV87" s="71">
        <v>0</v>
      </c>
      <c r="AW87" s="71">
        <v>0</v>
      </c>
      <c r="AX87" s="71"/>
      <c r="AY87" s="72"/>
      <c r="AZ87" s="71">
        <v>36.6</v>
      </c>
      <c r="BA87" s="71">
        <v>28.8</v>
      </c>
      <c r="BB87" s="71">
        <v>0</v>
      </c>
      <c r="BC87" s="71">
        <v>39</v>
      </c>
      <c r="BD87" s="71">
        <v>0</v>
      </c>
      <c r="BE87" s="71">
        <v>0</v>
      </c>
      <c r="BF87" s="71"/>
      <c r="BG87" s="72"/>
      <c r="BH87" s="71">
        <v>0</v>
      </c>
      <c r="BI87" s="71">
        <v>0</v>
      </c>
      <c r="BJ87" s="71">
        <v>0</v>
      </c>
      <c r="BK87" s="71">
        <v>0</v>
      </c>
      <c r="BL87" s="71">
        <v>3.9460000000000002</v>
      </c>
      <c r="BM87" s="71">
        <v>0</v>
      </c>
      <c r="BN87" s="72"/>
      <c r="BO87" s="71">
        <v>0</v>
      </c>
      <c r="BP87" s="71">
        <v>0</v>
      </c>
      <c r="BQ87" s="71">
        <v>0</v>
      </c>
      <c r="BR87" s="71">
        <v>0</v>
      </c>
      <c r="BS87" s="71">
        <v>1</v>
      </c>
      <c r="BT87" s="71">
        <v>0</v>
      </c>
      <c r="BU87"/>
      <c r="BV87" s="70">
        <v>3.9460000000000002</v>
      </c>
      <c r="BW87" s="70">
        <v>0</v>
      </c>
      <c r="BX87" s="70">
        <v>0</v>
      </c>
      <c r="BY87" s="70">
        <v>0</v>
      </c>
      <c r="BZ87" s="70">
        <v>0</v>
      </c>
      <c r="CA87" s="70">
        <v>0</v>
      </c>
      <c r="CB87" s="70">
        <v>0</v>
      </c>
      <c r="CC87" s="70">
        <v>0</v>
      </c>
      <c r="CD87" s="70">
        <v>0</v>
      </c>
    </row>
    <row r="88" spans="1:82">
      <c r="A88" s="70" t="s">
        <v>1751</v>
      </c>
      <c r="B88" s="70">
        <v>357</v>
      </c>
      <c r="C88" s="70">
        <v>17</v>
      </c>
      <c r="D88" s="70">
        <v>21</v>
      </c>
      <c r="E88" s="70">
        <v>2020</v>
      </c>
      <c r="F88" s="70" t="s">
        <v>159</v>
      </c>
      <c r="G88" s="70" t="s">
        <v>1734</v>
      </c>
      <c r="H88" s="70" t="s">
        <v>1735</v>
      </c>
      <c r="I88" s="148"/>
      <c r="J88" s="71">
        <v>12.26883171044781</v>
      </c>
      <c r="K88" s="71">
        <v>1.7847995903231944</v>
      </c>
      <c r="L88" s="71">
        <v>10.821126739475993</v>
      </c>
      <c r="M88" s="71">
        <v>9.4859658895477637</v>
      </c>
      <c r="N88" s="71">
        <v>13.032330779465214</v>
      </c>
      <c r="O88" s="71">
        <v>7.148324510306808</v>
      </c>
      <c r="P88" s="71">
        <v>13.547569085694761</v>
      </c>
      <c r="Q88" s="71">
        <v>0.54467916275922201</v>
      </c>
      <c r="R88" s="71">
        <v>0</v>
      </c>
      <c r="S88" s="71">
        <v>0.38460522049202561</v>
      </c>
      <c r="T88" s="72"/>
      <c r="U88" s="71">
        <v>1137962</v>
      </c>
      <c r="V88" s="71">
        <v>449</v>
      </c>
      <c r="W88" s="71">
        <v>315</v>
      </c>
      <c r="X88" s="71">
        <v>2555</v>
      </c>
      <c r="Y88" s="71">
        <v>3468</v>
      </c>
      <c r="Z88" s="71">
        <v>5108</v>
      </c>
      <c r="AA88" s="71">
        <v>2990</v>
      </c>
      <c r="AB88" s="71">
        <v>9238</v>
      </c>
      <c r="AC88" s="71">
        <v>0</v>
      </c>
      <c r="AD88" s="71">
        <v>0.38460522049202561</v>
      </c>
      <c r="AE88" s="72"/>
      <c r="AF88" s="71">
        <v>10992555.57207386</v>
      </c>
      <c r="AG88" s="71">
        <v>1013541.870606544</v>
      </c>
      <c r="AH88" s="71">
        <v>2500500.1327621271</v>
      </c>
      <c r="AI88" s="71">
        <v>14861377.963012319</v>
      </c>
      <c r="AJ88" s="71">
        <v>16975651.109994151</v>
      </c>
      <c r="AK88" s="71"/>
      <c r="AL88" s="71"/>
      <c r="AM88" s="71">
        <v>1205661.6363206904</v>
      </c>
      <c r="AN88" s="71"/>
      <c r="AO88" s="71"/>
      <c r="AP88" s="71">
        <v>47549288.284769692</v>
      </c>
      <c r="AQ88" s="72"/>
      <c r="AR88" s="71">
        <v>11</v>
      </c>
      <c r="AS88" s="71">
        <v>1</v>
      </c>
      <c r="AT88" s="71">
        <v>0</v>
      </c>
      <c r="AU88" s="71">
        <v>2</v>
      </c>
      <c r="AV88" s="71">
        <v>0</v>
      </c>
      <c r="AW88" s="71">
        <v>0</v>
      </c>
      <c r="AX88" s="71"/>
      <c r="AY88" s="72"/>
      <c r="AZ88" s="71">
        <v>41.7</v>
      </c>
      <c r="BA88" s="71">
        <v>28.8</v>
      </c>
      <c r="BB88" s="71">
        <v>0</v>
      </c>
      <c r="BC88" s="71">
        <v>1029</v>
      </c>
      <c r="BD88" s="71">
        <v>0</v>
      </c>
      <c r="BE88" s="71">
        <v>0</v>
      </c>
      <c r="BF88" s="71"/>
      <c r="BG88" s="72"/>
      <c r="BH88" s="71">
        <v>0</v>
      </c>
      <c r="BI88" s="71">
        <v>0</v>
      </c>
      <c r="BJ88" s="71">
        <v>0</v>
      </c>
      <c r="BK88" s="71">
        <v>0</v>
      </c>
      <c r="BL88" s="71">
        <v>2.7549999999999999</v>
      </c>
      <c r="BM88" s="71">
        <v>0</v>
      </c>
      <c r="BN88" s="72"/>
      <c r="BO88" s="71">
        <v>0</v>
      </c>
      <c r="BP88" s="71">
        <v>0</v>
      </c>
      <c r="BQ88" s="71">
        <v>0</v>
      </c>
      <c r="BR88" s="71">
        <v>0</v>
      </c>
      <c r="BS88" s="71">
        <v>1</v>
      </c>
      <c r="BT88" s="71">
        <v>0</v>
      </c>
      <c r="BU88"/>
      <c r="BV88" s="70">
        <v>2.7549999999999999</v>
      </c>
      <c r="BW88" s="70">
        <v>0</v>
      </c>
      <c r="BX88" s="70">
        <v>0</v>
      </c>
      <c r="BY88" s="70">
        <v>0</v>
      </c>
      <c r="BZ88" s="70">
        <v>0</v>
      </c>
      <c r="CA88" s="70">
        <v>0</v>
      </c>
      <c r="CB88" s="70">
        <v>0</v>
      </c>
      <c r="CC88" s="70">
        <v>0</v>
      </c>
      <c r="CD88" s="70">
        <v>0</v>
      </c>
    </row>
    <row r="89" spans="1:82">
      <c r="A89" s="70" t="s">
        <v>1752</v>
      </c>
      <c r="B89" s="70">
        <v>357</v>
      </c>
      <c r="C89" s="70">
        <v>18</v>
      </c>
      <c r="D89" s="70">
        <v>21</v>
      </c>
      <c r="E89" s="70">
        <v>2021</v>
      </c>
      <c r="F89" s="70" t="s">
        <v>160</v>
      </c>
      <c r="G89" s="70" t="s">
        <v>1734</v>
      </c>
      <c r="H89" s="70" t="s">
        <v>1735</v>
      </c>
      <c r="I89" s="148"/>
      <c r="J89" s="71">
        <v>13.229707915086653</v>
      </c>
      <c r="K89" s="71">
        <v>1.4642533766323953</v>
      </c>
      <c r="L89" s="71">
        <v>7.8820290547643772</v>
      </c>
      <c r="M89" s="71">
        <v>10.598382841374107</v>
      </c>
      <c r="N89" s="71">
        <v>11.983498115119882</v>
      </c>
      <c r="O89" s="71">
        <v>6.8799447476075928</v>
      </c>
      <c r="P89" s="71">
        <v>13.665679720687789</v>
      </c>
      <c r="Q89" s="71">
        <v>0.52881203169857804</v>
      </c>
      <c r="R89" s="71">
        <v>0</v>
      </c>
      <c r="S89" s="71">
        <v>0.52373676003030512</v>
      </c>
      <c r="T89" s="72"/>
      <c r="U89" s="71">
        <v>1274905</v>
      </c>
      <c r="V89" s="71">
        <v>449</v>
      </c>
      <c r="W89" s="71">
        <v>315</v>
      </c>
      <c r="X89" s="71">
        <v>2555</v>
      </c>
      <c r="Y89" s="71">
        <v>3467</v>
      </c>
      <c r="Z89" s="71">
        <v>5062</v>
      </c>
      <c r="AA89" s="71">
        <v>2941</v>
      </c>
      <c r="AB89" s="71">
        <v>9057</v>
      </c>
      <c r="AC89" s="71">
        <v>0</v>
      </c>
      <c r="AD89" s="71">
        <v>0.52373676003030512</v>
      </c>
      <c r="AE89" s="72"/>
      <c r="AF89" s="71">
        <v>11470191.302125359</v>
      </c>
      <c r="AG89" s="71">
        <v>1013945.3050642236</v>
      </c>
      <c r="AH89" s="71">
        <v>1705315.7847465863</v>
      </c>
      <c r="AI89" s="71">
        <v>16374329.457551351</v>
      </c>
      <c r="AJ89" s="71">
        <v>14515436.122525839</v>
      </c>
      <c r="AK89" s="71">
        <v>0</v>
      </c>
      <c r="AL89" s="71">
        <v>0</v>
      </c>
      <c r="AM89" s="71">
        <v>1188857.0318752711</v>
      </c>
      <c r="AN89" s="71">
        <v>0</v>
      </c>
      <c r="AO89" s="71">
        <v>0</v>
      </c>
      <c r="AP89" s="71">
        <v>46268075.003888629</v>
      </c>
      <c r="AQ89" s="72"/>
      <c r="AR89" s="71">
        <v>12</v>
      </c>
      <c r="AS89" s="71">
        <v>1</v>
      </c>
      <c r="AT89" s="71">
        <v>0</v>
      </c>
      <c r="AU89" s="71">
        <v>2</v>
      </c>
      <c r="AV89" s="71">
        <v>0</v>
      </c>
      <c r="AW89" s="71">
        <v>0</v>
      </c>
      <c r="AX89" s="71"/>
      <c r="AY89" s="72"/>
      <c r="AZ89" s="71">
        <v>46.7</v>
      </c>
      <c r="BA89" s="71">
        <v>28.8</v>
      </c>
      <c r="BB89" s="71">
        <v>0</v>
      </c>
      <c r="BC89" s="71">
        <v>1029</v>
      </c>
      <c r="BD89" s="71">
        <v>0</v>
      </c>
      <c r="BE89" s="71">
        <v>0</v>
      </c>
      <c r="BF89" s="71"/>
      <c r="BG89" s="72"/>
      <c r="BH89" s="71">
        <v>0</v>
      </c>
      <c r="BI89" s="71">
        <v>0</v>
      </c>
      <c r="BJ89" s="71">
        <v>0</v>
      </c>
      <c r="BK89" s="71">
        <v>0</v>
      </c>
      <c r="BL89" s="71">
        <v>2.91</v>
      </c>
      <c r="BM89" s="71">
        <v>0</v>
      </c>
      <c r="BN89" s="72"/>
      <c r="BO89" s="71">
        <v>0</v>
      </c>
      <c r="BP89" s="71">
        <v>0</v>
      </c>
      <c r="BQ89" s="71">
        <v>0</v>
      </c>
      <c r="BR89" s="71">
        <v>0</v>
      </c>
      <c r="BS89" s="71">
        <v>1</v>
      </c>
      <c r="BT89" s="71">
        <v>0</v>
      </c>
      <c r="BU89"/>
      <c r="BV89" s="70">
        <v>2.91</v>
      </c>
      <c r="BW89" s="70">
        <v>0</v>
      </c>
      <c r="BX89" s="70">
        <v>0</v>
      </c>
      <c r="BY89" s="70">
        <v>0</v>
      </c>
      <c r="BZ89" s="70">
        <v>0</v>
      </c>
      <c r="CA89" s="70">
        <v>0</v>
      </c>
      <c r="CB89" s="70">
        <v>0</v>
      </c>
      <c r="CC89" s="70">
        <v>0</v>
      </c>
      <c r="CD89" s="70">
        <v>0</v>
      </c>
    </row>
    <row r="90" spans="1:82">
      <c r="A90" s="70" t="s">
        <v>1753</v>
      </c>
      <c r="B90" s="70">
        <v>357</v>
      </c>
      <c r="C90" s="70">
        <v>19</v>
      </c>
      <c r="D90" s="70">
        <v>21</v>
      </c>
      <c r="E90" s="70">
        <v>2022</v>
      </c>
      <c r="F90" s="70" t="s">
        <v>161</v>
      </c>
      <c r="G90" s="70" t="s">
        <v>1734</v>
      </c>
      <c r="H90" s="70" t="s">
        <v>1735</v>
      </c>
      <c r="I90" s="148"/>
      <c r="J90" s="71">
        <v>13.016039497357255</v>
      </c>
      <c r="K90" s="71">
        <v>1.4953882045784619</v>
      </c>
      <c r="L90" s="71">
        <v>7.9177224346154302</v>
      </c>
      <c r="M90" s="71">
        <v>9.9245840931183249</v>
      </c>
      <c r="N90" s="71">
        <v>11.959225915917026</v>
      </c>
      <c r="O90" s="71">
        <v>7.1911572097243672</v>
      </c>
      <c r="P90" s="71">
        <v>13.373522521820702</v>
      </c>
      <c r="Q90" s="71">
        <v>0.52188115382530198</v>
      </c>
      <c r="R90" s="71">
        <v>0</v>
      </c>
      <c r="S90" s="71">
        <v>0.50250250980961031</v>
      </c>
      <c r="T90" s="72"/>
      <c r="U90" s="71">
        <v>1393768</v>
      </c>
      <c r="V90" s="71">
        <v>449</v>
      </c>
      <c r="W90" s="71">
        <v>315</v>
      </c>
      <c r="X90" s="71">
        <v>2555</v>
      </c>
      <c r="Y90" s="71">
        <v>3453</v>
      </c>
      <c r="Z90" s="71">
        <v>5027</v>
      </c>
      <c r="AA90" s="71">
        <v>2922</v>
      </c>
      <c r="AB90" s="71">
        <v>8865</v>
      </c>
      <c r="AC90" s="71">
        <v>0</v>
      </c>
      <c r="AD90" s="71">
        <v>0.50250250980961031</v>
      </c>
      <c r="AE90" s="72"/>
      <c r="AF90" s="71">
        <v>11923605.033099873</v>
      </c>
      <c r="AG90" s="71">
        <v>993252.72657955147</v>
      </c>
      <c r="AH90" s="71">
        <v>2063485.17297736</v>
      </c>
      <c r="AI90" s="71">
        <v>15095582.133432189</v>
      </c>
      <c r="AJ90" s="71">
        <v>16201996.723354984</v>
      </c>
      <c r="AK90" s="71">
        <v>0</v>
      </c>
      <c r="AL90" s="71">
        <v>0</v>
      </c>
      <c r="AM90" s="71">
        <v>1144713.4649190796</v>
      </c>
      <c r="AN90" s="71">
        <v>0</v>
      </c>
      <c r="AO90" s="71">
        <v>0</v>
      </c>
      <c r="AP90" s="71">
        <v>47422635.254363038</v>
      </c>
      <c r="AQ90" s="72"/>
      <c r="AR90" s="71">
        <v>12</v>
      </c>
      <c r="AS90" s="71">
        <v>1</v>
      </c>
      <c r="AT90" s="71">
        <v>0</v>
      </c>
      <c r="AU90" s="71">
        <v>3</v>
      </c>
      <c r="AV90" s="71">
        <v>0</v>
      </c>
      <c r="AW90" s="71">
        <v>0</v>
      </c>
      <c r="AX90" s="71"/>
      <c r="AY90" s="72"/>
      <c r="AZ90" s="71">
        <v>46.7</v>
      </c>
      <c r="BA90" s="71">
        <v>28.8</v>
      </c>
      <c r="BB90" s="71">
        <v>0</v>
      </c>
      <c r="BC90" s="71">
        <v>7629</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1754</v>
      </c>
      <c r="B91" s="70">
        <v>357</v>
      </c>
      <c r="C91" s="70">
        <v>20</v>
      </c>
      <c r="D91" s="70">
        <v>21</v>
      </c>
      <c r="E91" s="70">
        <v>2023</v>
      </c>
      <c r="F91" s="70" t="s">
        <v>1539</v>
      </c>
      <c r="G91" s="70" t="s">
        <v>1734</v>
      </c>
      <c r="H91" s="70" t="s">
        <v>1735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v>
      </c>
      <c r="AS91" s="71">
        <v>1</v>
      </c>
      <c r="AT91" s="71">
        <v>0</v>
      </c>
      <c r="AU91" s="71">
        <v>4</v>
      </c>
      <c r="AV91" s="71">
        <v>0</v>
      </c>
      <c r="AW91" s="71">
        <v>0</v>
      </c>
      <c r="AX91" s="71"/>
      <c r="AY91" s="72"/>
      <c r="AZ91" s="71">
        <v>46.7</v>
      </c>
      <c r="BA91" s="71">
        <v>28.8</v>
      </c>
      <c r="BB91" s="71">
        <v>0</v>
      </c>
      <c r="BC91" s="71">
        <v>10229</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1755</v>
      </c>
      <c r="B92" s="70">
        <v>357</v>
      </c>
      <c r="C92" s="70">
        <v>21</v>
      </c>
      <c r="D92" s="70">
        <v>21</v>
      </c>
      <c r="E92" s="70">
        <v>2024</v>
      </c>
      <c r="F92" s="70" t="s">
        <v>1554</v>
      </c>
      <c r="G92" s="70" t="s">
        <v>1734</v>
      </c>
      <c r="H92" s="70" t="s">
        <v>1735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1756</v>
      </c>
      <c r="B93" s="70">
        <v>69</v>
      </c>
      <c r="C93" s="70">
        <v>1</v>
      </c>
      <c r="D93" s="70">
        <v>5</v>
      </c>
      <c r="E93" s="70">
        <v>1990</v>
      </c>
      <c r="F93" s="70" t="s">
        <v>787</v>
      </c>
      <c r="G93" s="70" t="s">
        <v>1757</v>
      </c>
      <c r="H93" s="70" t="s">
        <v>1758</v>
      </c>
      <c r="I93" s="148"/>
      <c r="J93" s="71">
        <v>21.871978565128948</v>
      </c>
      <c r="K93" s="71">
        <v>1.4595053220231879</v>
      </c>
      <c r="L93" s="71">
        <v>7.8183845657234201</v>
      </c>
      <c r="M93" s="71">
        <v>4.7068699628786721</v>
      </c>
      <c r="N93" s="71">
        <v>8.8748508523444887</v>
      </c>
      <c r="O93" s="71">
        <v>8.5701429199134935</v>
      </c>
      <c r="P93" s="71">
        <v>18.10872781033213</v>
      </c>
      <c r="Q93" s="71">
        <v>0.73808519523972704</v>
      </c>
      <c r="R93" s="71">
        <v>0</v>
      </c>
      <c r="S93" s="71">
        <v>0.67177437821828423</v>
      </c>
      <c r="T93" s="72"/>
      <c r="U93" s="71">
        <v>755795</v>
      </c>
      <c r="V93" s="71">
        <v>495</v>
      </c>
      <c r="W93" s="71">
        <v>85</v>
      </c>
      <c r="X93" s="71">
        <v>1825</v>
      </c>
      <c r="Y93" s="71">
        <v>3829</v>
      </c>
      <c r="Z93" s="71">
        <v>3525</v>
      </c>
      <c r="AA93" s="71">
        <v>4397</v>
      </c>
      <c r="AB93" s="71">
        <v>11984</v>
      </c>
      <c r="AC93" s="71">
        <v>0</v>
      </c>
      <c r="AD93" s="71">
        <v>0.67177437821828423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1759</v>
      </c>
      <c r="B94" s="70">
        <v>70</v>
      </c>
      <c r="C94" s="70">
        <v>2</v>
      </c>
      <c r="D94" s="70">
        <v>5</v>
      </c>
      <c r="E94" s="70">
        <v>2005</v>
      </c>
      <c r="F94" s="70" t="s">
        <v>789</v>
      </c>
      <c r="G94" s="70" t="s">
        <v>1757</v>
      </c>
      <c r="H94" s="70" t="s">
        <v>1758</v>
      </c>
      <c r="I94" s="148"/>
      <c r="J94" s="71">
        <v>14.346255298066559</v>
      </c>
      <c r="K94" s="71">
        <v>1.0971681723578821</v>
      </c>
      <c r="L94" s="71">
        <v>4.3995200068743046</v>
      </c>
      <c r="M94" s="71">
        <v>6.4430307110796452</v>
      </c>
      <c r="N94" s="71">
        <v>11.37966456699211</v>
      </c>
      <c r="O94" s="71">
        <v>12.62064792785252</v>
      </c>
      <c r="P94" s="71">
        <v>18.666398941823029</v>
      </c>
      <c r="Q94" s="71">
        <v>0.65883880634535297</v>
      </c>
      <c r="R94" s="71">
        <v>0</v>
      </c>
      <c r="S94" s="71">
        <v>0</v>
      </c>
      <c r="T94" s="72"/>
      <c r="U94" s="71">
        <v>615279</v>
      </c>
      <c r="V94" s="71">
        <v>473</v>
      </c>
      <c r="W94" s="71">
        <v>43</v>
      </c>
      <c r="X94" s="71">
        <v>1333</v>
      </c>
      <c r="Y94" s="71">
        <v>4484</v>
      </c>
      <c r="Z94" s="71">
        <v>6007</v>
      </c>
      <c r="AA94" s="71">
        <v>3712</v>
      </c>
      <c r="AB94" s="71">
        <v>11183</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1760</v>
      </c>
      <c r="B95" s="70">
        <v>71</v>
      </c>
      <c r="C95" s="70">
        <v>3</v>
      </c>
      <c r="D95" s="70">
        <v>5</v>
      </c>
      <c r="E95" s="70">
        <v>2006</v>
      </c>
      <c r="F95" s="70" t="s">
        <v>790</v>
      </c>
      <c r="G95" s="70" t="s">
        <v>1757</v>
      </c>
      <c r="H95" s="70" t="s">
        <v>1758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1761</v>
      </c>
      <c r="B96" s="70">
        <v>72</v>
      </c>
      <c r="C96" s="70">
        <v>4</v>
      </c>
      <c r="D96" s="70">
        <v>5</v>
      </c>
      <c r="E96" s="70">
        <v>2007</v>
      </c>
      <c r="F96" s="70" t="s">
        <v>791</v>
      </c>
      <c r="G96" s="70" t="s">
        <v>1757</v>
      </c>
      <c r="H96" s="70" t="s">
        <v>1758</v>
      </c>
      <c r="I96" s="148"/>
      <c r="J96" s="71">
        <v>15.022036718191149</v>
      </c>
      <c r="K96" s="71">
        <v>0.86188580602847809</v>
      </c>
      <c r="L96" s="71">
        <v>3.2290609515693691</v>
      </c>
      <c r="M96" s="71">
        <v>7.3068549702269197</v>
      </c>
      <c r="N96" s="71">
        <v>12.524695892685081</v>
      </c>
      <c r="O96" s="71">
        <v>12.34459912255438</v>
      </c>
      <c r="P96" s="71">
        <v>18.61830414227386</v>
      </c>
      <c r="Q96" s="71">
        <v>0.681378515222965</v>
      </c>
      <c r="R96" s="71">
        <v>0</v>
      </c>
      <c r="S96" s="71">
        <v>0</v>
      </c>
      <c r="T96" s="72"/>
      <c r="U96" s="71">
        <v>719778</v>
      </c>
      <c r="V96" s="71">
        <v>387</v>
      </c>
      <c r="W96" s="71">
        <v>36</v>
      </c>
      <c r="X96" s="71">
        <v>1890</v>
      </c>
      <c r="Y96" s="71">
        <v>4535</v>
      </c>
      <c r="Z96" s="71">
        <v>6108</v>
      </c>
      <c r="AA96" s="71">
        <v>3646</v>
      </c>
      <c r="AB96" s="71">
        <v>10954</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1762</v>
      </c>
      <c r="B97" s="70">
        <v>73</v>
      </c>
      <c r="C97" s="70">
        <v>5</v>
      </c>
      <c r="D97" s="70">
        <v>5</v>
      </c>
      <c r="E97" s="70">
        <v>2008</v>
      </c>
      <c r="F97" s="70" t="s">
        <v>792</v>
      </c>
      <c r="G97" s="70" t="s">
        <v>1757</v>
      </c>
      <c r="H97" s="70" t="s">
        <v>1758</v>
      </c>
      <c r="I97" s="148"/>
      <c r="J97" s="71">
        <v>13.45796779437522</v>
      </c>
      <c r="K97" s="71">
        <v>0.63690005777874781</v>
      </c>
      <c r="L97" s="71">
        <v>2.856038074528223</v>
      </c>
      <c r="M97" s="71">
        <v>7.6646341836708132</v>
      </c>
      <c r="N97" s="71">
        <v>10.659515559684561</v>
      </c>
      <c r="O97" s="71">
        <v>11.933826928047971</v>
      </c>
      <c r="P97" s="71">
        <v>18.265541512054671</v>
      </c>
      <c r="Q97" s="71">
        <v>0.66209104009389497</v>
      </c>
      <c r="R97" s="71">
        <v>0</v>
      </c>
      <c r="S97" s="71">
        <v>0</v>
      </c>
      <c r="T97" s="72"/>
      <c r="U97" s="71">
        <v>696026</v>
      </c>
      <c r="V97" s="71">
        <v>387</v>
      </c>
      <c r="W97" s="71">
        <v>36</v>
      </c>
      <c r="X97" s="71">
        <v>1890</v>
      </c>
      <c r="Y97" s="71">
        <v>4566</v>
      </c>
      <c r="Z97" s="71">
        <v>6112</v>
      </c>
      <c r="AA97" s="71">
        <v>3581</v>
      </c>
      <c r="AB97" s="71">
        <v>10819</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1763</v>
      </c>
      <c r="B98" s="70">
        <v>74</v>
      </c>
      <c r="C98" s="70">
        <v>6</v>
      </c>
      <c r="D98" s="70">
        <v>5</v>
      </c>
      <c r="E98" s="70">
        <v>2009</v>
      </c>
      <c r="F98" s="70" t="s">
        <v>176</v>
      </c>
      <c r="G98" s="70" t="s">
        <v>1757</v>
      </c>
      <c r="H98" s="70" t="s">
        <v>1758</v>
      </c>
      <c r="I98" s="148"/>
      <c r="J98" s="71">
        <v>12.123632544204391</v>
      </c>
      <c r="K98" s="71">
        <v>0.61509495542508041</v>
      </c>
      <c r="L98" s="71">
        <v>5.6548775265916547</v>
      </c>
      <c r="M98" s="71">
        <v>7.6125151330615939</v>
      </c>
      <c r="N98" s="71">
        <v>10.28406538788658</v>
      </c>
      <c r="O98" s="71">
        <v>12.145802868136331</v>
      </c>
      <c r="P98" s="71">
        <v>17.374693703691271</v>
      </c>
      <c r="Q98" s="71">
        <v>0.62034219027252202</v>
      </c>
      <c r="R98" s="71">
        <v>0</v>
      </c>
      <c r="S98" s="71">
        <v>0</v>
      </c>
      <c r="T98" s="72"/>
      <c r="U98" s="71">
        <v>556531</v>
      </c>
      <c r="V98" s="71">
        <v>338</v>
      </c>
      <c r="W98" s="71">
        <v>97</v>
      </c>
      <c r="X98" s="71">
        <v>1960</v>
      </c>
      <c r="Y98" s="71">
        <v>4605</v>
      </c>
      <c r="Z98" s="71">
        <v>6140</v>
      </c>
      <c r="AA98" s="71">
        <v>3497</v>
      </c>
      <c r="AB98" s="71">
        <v>10641</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1764</v>
      </c>
      <c r="B99" s="70">
        <v>75</v>
      </c>
      <c r="C99" s="70">
        <v>7</v>
      </c>
      <c r="D99" s="70">
        <v>5</v>
      </c>
      <c r="E99" s="70">
        <v>2010</v>
      </c>
      <c r="F99" s="70" t="s">
        <v>177</v>
      </c>
      <c r="G99" s="70" t="s">
        <v>1757</v>
      </c>
      <c r="H99" s="70" t="s">
        <v>1758</v>
      </c>
      <c r="I99" s="148"/>
      <c r="J99" s="71">
        <v>14.351240739553701</v>
      </c>
      <c r="K99" s="71">
        <v>0.6723743026709551</v>
      </c>
      <c r="L99" s="71">
        <v>5.1335738452122328</v>
      </c>
      <c r="M99" s="71">
        <v>8.1279587538227336</v>
      </c>
      <c r="N99" s="71">
        <v>12.46496365047307</v>
      </c>
      <c r="O99" s="71">
        <v>12.123097707792979</v>
      </c>
      <c r="P99" s="71">
        <v>17.610793459485681</v>
      </c>
      <c r="Q99" s="71">
        <v>0.63917417890811401</v>
      </c>
      <c r="R99" s="71">
        <v>0</v>
      </c>
      <c r="S99" s="71">
        <v>0</v>
      </c>
      <c r="T99" s="72"/>
      <c r="U99" s="71">
        <v>700052</v>
      </c>
      <c r="V99" s="71">
        <v>338</v>
      </c>
      <c r="W99" s="71">
        <v>97</v>
      </c>
      <c r="X99" s="71">
        <v>1960</v>
      </c>
      <c r="Y99" s="71">
        <v>4617</v>
      </c>
      <c r="Z99" s="71">
        <v>6157</v>
      </c>
      <c r="AA99" s="71">
        <v>3456</v>
      </c>
      <c r="AB99" s="71">
        <v>10506</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1765</v>
      </c>
      <c r="B100" s="70">
        <v>76</v>
      </c>
      <c r="C100" s="70">
        <v>8</v>
      </c>
      <c r="D100" s="70">
        <v>5</v>
      </c>
      <c r="E100" s="70">
        <v>2011</v>
      </c>
      <c r="F100" s="70" t="s">
        <v>178</v>
      </c>
      <c r="G100" s="70" t="s">
        <v>1757</v>
      </c>
      <c r="H100" s="70" t="s">
        <v>1758</v>
      </c>
      <c r="I100" s="148"/>
      <c r="J100" s="71">
        <v>6.8201572881340287</v>
      </c>
      <c r="K100" s="71">
        <v>0.82150663638224941</v>
      </c>
      <c r="L100" s="71">
        <v>5.2459229476550169</v>
      </c>
      <c r="M100" s="71">
        <v>10.824566954530081</v>
      </c>
      <c r="N100" s="71">
        <v>15.73496713733811</v>
      </c>
      <c r="O100" s="71">
        <v>11.957825687966993</v>
      </c>
      <c r="P100" s="71">
        <v>17.101869943195659</v>
      </c>
      <c r="Q100" s="71">
        <v>0.72570078929149595</v>
      </c>
      <c r="R100" s="71">
        <v>0</v>
      </c>
      <c r="S100" s="71">
        <v>0</v>
      </c>
      <c r="T100" s="72"/>
      <c r="U100" s="71">
        <v>302853</v>
      </c>
      <c r="V100" s="71">
        <v>338</v>
      </c>
      <c r="W100" s="71">
        <v>97</v>
      </c>
      <c r="X100" s="71">
        <v>1960</v>
      </c>
      <c r="Y100" s="71">
        <v>4610</v>
      </c>
      <c r="Z100" s="71">
        <v>6205</v>
      </c>
      <c r="AA100" s="71">
        <v>3456</v>
      </c>
      <c r="AB100" s="71">
        <v>10341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1766</v>
      </c>
      <c r="B101" s="70">
        <v>77</v>
      </c>
      <c r="C101" s="70">
        <v>9</v>
      </c>
      <c r="D101" s="70">
        <v>5</v>
      </c>
      <c r="E101" s="70">
        <v>2012</v>
      </c>
      <c r="F101" s="70" t="s">
        <v>179</v>
      </c>
      <c r="G101" s="70" t="s">
        <v>1757</v>
      </c>
      <c r="H101" s="70" t="s">
        <v>1758</v>
      </c>
      <c r="I101" s="148"/>
      <c r="J101" s="71">
        <v>11.141945973331101</v>
      </c>
      <c r="K101" s="71">
        <v>0.79711393490553106</v>
      </c>
      <c r="L101" s="71">
        <v>5.234374764638198</v>
      </c>
      <c r="M101" s="71">
        <v>12.03601003041736</v>
      </c>
      <c r="N101" s="71">
        <v>16.285626708756201</v>
      </c>
      <c r="O101" s="71">
        <v>12.009036880826319</v>
      </c>
      <c r="P101" s="71">
        <v>17.104615477491077</v>
      </c>
      <c r="Q101" s="71">
        <v>0.77877605008663897</v>
      </c>
      <c r="R101" s="71">
        <v>0</v>
      </c>
      <c r="S101" s="71">
        <v>0</v>
      </c>
      <c r="T101" s="72"/>
      <c r="U101" s="71">
        <v>519703</v>
      </c>
      <c r="V101" s="71">
        <v>338</v>
      </c>
      <c r="W101" s="71">
        <v>97</v>
      </c>
      <c r="X101" s="71">
        <v>1960</v>
      </c>
      <c r="Y101" s="71">
        <v>4636</v>
      </c>
      <c r="Z101" s="71">
        <v>6281</v>
      </c>
      <c r="AA101" s="71">
        <v>3437</v>
      </c>
      <c r="AB101" s="71">
        <v>10214</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1767</v>
      </c>
      <c r="B102" s="70">
        <v>78</v>
      </c>
      <c r="C102" s="70">
        <v>10</v>
      </c>
      <c r="D102" s="70">
        <v>5</v>
      </c>
      <c r="E102" s="70">
        <v>2013</v>
      </c>
      <c r="F102" s="70" t="s">
        <v>180</v>
      </c>
      <c r="G102" s="1064" t="s">
        <v>1757</v>
      </c>
      <c r="H102" s="70" t="s">
        <v>1758</v>
      </c>
      <c r="I102" s="148"/>
      <c r="J102" s="71">
        <v>11.414242907880841</v>
      </c>
      <c r="K102" s="71">
        <v>0.66774456185883813</v>
      </c>
      <c r="L102" s="71">
        <v>4.6124372815617054</v>
      </c>
      <c r="M102" s="71">
        <v>10.381692598524991</v>
      </c>
      <c r="N102" s="71">
        <v>17.218864737405191</v>
      </c>
      <c r="O102" s="71">
        <v>11.634870510955196</v>
      </c>
      <c r="P102" s="71">
        <v>16.919297596658389</v>
      </c>
      <c r="Q102" s="71">
        <v>0.79079907929696902</v>
      </c>
      <c r="R102" s="71">
        <v>0</v>
      </c>
      <c r="S102" s="71">
        <v>0</v>
      </c>
      <c r="T102" s="72"/>
      <c r="U102" s="71">
        <v>484404</v>
      </c>
      <c r="V102" s="71">
        <v>338</v>
      </c>
      <c r="W102" s="71">
        <v>97</v>
      </c>
      <c r="X102" s="71">
        <v>1960</v>
      </c>
      <c r="Y102" s="71">
        <v>4643</v>
      </c>
      <c r="Z102" s="71">
        <v>6357</v>
      </c>
      <c r="AA102" s="71">
        <v>3387</v>
      </c>
      <c r="AB102" s="71">
        <v>10223</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1768</v>
      </c>
      <c r="B103" s="70">
        <v>79</v>
      </c>
      <c r="C103" s="70">
        <v>11</v>
      </c>
      <c r="D103" s="70">
        <v>5</v>
      </c>
      <c r="E103" s="70">
        <v>2014</v>
      </c>
      <c r="F103" s="70" t="s">
        <v>181</v>
      </c>
      <c r="G103" s="1064" t="s">
        <v>1757</v>
      </c>
      <c r="H103" s="70" t="s">
        <v>1758</v>
      </c>
      <c r="I103" s="148"/>
      <c r="J103" s="71">
        <v>9.6189380149714285</v>
      </c>
      <c r="K103" s="71">
        <v>0.61775526811419523</v>
      </c>
      <c r="L103" s="71">
        <v>3.94318040184032</v>
      </c>
      <c r="M103" s="71">
        <v>10.15369708986483</v>
      </c>
      <c r="N103" s="71">
        <v>16.49797090789604</v>
      </c>
      <c r="O103" s="71">
        <v>10.989579017861924</v>
      </c>
      <c r="P103" s="71">
        <v>16.80136703009471</v>
      </c>
      <c r="Q103" s="71">
        <v>0.74402956618803695</v>
      </c>
      <c r="R103" s="71">
        <v>0</v>
      </c>
      <c r="S103" s="71">
        <v>0</v>
      </c>
      <c r="T103" s="72"/>
      <c r="U103" s="71">
        <v>432510</v>
      </c>
      <c r="V103" s="71">
        <v>271</v>
      </c>
      <c r="W103" s="71">
        <v>98</v>
      </c>
      <c r="X103" s="71">
        <v>1981</v>
      </c>
      <c r="Y103" s="71">
        <v>4612</v>
      </c>
      <c r="Z103" s="71">
        <v>6324</v>
      </c>
      <c r="AA103" s="71">
        <v>3346</v>
      </c>
      <c r="AB103" s="71">
        <v>10025</v>
      </c>
      <c r="AC103" s="71">
        <v>0</v>
      </c>
      <c r="AD103" s="71">
        <v>0</v>
      </c>
      <c r="AE103" s="72"/>
      <c r="AF103" s="71"/>
      <c r="AG103" s="71"/>
      <c r="AH103" s="71"/>
      <c r="AI103" s="71"/>
      <c r="AJ103" s="71"/>
      <c r="AK103" s="71"/>
      <c r="AL103" s="71"/>
      <c r="AM103" s="71"/>
      <c r="AN103" s="71"/>
      <c r="AO103" s="71"/>
      <c r="AP103" s="71"/>
      <c r="AQ103" s="72"/>
      <c r="AR103" s="71">
        <v>246</v>
      </c>
      <c r="AS103" s="71">
        <v>52</v>
      </c>
      <c r="AT103" s="71">
        <v>0</v>
      </c>
      <c r="AU103" s="71">
        <v>0</v>
      </c>
      <c r="AV103" s="71">
        <v>0</v>
      </c>
      <c r="AW103" s="71">
        <v>0</v>
      </c>
      <c r="AX103" s="71"/>
      <c r="AY103" s="72"/>
      <c r="AZ103" s="71">
        <v>1138.3900000000001</v>
      </c>
      <c r="BA103" s="71">
        <v>4987.8999999999996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1769</v>
      </c>
      <c r="B104" s="70">
        <v>80</v>
      </c>
      <c r="C104" s="70">
        <v>12</v>
      </c>
      <c r="D104" s="70">
        <v>5</v>
      </c>
      <c r="E104" s="70">
        <v>2015</v>
      </c>
      <c r="F104" s="70" t="s">
        <v>182</v>
      </c>
      <c r="G104" s="70" t="s">
        <v>1757</v>
      </c>
      <c r="H104" s="70" t="s">
        <v>1758</v>
      </c>
      <c r="I104" s="148"/>
      <c r="J104" s="71">
        <v>9.6376329525491169</v>
      </c>
      <c r="K104" s="71">
        <v>0.58419598865971267</v>
      </c>
      <c r="L104" s="71">
        <v>4.6259586950582783</v>
      </c>
      <c r="M104" s="71">
        <v>11.72260263583324</v>
      </c>
      <c r="N104" s="71">
        <v>14.228909462946261</v>
      </c>
      <c r="O104" s="71">
        <v>11.000144306832597</v>
      </c>
      <c r="P104" s="71">
        <v>16.437743876706978</v>
      </c>
      <c r="Q104" s="71">
        <v>0.71600580255486201</v>
      </c>
      <c r="R104" s="71">
        <v>0</v>
      </c>
      <c r="S104" s="71">
        <v>0</v>
      </c>
      <c r="T104" s="72"/>
      <c r="U104" s="71">
        <v>489984</v>
      </c>
      <c r="V104" s="71">
        <v>271</v>
      </c>
      <c r="W104" s="71">
        <v>98</v>
      </c>
      <c r="X104" s="71">
        <v>1981</v>
      </c>
      <c r="Y104" s="71">
        <v>4568</v>
      </c>
      <c r="Z104" s="71">
        <v>6391</v>
      </c>
      <c r="AA104" s="71">
        <v>3271</v>
      </c>
      <c r="AB104" s="71">
        <v>9855</v>
      </c>
      <c r="AC104" s="71">
        <v>0</v>
      </c>
      <c r="AD104" s="71">
        <v>0</v>
      </c>
      <c r="AE104" s="72"/>
      <c r="AF104" s="71">
        <v>8281413.9518354665</v>
      </c>
      <c r="AG104" s="71">
        <v>453196.34590287128</v>
      </c>
      <c r="AH104" s="71">
        <v>657443.25065546052</v>
      </c>
      <c r="AI104" s="71">
        <v>12049833.94603732</v>
      </c>
      <c r="AJ104" s="71">
        <v>23389248.465902969</v>
      </c>
      <c r="AK104" s="71">
        <v>0</v>
      </c>
      <c r="AL104" s="71">
        <v>0</v>
      </c>
      <c r="AM104" s="71">
        <v>1350586.409829834</v>
      </c>
      <c r="AN104" s="71">
        <v>0</v>
      </c>
      <c r="AO104" s="71">
        <v>0</v>
      </c>
      <c r="AP104" s="71">
        <v>46181722.370163925</v>
      </c>
      <c r="AQ104" s="72"/>
      <c r="AR104" s="71">
        <v>263</v>
      </c>
      <c r="AS104" s="71">
        <v>77</v>
      </c>
      <c r="AT104" s="71">
        <v>0</v>
      </c>
      <c r="AU104" s="71">
        <v>0</v>
      </c>
      <c r="AV104" s="71">
        <v>0</v>
      </c>
      <c r="AW104" s="71">
        <v>0</v>
      </c>
      <c r="AX104" s="71"/>
      <c r="AY104" s="72"/>
      <c r="AZ104" s="71">
        <v>1255.5899999999999</v>
      </c>
      <c r="BA104" s="71">
        <v>8885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1770</v>
      </c>
      <c r="B105" s="70">
        <v>81</v>
      </c>
      <c r="C105" s="70">
        <v>13</v>
      </c>
      <c r="D105" s="70">
        <v>5</v>
      </c>
      <c r="E105" s="70">
        <v>2016</v>
      </c>
      <c r="F105" s="70" t="s">
        <v>155</v>
      </c>
      <c r="G105" s="70" t="s">
        <v>1757</v>
      </c>
      <c r="H105" s="70" t="s">
        <v>1758</v>
      </c>
      <c r="I105" s="148"/>
      <c r="J105" s="71">
        <v>7.682442020221373</v>
      </c>
      <c r="K105" s="71">
        <v>0.56416026105427408</v>
      </c>
      <c r="L105" s="71">
        <v>4.8890478092285461</v>
      </c>
      <c r="M105" s="71">
        <v>8.2789200810015053</v>
      </c>
      <c r="N105" s="71">
        <v>12.182140393933675</v>
      </c>
      <c r="O105" s="71">
        <v>10.875065720351284</v>
      </c>
      <c r="P105" s="71">
        <v>15.849150948906061</v>
      </c>
      <c r="Q105" s="71">
        <v>0.68421245379560203</v>
      </c>
      <c r="R105" s="71">
        <v>0</v>
      </c>
      <c r="S105" s="71">
        <v>0</v>
      </c>
      <c r="T105" s="72"/>
      <c r="U105" s="71">
        <v>454417</v>
      </c>
      <c r="V105" s="71">
        <v>271</v>
      </c>
      <c r="W105" s="71">
        <v>98</v>
      </c>
      <c r="X105" s="71">
        <v>1981</v>
      </c>
      <c r="Y105" s="71">
        <v>4539</v>
      </c>
      <c r="Z105" s="71">
        <v>6396</v>
      </c>
      <c r="AA105" s="71">
        <v>3262</v>
      </c>
      <c r="AB105" s="71">
        <v>9687</v>
      </c>
      <c r="AC105" s="71">
        <v>0</v>
      </c>
      <c r="AD105" s="71">
        <v>0</v>
      </c>
      <c r="AE105" s="72"/>
      <c r="AF105" s="71">
        <v>6742103.8814634122</v>
      </c>
      <c r="AG105" s="71">
        <v>429275.02876349678</v>
      </c>
      <c r="AH105" s="71">
        <v>557109.55579595</v>
      </c>
      <c r="AI105" s="71">
        <v>12292272.22511155</v>
      </c>
      <c r="AJ105" s="71">
        <v>19691639.227195881</v>
      </c>
      <c r="AK105" s="71">
        <v>0</v>
      </c>
      <c r="AL105" s="71">
        <v>0</v>
      </c>
      <c r="AM105" s="71">
        <v>1328594.1005332579</v>
      </c>
      <c r="AN105" s="71">
        <v>0</v>
      </c>
      <c r="AO105" s="71">
        <v>0</v>
      </c>
      <c r="AP105" s="71">
        <v>41040994.018863544</v>
      </c>
      <c r="AQ105" s="72"/>
      <c r="AR105" s="71">
        <v>279</v>
      </c>
      <c r="AS105" s="71">
        <v>102</v>
      </c>
      <c r="AT105" s="71">
        <v>0</v>
      </c>
      <c r="AU105" s="71">
        <v>0</v>
      </c>
      <c r="AV105" s="71">
        <v>0</v>
      </c>
      <c r="AW105" s="71">
        <v>0</v>
      </c>
      <c r="AX105" s="71"/>
      <c r="AY105" s="72"/>
      <c r="AZ105" s="71">
        <v>1372.09</v>
      </c>
      <c r="BA105" s="71">
        <v>12042.4</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1771</v>
      </c>
      <c r="B106" s="70">
        <v>82</v>
      </c>
      <c r="C106" s="70">
        <v>14</v>
      </c>
      <c r="D106" s="70">
        <v>5</v>
      </c>
      <c r="E106" s="70">
        <v>2017</v>
      </c>
      <c r="F106" s="70" t="s">
        <v>156</v>
      </c>
      <c r="G106" s="70" t="s">
        <v>1757</v>
      </c>
      <c r="H106" s="70" t="s">
        <v>1758</v>
      </c>
      <c r="I106" s="148"/>
      <c r="J106" s="71">
        <v>9.1473788936901599</v>
      </c>
      <c r="K106" s="71">
        <v>0.55899523328694367</v>
      </c>
      <c r="L106" s="71">
        <v>4.2056047457333525</v>
      </c>
      <c r="M106" s="71">
        <v>7.0228768502317793</v>
      </c>
      <c r="N106" s="71">
        <v>12.584677273396659</v>
      </c>
      <c r="O106" s="71">
        <v>10.667504714436342</v>
      </c>
      <c r="P106" s="71">
        <v>15.618397758200944</v>
      </c>
      <c r="Q106" s="71">
        <v>0.65188138043485599</v>
      </c>
      <c r="R106" s="71">
        <v>0</v>
      </c>
      <c r="S106" s="71">
        <v>0</v>
      </c>
      <c r="T106" s="72"/>
      <c r="U106" s="71">
        <v>581128</v>
      </c>
      <c r="V106" s="71">
        <v>271</v>
      </c>
      <c r="W106" s="71">
        <v>98</v>
      </c>
      <c r="X106" s="71">
        <v>1981</v>
      </c>
      <c r="Y106" s="71">
        <v>4525</v>
      </c>
      <c r="Z106" s="71">
        <v>6378</v>
      </c>
      <c r="AA106" s="71">
        <v>3235</v>
      </c>
      <c r="AB106" s="71">
        <v>9544</v>
      </c>
      <c r="AC106" s="71">
        <v>0</v>
      </c>
      <c r="AD106" s="71">
        <v>0</v>
      </c>
      <c r="AE106" s="72"/>
      <c r="AF106" s="71">
        <v>8179962.4846839178</v>
      </c>
      <c r="AG106" s="71">
        <v>435246.02562154981</v>
      </c>
      <c r="AH106" s="71">
        <v>615922.48004760523</v>
      </c>
      <c r="AI106" s="71">
        <v>11288652.97507727</v>
      </c>
      <c r="AJ106" s="71">
        <v>22357608.93687816</v>
      </c>
      <c r="AK106" s="71">
        <v>0</v>
      </c>
      <c r="AL106" s="71">
        <v>0</v>
      </c>
      <c r="AM106" s="71">
        <v>1311029.523482295</v>
      </c>
      <c r="AN106" s="71">
        <v>0</v>
      </c>
      <c r="AO106" s="71">
        <v>0</v>
      </c>
      <c r="AP106" s="71">
        <v>44188422.425790794</v>
      </c>
      <c r="AQ106" s="72"/>
      <c r="AR106" s="71">
        <v>303</v>
      </c>
      <c r="AS106" s="71">
        <v>111</v>
      </c>
      <c r="AT106" s="71">
        <v>0</v>
      </c>
      <c r="AU106" s="71">
        <v>0</v>
      </c>
      <c r="AV106" s="71">
        <v>0</v>
      </c>
      <c r="AW106" s="71">
        <v>0</v>
      </c>
      <c r="AX106" s="71"/>
      <c r="AY106" s="72"/>
      <c r="AZ106" s="71">
        <v>1536.34</v>
      </c>
      <c r="BA106" s="71">
        <v>12419.6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1772</v>
      </c>
      <c r="B107" s="70">
        <v>83</v>
      </c>
      <c r="C107" s="70">
        <v>15</v>
      </c>
      <c r="D107" s="70">
        <v>5</v>
      </c>
      <c r="E107" s="70">
        <v>2018</v>
      </c>
      <c r="F107" s="70" t="s">
        <v>183</v>
      </c>
      <c r="G107" s="70" t="s">
        <v>1757</v>
      </c>
      <c r="H107" s="70" t="s">
        <v>1758</v>
      </c>
      <c r="I107" s="148"/>
      <c r="J107" s="71">
        <v>9.0130913023248098</v>
      </c>
      <c r="K107" s="71">
        <v>0.48177604215120312</v>
      </c>
      <c r="L107" s="71">
        <v>3.7423613975321675</v>
      </c>
      <c r="M107" s="71">
        <v>6.775696200966185</v>
      </c>
      <c r="N107" s="71">
        <v>8.450346003600222</v>
      </c>
      <c r="O107" s="71">
        <v>10.419493001036917</v>
      </c>
      <c r="P107" s="71">
        <v>15.266953227876886</v>
      </c>
      <c r="Q107" s="71">
        <v>0.59723759294161705</v>
      </c>
      <c r="R107" s="71">
        <v>0</v>
      </c>
      <c r="S107" s="71">
        <v>0</v>
      </c>
      <c r="T107" s="72"/>
      <c r="U107" s="71">
        <v>591283</v>
      </c>
      <c r="V107" s="71">
        <v>271</v>
      </c>
      <c r="W107" s="71">
        <v>98</v>
      </c>
      <c r="X107" s="71">
        <v>1981</v>
      </c>
      <c r="Y107" s="71">
        <v>4541</v>
      </c>
      <c r="Z107" s="71">
        <v>6349</v>
      </c>
      <c r="AA107" s="71">
        <v>3194</v>
      </c>
      <c r="AB107" s="71">
        <v>9423</v>
      </c>
      <c r="AC107" s="71">
        <v>0</v>
      </c>
      <c r="AD107" s="71">
        <v>0</v>
      </c>
      <c r="AE107" s="72"/>
      <c r="AF107" s="71">
        <v>8707363.9965214711</v>
      </c>
      <c r="AG107" s="71">
        <v>383488.63240627531</v>
      </c>
      <c r="AH107" s="71">
        <v>570858.97615197359</v>
      </c>
      <c r="AI107" s="71">
        <v>11533905.79205329</v>
      </c>
      <c r="AJ107" s="71">
        <v>17267035.465537932</v>
      </c>
      <c r="AK107" s="71">
        <v>0</v>
      </c>
      <c r="AL107" s="71">
        <v>0</v>
      </c>
      <c r="AM107" s="71">
        <v>1297086.416235867</v>
      </c>
      <c r="AN107" s="71">
        <v>0</v>
      </c>
      <c r="AO107" s="71">
        <v>0</v>
      </c>
      <c r="AP107" s="71">
        <v>39759739.278906807</v>
      </c>
      <c r="AQ107" s="72"/>
      <c r="AR107" s="71">
        <v>320</v>
      </c>
      <c r="AS107" s="71">
        <v>120</v>
      </c>
      <c r="AT107" s="71">
        <v>0</v>
      </c>
      <c r="AU107" s="71">
        <v>0</v>
      </c>
      <c r="AV107" s="71">
        <v>0</v>
      </c>
      <c r="AW107" s="71">
        <v>0</v>
      </c>
      <c r="AX107" s="71"/>
      <c r="AY107" s="72"/>
      <c r="AZ107" s="71">
        <v>1647.9599999999996</v>
      </c>
      <c r="BA107" s="71">
        <v>12760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1773</v>
      </c>
      <c r="B108" s="70">
        <v>84</v>
      </c>
      <c r="C108" s="70">
        <v>16</v>
      </c>
      <c r="D108" s="70">
        <v>5</v>
      </c>
      <c r="E108" s="70">
        <v>2019</v>
      </c>
      <c r="F108" s="70" t="s">
        <v>158</v>
      </c>
      <c r="G108" s="70" t="s">
        <v>1757</v>
      </c>
      <c r="H108" s="70" t="s">
        <v>1758</v>
      </c>
      <c r="I108" s="148"/>
      <c r="J108" s="71">
        <v>10.35845156876109</v>
      </c>
      <c r="K108" s="71">
        <v>0.45320341283269444</v>
      </c>
      <c r="L108" s="71">
        <v>3.8014258259514921</v>
      </c>
      <c r="M108" s="71">
        <v>7.5880459722962872</v>
      </c>
      <c r="N108" s="71">
        <v>8.6751789563677626</v>
      </c>
      <c r="O108" s="71">
        <v>10.066015066788307</v>
      </c>
      <c r="P108" s="71">
        <v>15.093133278138291</v>
      </c>
      <c r="Q108" s="71">
        <v>0.57248570670944998</v>
      </c>
      <c r="R108" s="71">
        <v>0</v>
      </c>
      <c r="S108" s="71">
        <v>0</v>
      </c>
      <c r="T108" s="72"/>
      <c r="U108" s="71">
        <v>673305</v>
      </c>
      <c r="V108" s="71">
        <v>271</v>
      </c>
      <c r="W108" s="71">
        <v>98</v>
      </c>
      <c r="X108" s="71">
        <v>1981</v>
      </c>
      <c r="Y108" s="71">
        <v>4514</v>
      </c>
      <c r="Z108" s="71">
        <v>6302</v>
      </c>
      <c r="AA108" s="71">
        <v>3134</v>
      </c>
      <c r="AB108" s="71">
        <v>9277</v>
      </c>
      <c r="AC108" s="71">
        <v>0</v>
      </c>
      <c r="AD108" s="71">
        <v>0</v>
      </c>
      <c r="AE108" s="72"/>
      <c r="AF108" s="71">
        <v>8937734.8614720516</v>
      </c>
      <c r="AG108" s="71">
        <v>371410.30803068553</v>
      </c>
      <c r="AH108" s="71">
        <v>621482.36029097054</v>
      </c>
      <c r="AI108" s="71">
        <v>11398182.88408719</v>
      </c>
      <c r="AJ108" s="71">
        <v>18031066.0815656</v>
      </c>
      <c r="AK108" s="71">
        <v>0</v>
      </c>
      <c r="AL108" s="71">
        <v>0</v>
      </c>
      <c r="AM108" s="71">
        <v>1263457.5627813907</v>
      </c>
      <c r="AN108" s="71">
        <v>0</v>
      </c>
      <c r="AO108" s="71">
        <v>0</v>
      </c>
      <c r="AP108" s="71">
        <v>40623334.058227897</v>
      </c>
      <c r="AQ108" s="72"/>
      <c r="AR108" s="71">
        <v>335</v>
      </c>
      <c r="AS108" s="71">
        <v>130</v>
      </c>
      <c r="AT108" s="71">
        <v>0</v>
      </c>
      <c r="AU108" s="71">
        <v>0</v>
      </c>
      <c r="AV108" s="71">
        <v>0</v>
      </c>
      <c r="AW108" s="71">
        <v>0</v>
      </c>
      <c r="AX108" s="71"/>
      <c r="AY108" s="72"/>
      <c r="AZ108" s="71">
        <v>1755.27</v>
      </c>
      <c r="BA108" s="71">
        <v>13200.4</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1774</v>
      </c>
      <c r="B109" s="70">
        <v>85</v>
      </c>
      <c r="C109" s="70">
        <v>17</v>
      </c>
      <c r="D109" s="70">
        <v>5</v>
      </c>
      <c r="E109" s="70">
        <v>2020</v>
      </c>
      <c r="F109" s="70" t="s">
        <v>159</v>
      </c>
      <c r="G109" s="70" t="s">
        <v>1757</v>
      </c>
      <c r="H109" s="70" t="s">
        <v>1758</v>
      </c>
      <c r="I109" s="148"/>
      <c r="J109" s="71">
        <v>8.2590842978497356</v>
      </c>
      <c r="K109" s="71">
        <v>0.45603739332709209</v>
      </c>
      <c r="L109" s="71">
        <v>4.7147073992319601</v>
      </c>
      <c r="M109" s="71">
        <v>7.0856094221588242</v>
      </c>
      <c r="N109" s="71">
        <v>9.5499277334058235</v>
      </c>
      <c r="O109" s="71">
        <v>8.8178529247147992</v>
      </c>
      <c r="P109" s="71">
        <v>14.109408071188458</v>
      </c>
      <c r="Q109" s="71">
        <v>0.538311404632138</v>
      </c>
      <c r="R109" s="71">
        <v>0</v>
      </c>
      <c r="S109" s="71">
        <v>0</v>
      </c>
      <c r="T109" s="72"/>
      <c r="U109" s="71">
        <v>582768</v>
      </c>
      <c r="V109" s="71">
        <v>238</v>
      </c>
      <c r="W109" s="71">
        <v>114</v>
      </c>
      <c r="X109" s="71">
        <v>1942</v>
      </c>
      <c r="Y109" s="71">
        <v>4464</v>
      </c>
      <c r="Z109" s="71">
        <v>6301</v>
      </c>
      <c r="AA109" s="71">
        <v>3114</v>
      </c>
      <c r="AB109" s="71">
        <v>9130</v>
      </c>
      <c r="AC109" s="71">
        <v>0</v>
      </c>
      <c r="AD109" s="71">
        <v>0</v>
      </c>
      <c r="AE109" s="72"/>
      <c r="AF109" s="71">
        <v>7128675.4008946782</v>
      </c>
      <c r="AG109" s="71">
        <v>340055.84923066641</v>
      </c>
      <c r="AH109" s="71">
        <v>790819.22927468421</v>
      </c>
      <c r="AI109" s="71">
        <v>10428800.257018564</v>
      </c>
      <c r="AJ109" s="71">
        <v>21135867.647199299</v>
      </c>
      <c r="AK109" s="71"/>
      <c r="AL109" s="71"/>
      <c r="AM109" s="71">
        <v>1191566.4364156639</v>
      </c>
      <c r="AN109" s="71"/>
      <c r="AO109" s="71"/>
      <c r="AP109" s="71">
        <v>41015784.820033558</v>
      </c>
      <c r="AQ109" s="72"/>
      <c r="AR109" s="71">
        <v>350</v>
      </c>
      <c r="AS109" s="71">
        <v>142</v>
      </c>
      <c r="AT109" s="71">
        <v>0</v>
      </c>
      <c r="AU109" s="71">
        <v>0</v>
      </c>
      <c r="AV109" s="71">
        <v>0</v>
      </c>
      <c r="AW109" s="71">
        <v>0</v>
      </c>
      <c r="AX109" s="71"/>
      <c r="AY109" s="72"/>
      <c r="AZ109" s="71">
        <v>1859.2799999999991</v>
      </c>
      <c r="BA109" s="71">
        <v>13764.8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1775</v>
      </c>
      <c r="B110" s="70">
        <v>85</v>
      </c>
      <c r="C110" s="70">
        <v>18</v>
      </c>
      <c r="D110" s="70">
        <v>5</v>
      </c>
      <c r="E110" s="70">
        <v>2021</v>
      </c>
      <c r="F110" s="70" t="s">
        <v>160</v>
      </c>
      <c r="G110" s="70" t="s">
        <v>1757</v>
      </c>
      <c r="H110" s="70" t="s">
        <v>1758</v>
      </c>
      <c r="I110" s="148"/>
      <c r="J110" s="71">
        <v>8.7612367463404954</v>
      </c>
      <c r="K110" s="71">
        <v>0.45775037402417296</v>
      </c>
      <c r="L110" s="71">
        <v>4.3385894375288725</v>
      </c>
      <c r="M110" s="71">
        <v>6.4507111500053922</v>
      </c>
      <c r="N110" s="71">
        <v>7.9518414927572243</v>
      </c>
      <c r="O110" s="71">
        <v>8.4633377999511037</v>
      </c>
      <c r="P110" s="71">
        <v>14.474189843571052</v>
      </c>
      <c r="Q110" s="71">
        <v>0.52600945054350101</v>
      </c>
      <c r="R110" s="71">
        <v>0</v>
      </c>
      <c r="S110" s="71">
        <v>0</v>
      </c>
      <c r="T110" s="72"/>
      <c r="U110" s="71">
        <v>701234</v>
      </c>
      <c r="V110" s="71">
        <v>238</v>
      </c>
      <c r="W110" s="71">
        <v>114</v>
      </c>
      <c r="X110" s="71">
        <v>1942</v>
      </c>
      <c r="Y110" s="71">
        <v>4444</v>
      </c>
      <c r="Z110" s="71">
        <v>6227</v>
      </c>
      <c r="AA110" s="71">
        <v>3115</v>
      </c>
      <c r="AB110" s="71">
        <v>9009</v>
      </c>
      <c r="AC110" s="71">
        <v>0</v>
      </c>
      <c r="AD110" s="71">
        <v>0</v>
      </c>
      <c r="AE110" s="72"/>
      <c r="AF110" s="71">
        <v>7834625.1523478553</v>
      </c>
      <c r="AG110" s="71">
        <v>362409.39780548553</v>
      </c>
      <c r="AH110" s="71">
        <v>722956.50678617053</v>
      </c>
      <c r="AI110" s="71">
        <v>11517108.631885881</v>
      </c>
      <c r="AJ110" s="71">
        <v>19413238.8125071</v>
      </c>
      <c r="AK110" s="71">
        <v>0</v>
      </c>
      <c r="AL110" s="71">
        <v>0</v>
      </c>
      <c r="AM110" s="71">
        <v>1182556.3652604965</v>
      </c>
      <c r="AN110" s="71">
        <v>0</v>
      </c>
      <c r="AO110" s="71">
        <v>0</v>
      </c>
      <c r="AP110" s="71">
        <v>41032894.866592988</v>
      </c>
      <c r="AQ110" s="72"/>
      <c r="AR110" s="71">
        <v>370</v>
      </c>
      <c r="AS110" s="71">
        <v>154</v>
      </c>
      <c r="AT110" s="71">
        <v>0</v>
      </c>
      <c r="AU110" s="71">
        <v>1</v>
      </c>
      <c r="AV110" s="71">
        <v>0</v>
      </c>
      <c r="AW110" s="71">
        <v>0</v>
      </c>
      <c r="AX110" s="71"/>
      <c r="AY110" s="72"/>
      <c r="AZ110" s="71">
        <v>1988.88</v>
      </c>
      <c r="BA110" s="71">
        <v>14358.8</v>
      </c>
      <c r="BB110" s="71">
        <v>0</v>
      </c>
      <c r="BC110" s="71">
        <v>19.899999999999999</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1776</v>
      </c>
      <c r="B111" s="70">
        <v>85</v>
      </c>
      <c r="C111" s="70">
        <v>19</v>
      </c>
      <c r="D111" s="70">
        <v>5</v>
      </c>
      <c r="E111" s="70">
        <v>2022</v>
      </c>
      <c r="F111" s="70" t="s">
        <v>161</v>
      </c>
      <c r="G111" s="70" t="s">
        <v>1757</v>
      </c>
      <c r="H111" s="70" t="s">
        <v>1758</v>
      </c>
      <c r="I111" s="148"/>
      <c r="J111" s="71">
        <v>10.946732485225072</v>
      </c>
      <c r="K111" s="71">
        <v>0.46647635558910788</v>
      </c>
      <c r="L111" s="71">
        <v>3.7693075628863921</v>
      </c>
      <c r="M111" s="71">
        <v>6.6370024384481372</v>
      </c>
      <c r="N111" s="71">
        <v>11.880935525102938</v>
      </c>
      <c r="O111" s="71">
        <v>8.8576975219043739</v>
      </c>
      <c r="P111" s="71">
        <v>14.17446928476342</v>
      </c>
      <c r="Q111" s="71">
        <v>0.52029166807761074</v>
      </c>
      <c r="R111" s="71">
        <v>0</v>
      </c>
      <c r="S111" s="71">
        <v>0</v>
      </c>
      <c r="T111" s="72"/>
      <c r="U111" s="71">
        <v>981848</v>
      </c>
      <c r="V111" s="71">
        <v>238</v>
      </c>
      <c r="W111" s="71">
        <v>114</v>
      </c>
      <c r="X111" s="71">
        <v>1942</v>
      </c>
      <c r="Y111" s="71">
        <v>4408</v>
      </c>
      <c r="Z111" s="71">
        <v>6192</v>
      </c>
      <c r="AA111" s="71">
        <v>3097</v>
      </c>
      <c r="AB111" s="71">
        <v>8838</v>
      </c>
      <c r="AC111" s="71">
        <v>0</v>
      </c>
      <c r="AD111" s="71">
        <v>0</v>
      </c>
      <c r="AE111" s="72"/>
      <c r="AF111" s="71">
        <v>10127756.324376233</v>
      </c>
      <c r="AG111" s="71">
        <v>363164.37035627634</v>
      </c>
      <c r="AH111" s="71">
        <v>741386.21391295828</v>
      </c>
      <c r="AI111" s="71">
        <v>10649797.469576258</v>
      </c>
      <c r="AJ111" s="71">
        <v>23546333.099625643</v>
      </c>
      <c r="AK111" s="71">
        <v>0</v>
      </c>
      <c r="AL111" s="71">
        <v>0</v>
      </c>
      <c r="AM111" s="71">
        <v>1141227.0279700872</v>
      </c>
      <c r="AN111" s="71">
        <v>0</v>
      </c>
      <c r="AO111" s="71">
        <v>0</v>
      </c>
      <c r="AP111" s="71">
        <v>46569664.505817458</v>
      </c>
      <c r="AQ111" s="72"/>
      <c r="AR111" s="71">
        <v>392</v>
      </c>
      <c r="AS111" s="71">
        <v>156</v>
      </c>
      <c r="AT111" s="71">
        <v>0</v>
      </c>
      <c r="AU111" s="71">
        <v>1</v>
      </c>
      <c r="AV111" s="71">
        <v>0</v>
      </c>
      <c r="AW111" s="71">
        <v>0</v>
      </c>
      <c r="AX111" s="71"/>
      <c r="AY111" s="72"/>
      <c r="AZ111" s="71">
        <v>2140.7700000000004</v>
      </c>
      <c r="BA111" s="71">
        <v>14457.799999999997</v>
      </c>
      <c r="BB111" s="71">
        <v>0</v>
      </c>
      <c r="BC111" s="71">
        <v>19.899999999999999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1777</v>
      </c>
      <c r="B112" s="70">
        <v>85</v>
      </c>
      <c r="C112" s="70">
        <v>20</v>
      </c>
      <c r="D112" s="70">
        <v>5</v>
      </c>
      <c r="E112" s="70">
        <v>2023</v>
      </c>
      <c r="F112" s="70" t="s">
        <v>1539</v>
      </c>
      <c r="G112" s="70" t="s">
        <v>1757</v>
      </c>
      <c r="H112" s="70" t="s">
        <v>1758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405</v>
      </c>
      <c r="AS112" s="71">
        <v>161</v>
      </c>
      <c r="AT112" s="71">
        <v>0</v>
      </c>
      <c r="AU112" s="71">
        <v>1</v>
      </c>
      <c r="AV112" s="71">
        <v>0</v>
      </c>
      <c r="AW112" s="71">
        <v>0</v>
      </c>
      <c r="AX112" s="71"/>
      <c r="AY112" s="72"/>
      <c r="AZ112" s="71">
        <v>2227.2700000000004</v>
      </c>
      <c r="BA112" s="71">
        <v>14702.9</v>
      </c>
      <c r="BB112" s="71">
        <v>0</v>
      </c>
      <c r="BC112" s="71">
        <v>19.899999999999999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1778</v>
      </c>
      <c r="B113" s="70">
        <v>85</v>
      </c>
      <c r="C113" s="70">
        <v>21</v>
      </c>
      <c r="D113" s="70">
        <v>5</v>
      </c>
      <c r="E113" s="70">
        <v>2024</v>
      </c>
      <c r="F113" s="70" t="s">
        <v>1554</v>
      </c>
      <c r="G113" s="70" t="s">
        <v>1757</v>
      </c>
      <c r="H113" s="70" t="s">
        <v>1758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1779</v>
      </c>
      <c r="B114" s="70">
        <v>205</v>
      </c>
      <c r="C114" s="70">
        <v>1</v>
      </c>
      <c r="D114" s="70">
        <v>13</v>
      </c>
      <c r="E114" s="70">
        <v>1990</v>
      </c>
      <c r="F114" s="70" t="s">
        <v>787</v>
      </c>
      <c r="G114" s="70" t="s">
        <v>1645</v>
      </c>
      <c r="H114" s="70" t="s">
        <v>1646</v>
      </c>
      <c r="I114" s="148"/>
      <c r="J114" s="71">
        <v>57.067966173876947</v>
      </c>
      <c r="K114" s="71">
        <v>1.557631545327899</v>
      </c>
      <c r="L114" s="71">
        <v>16.415143628048721</v>
      </c>
      <c r="M114" s="71">
        <v>4.8818197246831048</v>
      </c>
      <c r="N114" s="71">
        <v>10.48492200793264</v>
      </c>
      <c r="O114" s="71">
        <v>6.4063337855239872</v>
      </c>
      <c r="P114" s="71">
        <v>8.1174215406333037</v>
      </c>
      <c r="Q114" s="71">
        <v>0.456868823288409</v>
      </c>
      <c r="R114" s="71">
        <v>0</v>
      </c>
      <c r="S114" s="71">
        <v>0.37203397084190409</v>
      </c>
      <c r="T114" s="72"/>
      <c r="U114" s="71">
        <v>1602266</v>
      </c>
      <c r="V114" s="71">
        <v>285</v>
      </c>
      <c r="W114" s="71">
        <v>192</v>
      </c>
      <c r="X114" s="71">
        <v>1637</v>
      </c>
      <c r="Y114" s="71">
        <v>2243</v>
      </c>
      <c r="Z114" s="71">
        <v>2635</v>
      </c>
      <c r="AA114" s="71">
        <v>1971</v>
      </c>
      <c r="AB114" s="71">
        <v>7418</v>
      </c>
      <c r="AC114" s="71">
        <v>0</v>
      </c>
      <c r="AD114" s="71">
        <v>0.37203397084190409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1780</v>
      </c>
      <c r="B115" s="70">
        <v>206</v>
      </c>
      <c r="C115" s="70">
        <v>2</v>
      </c>
      <c r="D115" s="70">
        <v>13</v>
      </c>
      <c r="E115" s="70">
        <v>2005</v>
      </c>
      <c r="F115" s="70" t="s">
        <v>789</v>
      </c>
      <c r="G115" s="70" t="s">
        <v>1645</v>
      </c>
      <c r="H115" s="70" t="s">
        <v>1646</v>
      </c>
      <c r="I115" s="148"/>
      <c r="J115" s="71">
        <v>37.464947779546229</v>
      </c>
      <c r="K115" s="71">
        <v>1.068723407762685</v>
      </c>
      <c r="L115" s="71">
        <v>18.46870656853751</v>
      </c>
      <c r="M115" s="71">
        <v>9.273563638386646</v>
      </c>
      <c r="N115" s="71">
        <v>14.70484644949925</v>
      </c>
      <c r="O115" s="71">
        <v>8.5027072022672119</v>
      </c>
      <c r="P115" s="71">
        <v>8.3827820678930465</v>
      </c>
      <c r="Q115" s="71">
        <v>0.44910383803725501</v>
      </c>
      <c r="R115" s="71">
        <v>0</v>
      </c>
      <c r="S115" s="71">
        <v>0.49138955634694109</v>
      </c>
      <c r="T115" s="72"/>
      <c r="U115" s="71">
        <v>1157119</v>
      </c>
      <c r="V115" s="71">
        <v>326</v>
      </c>
      <c r="W115" s="71">
        <v>164</v>
      </c>
      <c r="X115" s="71">
        <v>1506</v>
      </c>
      <c r="Y115" s="71">
        <v>2998</v>
      </c>
      <c r="Z115" s="71">
        <v>4047</v>
      </c>
      <c r="AA115" s="71">
        <v>1667</v>
      </c>
      <c r="AB115" s="71">
        <v>7623</v>
      </c>
      <c r="AC115" s="71">
        <v>0</v>
      </c>
      <c r="AD115" s="71">
        <v>0.49138955634694109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1781</v>
      </c>
      <c r="B116" s="70">
        <v>207</v>
      </c>
      <c r="C116" s="70">
        <v>3</v>
      </c>
      <c r="D116" s="70">
        <v>13</v>
      </c>
      <c r="E116" s="70">
        <v>2006</v>
      </c>
      <c r="F116" s="70" t="s">
        <v>790</v>
      </c>
      <c r="G116" s="70" t="s">
        <v>1645</v>
      </c>
      <c r="H116" s="70" t="s">
        <v>1646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1782</v>
      </c>
      <c r="B117" s="70">
        <v>208</v>
      </c>
      <c r="C117" s="70">
        <v>4</v>
      </c>
      <c r="D117" s="70">
        <v>13</v>
      </c>
      <c r="E117" s="70">
        <v>2007</v>
      </c>
      <c r="F117" s="70" t="s">
        <v>791</v>
      </c>
      <c r="G117" s="70" t="s">
        <v>1645</v>
      </c>
      <c r="H117" s="70" t="s">
        <v>1646</v>
      </c>
      <c r="I117" s="148"/>
      <c r="J117" s="71">
        <v>34.723129023399423</v>
      </c>
      <c r="K117" s="71">
        <v>0.79948082371735374</v>
      </c>
      <c r="L117" s="71">
        <v>8.6172257403835992</v>
      </c>
      <c r="M117" s="71">
        <v>9.4242902656358893</v>
      </c>
      <c r="N117" s="71">
        <v>15.20437309119446</v>
      </c>
      <c r="O117" s="71">
        <v>8.3105749168211531</v>
      </c>
      <c r="P117" s="71">
        <v>8.2776387862385992</v>
      </c>
      <c r="Q117" s="71">
        <v>0.48064741529375998</v>
      </c>
      <c r="R117" s="71">
        <v>0</v>
      </c>
      <c r="S117" s="71">
        <v>0.56645191175314569</v>
      </c>
      <c r="T117" s="72"/>
      <c r="U117" s="71">
        <v>1140315</v>
      </c>
      <c r="V117" s="71">
        <v>266</v>
      </c>
      <c r="W117" s="71">
        <v>105</v>
      </c>
      <c r="X117" s="71">
        <v>1917</v>
      </c>
      <c r="Y117" s="71">
        <v>3108</v>
      </c>
      <c r="Z117" s="71">
        <v>4112</v>
      </c>
      <c r="AA117" s="71">
        <v>1621</v>
      </c>
      <c r="AB117" s="71">
        <v>7727</v>
      </c>
      <c r="AC117" s="71">
        <v>0</v>
      </c>
      <c r="AD117" s="71">
        <v>0.56645191175314569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1783</v>
      </c>
      <c r="B118" s="70">
        <v>209</v>
      </c>
      <c r="C118" s="70">
        <v>5</v>
      </c>
      <c r="D118" s="70">
        <v>13</v>
      </c>
      <c r="E118" s="70">
        <v>2008</v>
      </c>
      <c r="F118" s="70" t="s">
        <v>792</v>
      </c>
      <c r="G118" s="70" t="s">
        <v>1645</v>
      </c>
      <c r="H118" s="70" t="s">
        <v>1646</v>
      </c>
      <c r="I118" s="148"/>
      <c r="J118" s="71">
        <v>34.092195714511121</v>
      </c>
      <c r="K118" s="71">
        <v>0.70167032059883705</v>
      </c>
      <c r="L118" s="71">
        <v>15.448204997605369</v>
      </c>
      <c r="M118" s="71">
        <v>11.02733221642</v>
      </c>
      <c r="N118" s="71">
        <v>15.716410445609149</v>
      </c>
      <c r="O118" s="71">
        <v>8.1576454360903874</v>
      </c>
      <c r="P118" s="71">
        <v>8.0590772379353197</v>
      </c>
      <c r="Q118" s="71">
        <v>0.47629675247719599</v>
      </c>
      <c r="R118" s="71">
        <v>0</v>
      </c>
      <c r="S118" s="71">
        <v>0.63090446352880247</v>
      </c>
      <c r="T118" s="72"/>
      <c r="U118" s="71">
        <v>1176347</v>
      </c>
      <c r="V118" s="71">
        <v>266</v>
      </c>
      <c r="W118" s="71">
        <v>218</v>
      </c>
      <c r="X118" s="71">
        <v>1917</v>
      </c>
      <c r="Y118" s="71">
        <v>3170</v>
      </c>
      <c r="Z118" s="71">
        <v>4178</v>
      </c>
      <c r="AA118" s="71">
        <v>1580</v>
      </c>
      <c r="AB118" s="71">
        <v>7783</v>
      </c>
      <c r="AC118" s="71">
        <v>0</v>
      </c>
      <c r="AD118" s="71">
        <v>0.63090446352880247</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1784</v>
      </c>
      <c r="B119" s="70">
        <v>210</v>
      </c>
      <c r="C119" s="70">
        <v>6</v>
      </c>
      <c r="D119" s="70">
        <v>13</v>
      </c>
      <c r="E119" s="70">
        <v>2009</v>
      </c>
      <c r="F119" s="70" t="s">
        <v>176</v>
      </c>
      <c r="G119" s="70" t="s">
        <v>1645</v>
      </c>
      <c r="H119" s="70" t="s">
        <v>1646</v>
      </c>
      <c r="I119" s="148"/>
      <c r="J119" s="71">
        <v>26.787194602581721</v>
      </c>
      <c r="K119" s="71">
        <v>0.46736877519299969</v>
      </c>
      <c r="L119" s="71">
        <v>24.92131687220574</v>
      </c>
      <c r="M119" s="71">
        <v>8.7408246679192718</v>
      </c>
      <c r="N119" s="71">
        <v>13.62277914508177</v>
      </c>
      <c r="O119" s="71">
        <v>8.3893078116883011</v>
      </c>
      <c r="P119" s="71">
        <v>7.8253195834468814</v>
      </c>
      <c r="Q119" s="71">
        <v>0.453145366505808</v>
      </c>
      <c r="R119" s="71">
        <v>0</v>
      </c>
      <c r="S119" s="71">
        <v>0.72795840896790842</v>
      </c>
      <c r="T119" s="72"/>
      <c r="U119" s="71">
        <v>933402</v>
      </c>
      <c r="V119" s="71">
        <v>217</v>
      </c>
      <c r="W119" s="71">
        <v>403</v>
      </c>
      <c r="X119" s="71">
        <v>1919</v>
      </c>
      <c r="Y119" s="71">
        <v>3199</v>
      </c>
      <c r="Z119" s="71">
        <v>4241</v>
      </c>
      <c r="AA119" s="71">
        <v>1575</v>
      </c>
      <c r="AB119" s="71">
        <v>7773</v>
      </c>
      <c r="AC119" s="71">
        <v>0</v>
      </c>
      <c r="AD119" s="71">
        <v>0.72795840896790842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1785</v>
      </c>
      <c r="B120" s="70">
        <v>211</v>
      </c>
      <c r="C120" s="70">
        <v>7</v>
      </c>
      <c r="D120" s="70">
        <v>13</v>
      </c>
      <c r="E120" s="70">
        <v>2010</v>
      </c>
      <c r="F120" s="70" t="s">
        <v>177</v>
      </c>
      <c r="G120" s="70" t="s">
        <v>1645</v>
      </c>
      <c r="H120" s="70" t="s">
        <v>1646</v>
      </c>
      <c r="I120" s="148"/>
      <c r="J120" s="71">
        <v>25.209651407334949</v>
      </c>
      <c r="K120" s="71">
        <v>0.48742180483913228</v>
      </c>
      <c r="L120" s="71">
        <v>22.688423031027551</v>
      </c>
      <c r="M120" s="71">
        <v>7.8242571417364664</v>
      </c>
      <c r="N120" s="71">
        <v>13.69193250902225</v>
      </c>
      <c r="O120" s="71">
        <v>8.3977605528239483</v>
      </c>
      <c r="P120" s="71">
        <v>8.1633365515324225</v>
      </c>
      <c r="Q120" s="71">
        <v>0.47460477533430401</v>
      </c>
      <c r="R120" s="71">
        <v>0</v>
      </c>
      <c r="S120" s="71">
        <v>0.96090256326230206</v>
      </c>
      <c r="T120" s="72"/>
      <c r="U120" s="71">
        <v>983332</v>
      </c>
      <c r="V120" s="71">
        <v>217</v>
      </c>
      <c r="W120" s="71">
        <v>403</v>
      </c>
      <c r="X120" s="71">
        <v>1919</v>
      </c>
      <c r="Y120" s="71">
        <v>3270</v>
      </c>
      <c r="Z120" s="71">
        <v>4265</v>
      </c>
      <c r="AA120" s="71">
        <v>1602</v>
      </c>
      <c r="AB120" s="71">
        <v>7801</v>
      </c>
      <c r="AC120" s="71">
        <v>0</v>
      </c>
      <c r="AD120" s="71">
        <v>0.96090256326230206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1786</v>
      </c>
      <c r="B121" s="70">
        <v>212</v>
      </c>
      <c r="C121" s="70">
        <v>8</v>
      </c>
      <c r="D121" s="70">
        <v>13</v>
      </c>
      <c r="E121" s="70">
        <v>2011</v>
      </c>
      <c r="F121" s="70" t="s">
        <v>178</v>
      </c>
      <c r="G121" s="1064" t="s">
        <v>1645</v>
      </c>
      <c r="H121" s="70" t="s">
        <v>1646</v>
      </c>
      <c r="I121" s="148"/>
      <c r="J121" s="71">
        <v>21.70380066590403</v>
      </c>
      <c r="K121" s="71">
        <v>0.68296861223859806</v>
      </c>
      <c r="L121" s="71">
        <v>21.169951876287861</v>
      </c>
      <c r="M121" s="71">
        <v>9.8842365166002342</v>
      </c>
      <c r="N121" s="71">
        <v>16.808286291761089</v>
      </c>
      <c r="O121" s="71">
        <v>8.3078463401814204</v>
      </c>
      <c r="P121" s="71">
        <v>7.8086663108688512</v>
      </c>
      <c r="Q121" s="71">
        <v>0.55264420420370697</v>
      </c>
      <c r="R121" s="71">
        <v>0</v>
      </c>
      <c r="S121" s="71">
        <v>1.224474325053156</v>
      </c>
      <c r="T121" s="72"/>
      <c r="U121" s="71">
        <v>797308</v>
      </c>
      <c r="V121" s="71">
        <v>217</v>
      </c>
      <c r="W121" s="71">
        <v>403</v>
      </c>
      <c r="X121" s="71">
        <v>1919</v>
      </c>
      <c r="Y121" s="71">
        <v>3335</v>
      </c>
      <c r="Z121" s="71">
        <v>4311</v>
      </c>
      <c r="AA121" s="71">
        <v>1578</v>
      </c>
      <c r="AB121" s="71">
        <v>7875</v>
      </c>
      <c r="AC121" s="71">
        <v>0</v>
      </c>
      <c r="AD121" s="71">
        <v>1.224474325053156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1787</v>
      </c>
      <c r="B122" s="70">
        <v>213</v>
      </c>
      <c r="C122" s="70">
        <v>9</v>
      </c>
      <c r="D122" s="70">
        <v>13</v>
      </c>
      <c r="E122" s="70">
        <v>2012</v>
      </c>
      <c r="F122" s="70" t="s">
        <v>179</v>
      </c>
      <c r="G122" s="1064" t="s">
        <v>1645</v>
      </c>
      <c r="H122" s="70" t="s">
        <v>1646</v>
      </c>
      <c r="I122" s="148"/>
      <c r="J122" s="71">
        <v>29.746764136962369</v>
      </c>
      <c r="K122" s="71">
        <v>0.76939055619794849</v>
      </c>
      <c r="L122" s="71">
        <v>21.359851937849811</v>
      </c>
      <c r="M122" s="71">
        <v>12.276190348067811</v>
      </c>
      <c r="N122" s="71">
        <v>18.884836408332362</v>
      </c>
      <c r="O122" s="71">
        <v>8.4011635176485981</v>
      </c>
      <c r="P122" s="71">
        <v>7.7237018391231151</v>
      </c>
      <c r="Q122" s="71">
        <v>0.603639121650276</v>
      </c>
      <c r="R122" s="71">
        <v>0</v>
      </c>
      <c r="S122" s="71">
        <v>1.0485871106176261</v>
      </c>
      <c r="T122" s="72"/>
      <c r="U122" s="71">
        <v>1047026</v>
      </c>
      <c r="V122" s="71">
        <v>217</v>
      </c>
      <c r="W122" s="71">
        <v>403</v>
      </c>
      <c r="X122" s="71">
        <v>1919</v>
      </c>
      <c r="Y122" s="71">
        <v>3411</v>
      </c>
      <c r="Z122" s="71">
        <v>4394</v>
      </c>
      <c r="AA122" s="71">
        <v>1552</v>
      </c>
      <c r="AB122" s="71">
        <v>7917</v>
      </c>
      <c r="AC122" s="71">
        <v>0</v>
      </c>
      <c r="AD122" s="71">
        <v>1.0485871106176261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1788</v>
      </c>
      <c r="B123" s="70">
        <v>214</v>
      </c>
      <c r="C123" s="70">
        <v>10</v>
      </c>
      <c r="D123" s="70">
        <v>13</v>
      </c>
      <c r="E123" s="70">
        <v>2013</v>
      </c>
      <c r="F123" s="70" t="s">
        <v>180</v>
      </c>
      <c r="G123" s="70" t="s">
        <v>1645</v>
      </c>
      <c r="H123" s="70" t="s">
        <v>1646</v>
      </c>
      <c r="I123" s="148"/>
      <c r="J123" s="71">
        <v>29.510830471264089</v>
      </c>
      <c r="K123" s="71">
        <v>0.63590391906308863</v>
      </c>
      <c r="L123" s="71">
        <v>18.862433520088331</v>
      </c>
      <c r="M123" s="71">
        <v>11.41715052533127</v>
      </c>
      <c r="N123" s="71">
        <v>18.656045174777539</v>
      </c>
      <c r="O123" s="71">
        <v>8.0841942814046082</v>
      </c>
      <c r="P123" s="71">
        <v>7.7128418923060398</v>
      </c>
      <c r="Q123" s="71">
        <v>0.614816695906515</v>
      </c>
      <c r="R123" s="71">
        <v>0</v>
      </c>
      <c r="S123" s="71">
        <v>0.53372351080830227</v>
      </c>
      <c r="T123" s="72"/>
      <c r="U123" s="71">
        <v>1057632</v>
      </c>
      <c r="V123" s="71">
        <v>217</v>
      </c>
      <c r="W123" s="71">
        <v>403</v>
      </c>
      <c r="X123" s="71">
        <v>1919</v>
      </c>
      <c r="Y123" s="71">
        <v>3477</v>
      </c>
      <c r="Z123" s="71">
        <v>4417</v>
      </c>
      <c r="AA123" s="71">
        <v>1544</v>
      </c>
      <c r="AB123" s="71">
        <v>7948</v>
      </c>
      <c r="AC123" s="71">
        <v>0</v>
      </c>
      <c r="AD123" s="71">
        <v>0.53372351080830227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1789</v>
      </c>
      <c r="B124" s="70">
        <v>215</v>
      </c>
      <c r="C124" s="70">
        <v>11</v>
      </c>
      <c r="D124" s="70">
        <v>13</v>
      </c>
      <c r="E124" s="70">
        <v>2014</v>
      </c>
      <c r="F124" s="70" t="s">
        <v>181</v>
      </c>
      <c r="G124" s="70" t="s">
        <v>1645</v>
      </c>
      <c r="H124" s="70" t="s">
        <v>1646</v>
      </c>
      <c r="I124" s="148"/>
      <c r="J124" s="71">
        <v>28.335690989542229</v>
      </c>
      <c r="K124" s="71">
        <v>0.6441802998287367</v>
      </c>
      <c r="L124" s="71">
        <v>16.048571676411211</v>
      </c>
      <c r="M124" s="71">
        <v>12.559895367893359</v>
      </c>
      <c r="N124" s="71">
        <v>20.203176839249089</v>
      </c>
      <c r="O124" s="71">
        <v>7.7782029860768462</v>
      </c>
      <c r="P124" s="71">
        <v>7.6374414981392862</v>
      </c>
      <c r="Q124" s="71">
        <v>0.59329400021019096</v>
      </c>
      <c r="R124" s="71">
        <v>0</v>
      </c>
      <c r="S124" s="71">
        <v>1.185947585335819</v>
      </c>
      <c r="T124" s="72"/>
      <c r="U124" s="71">
        <v>1127849</v>
      </c>
      <c r="V124" s="71">
        <v>191</v>
      </c>
      <c r="W124" s="71">
        <v>350</v>
      </c>
      <c r="X124" s="71">
        <v>2007</v>
      </c>
      <c r="Y124" s="71">
        <v>3556</v>
      </c>
      <c r="Z124" s="71">
        <v>4476</v>
      </c>
      <c r="AA124" s="71">
        <v>1521</v>
      </c>
      <c r="AB124" s="71">
        <v>7994</v>
      </c>
      <c r="AC124" s="71">
        <v>0</v>
      </c>
      <c r="AD124" s="71">
        <v>1.185947585335819</v>
      </c>
      <c r="AE124" s="72"/>
      <c r="AF124" s="71"/>
      <c r="AG124" s="71"/>
      <c r="AH124" s="71"/>
      <c r="AI124" s="71"/>
      <c r="AJ124" s="71"/>
      <c r="AK124" s="71"/>
      <c r="AL124" s="71"/>
      <c r="AM124" s="71"/>
      <c r="AN124" s="71"/>
      <c r="AO124" s="71"/>
      <c r="AP124" s="71"/>
      <c r="AQ124" s="72"/>
      <c r="AR124" s="71">
        <v>62</v>
      </c>
      <c r="AS124" s="71">
        <v>16</v>
      </c>
      <c r="AT124" s="71">
        <v>0</v>
      </c>
      <c r="AU124" s="71">
        <v>0</v>
      </c>
      <c r="AV124" s="71">
        <v>0</v>
      </c>
      <c r="AW124" s="71">
        <v>0</v>
      </c>
      <c r="AX124" s="71"/>
      <c r="AY124" s="72"/>
      <c r="AZ124" s="71">
        <v>298.29300000000001</v>
      </c>
      <c r="BA124" s="71">
        <v>969.8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1790</v>
      </c>
      <c r="B125" s="70">
        <v>216</v>
      </c>
      <c r="C125" s="70">
        <v>12</v>
      </c>
      <c r="D125" s="70">
        <v>13</v>
      </c>
      <c r="E125" s="70">
        <v>2015</v>
      </c>
      <c r="F125" s="70" t="s">
        <v>182</v>
      </c>
      <c r="G125" s="70" t="s">
        <v>1645</v>
      </c>
      <c r="H125" s="70" t="s">
        <v>1646</v>
      </c>
      <c r="I125" s="148"/>
      <c r="J125" s="71">
        <v>31.953316048318712</v>
      </c>
      <c r="K125" s="71">
        <v>0.61770194319762484</v>
      </c>
      <c r="L125" s="71">
        <v>16.89279593633065</v>
      </c>
      <c r="M125" s="71">
        <v>12.15261365117825</v>
      </c>
      <c r="N125" s="71">
        <v>19.123137086169709</v>
      </c>
      <c r="O125" s="71">
        <v>7.8314280388183883</v>
      </c>
      <c r="P125" s="71">
        <v>7.6434755232257148</v>
      </c>
      <c r="Q125" s="71">
        <v>0.58886119022903705</v>
      </c>
      <c r="R125" s="71">
        <v>0</v>
      </c>
      <c r="S125" s="71">
        <v>0.79010862313091756</v>
      </c>
      <c r="T125" s="72"/>
      <c r="U125" s="71">
        <v>1275162</v>
      </c>
      <c r="V125" s="71">
        <v>191</v>
      </c>
      <c r="W125" s="71">
        <v>350</v>
      </c>
      <c r="X125" s="71">
        <v>2007</v>
      </c>
      <c r="Y125" s="71">
        <v>3657</v>
      </c>
      <c r="Z125" s="71">
        <v>4550</v>
      </c>
      <c r="AA125" s="71">
        <v>1521</v>
      </c>
      <c r="AB125" s="71">
        <v>8105</v>
      </c>
      <c r="AC125" s="71">
        <v>0</v>
      </c>
      <c r="AD125" s="71">
        <v>0.79010862313091756</v>
      </c>
      <c r="AE125" s="72"/>
      <c r="AF125" s="71">
        <v>9840808.4271418136</v>
      </c>
      <c r="AG125" s="71">
        <v>411525.30693365441</v>
      </c>
      <c r="AH125" s="71">
        <v>2184270.0092501282</v>
      </c>
      <c r="AI125" s="71">
        <v>12764682.89659233</v>
      </c>
      <c r="AJ125" s="71">
        <v>16197027.15402378</v>
      </c>
      <c r="AK125" s="71">
        <v>0</v>
      </c>
      <c r="AL125" s="71">
        <v>0</v>
      </c>
      <c r="AM125" s="71">
        <v>1110756.2508037339</v>
      </c>
      <c r="AN125" s="71">
        <v>0</v>
      </c>
      <c r="AO125" s="71">
        <v>0</v>
      </c>
      <c r="AP125" s="71">
        <v>42509070.044745438</v>
      </c>
      <c r="AQ125" s="72"/>
      <c r="AR125" s="71">
        <v>69</v>
      </c>
      <c r="AS125" s="71">
        <v>19</v>
      </c>
      <c r="AT125" s="71">
        <v>0</v>
      </c>
      <c r="AU125" s="71">
        <v>0</v>
      </c>
      <c r="AV125" s="71">
        <v>0</v>
      </c>
      <c r="AW125" s="71">
        <v>0</v>
      </c>
      <c r="AX125" s="71"/>
      <c r="AY125" s="72"/>
      <c r="AZ125" s="71">
        <v>334.59300000000002</v>
      </c>
      <c r="BA125" s="71">
        <v>2827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1791</v>
      </c>
      <c r="B126" s="70">
        <v>217</v>
      </c>
      <c r="C126" s="70">
        <v>13</v>
      </c>
      <c r="D126" s="70">
        <v>13</v>
      </c>
      <c r="E126" s="70">
        <v>2016</v>
      </c>
      <c r="F126" s="70" t="s">
        <v>155</v>
      </c>
      <c r="G126" s="70" t="s">
        <v>1645</v>
      </c>
      <c r="H126" s="70" t="s">
        <v>1646</v>
      </c>
      <c r="I126" s="148"/>
      <c r="J126" s="71">
        <v>30.473327531194396</v>
      </c>
      <c r="K126" s="71">
        <v>0.58266468945337668</v>
      </c>
      <c r="L126" s="71">
        <v>18.16563726283983</v>
      </c>
      <c r="M126" s="71">
        <v>10.419456822251782</v>
      </c>
      <c r="N126" s="71">
        <v>19.968105285586912</v>
      </c>
      <c r="O126" s="71">
        <v>7.8757511595789786</v>
      </c>
      <c r="P126" s="71">
        <v>8.0314673570023682</v>
      </c>
      <c r="Q126" s="71">
        <v>0.57833504404649416</v>
      </c>
      <c r="R126" s="71">
        <v>0</v>
      </c>
      <c r="S126" s="71">
        <v>0.87136261359134803</v>
      </c>
      <c r="T126" s="72"/>
      <c r="U126" s="71">
        <v>1157563</v>
      </c>
      <c r="V126" s="71">
        <v>191</v>
      </c>
      <c r="W126" s="71">
        <v>350</v>
      </c>
      <c r="X126" s="71">
        <v>2007</v>
      </c>
      <c r="Y126" s="71">
        <v>3755</v>
      </c>
      <c r="Z126" s="71">
        <v>4632</v>
      </c>
      <c r="AA126" s="71">
        <v>1653</v>
      </c>
      <c r="AB126" s="71">
        <v>8188</v>
      </c>
      <c r="AC126" s="71">
        <v>0</v>
      </c>
      <c r="AD126" s="71">
        <v>0.87136261359134803</v>
      </c>
      <c r="AE126" s="72"/>
      <c r="AF126" s="71">
        <v>9549311.2164807916</v>
      </c>
      <c r="AG126" s="71">
        <v>392267.77885464218</v>
      </c>
      <c r="AH126" s="71">
        <v>1851276.4640611289</v>
      </c>
      <c r="AI126" s="71">
        <v>12741698.521858679</v>
      </c>
      <c r="AJ126" s="71">
        <v>16519485.25272467</v>
      </c>
      <c r="AK126" s="71">
        <v>0</v>
      </c>
      <c r="AL126" s="71">
        <v>0</v>
      </c>
      <c r="AM126" s="71">
        <v>1123002.838357212</v>
      </c>
      <c r="AN126" s="71">
        <v>0</v>
      </c>
      <c r="AO126" s="71">
        <v>0</v>
      </c>
      <c r="AP126" s="71">
        <v>42177042.072337121</v>
      </c>
      <c r="AQ126" s="72"/>
      <c r="AR126" s="71">
        <v>76</v>
      </c>
      <c r="AS126" s="71">
        <v>21</v>
      </c>
      <c r="AT126" s="71">
        <v>0</v>
      </c>
      <c r="AU126" s="71">
        <v>0</v>
      </c>
      <c r="AV126" s="71">
        <v>0</v>
      </c>
      <c r="AW126" s="71">
        <v>0</v>
      </c>
      <c r="AX126" s="71"/>
      <c r="AY126" s="72"/>
      <c r="AZ126" s="71">
        <v>373.89299999999997</v>
      </c>
      <c r="BA126" s="71">
        <v>2904.7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1792</v>
      </c>
      <c r="B127" s="70">
        <v>218</v>
      </c>
      <c r="C127" s="70">
        <v>14</v>
      </c>
      <c r="D127" s="70">
        <v>13</v>
      </c>
      <c r="E127" s="70">
        <v>2017</v>
      </c>
      <c r="F127" s="70" t="s">
        <v>156</v>
      </c>
      <c r="G127" s="70" t="s">
        <v>1645</v>
      </c>
      <c r="H127" s="70" t="s">
        <v>1646</v>
      </c>
      <c r="I127" s="148"/>
      <c r="J127" s="71">
        <v>31.699961601154357</v>
      </c>
      <c r="K127" s="71">
        <v>0.59539607139341932</v>
      </c>
      <c r="L127" s="71">
        <v>16.398303413641923</v>
      </c>
      <c r="M127" s="71">
        <v>10.447484853585376</v>
      </c>
      <c r="N127" s="71">
        <v>20.185204184175429</v>
      </c>
      <c r="O127" s="71">
        <v>7.8843865198891363</v>
      </c>
      <c r="P127" s="71">
        <v>7.9323114425731545</v>
      </c>
      <c r="Q127" s="71">
        <v>0.56882524478850405</v>
      </c>
      <c r="R127" s="71">
        <v>0</v>
      </c>
      <c r="S127" s="71">
        <v>1.1763932346445112</v>
      </c>
      <c r="T127" s="72"/>
      <c r="U127" s="71">
        <v>1184869</v>
      </c>
      <c r="V127" s="71">
        <v>191</v>
      </c>
      <c r="W127" s="71">
        <v>350</v>
      </c>
      <c r="X127" s="71">
        <v>2007</v>
      </c>
      <c r="Y127" s="71">
        <v>3879</v>
      </c>
      <c r="Z127" s="71">
        <v>4714</v>
      </c>
      <c r="AA127" s="71">
        <v>1643</v>
      </c>
      <c r="AB127" s="71">
        <v>8328</v>
      </c>
      <c r="AC127" s="71">
        <v>0</v>
      </c>
      <c r="AD127" s="71">
        <v>1.176393234644511</v>
      </c>
      <c r="AE127" s="72"/>
      <c r="AF127" s="71">
        <v>9604872.0423894338</v>
      </c>
      <c r="AG127" s="71">
        <v>393407.53178026981</v>
      </c>
      <c r="AH127" s="71">
        <v>2261530.0717768199</v>
      </c>
      <c r="AI127" s="71">
        <v>12426460.879990211</v>
      </c>
      <c r="AJ127" s="71">
        <v>15474547.300045</v>
      </c>
      <c r="AK127" s="71">
        <v>0</v>
      </c>
      <c r="AL127" s="71">
        <v>0</v>
      </c>
      <c r="AM127" s="71">
        <v>1143991.394756973</v>
      </c>
      <c r="AN127" s="71">
        <v>0</v>
      </c>
      <c r="AO127" s="71">
        <v>0</v>
      </c>
      <c r="AP127" s="71">
        <v>41304809.220738709</v>
      </c>
      <c r="AQ127" s="72"/>
      <c r="AR127" s="71">
        <v>79</v>
      </c>
      <c r="AS127" s="71">
        <v>21</v>
      </c>
      <c r="AT127" s="71">
        <v>0</v>
      </c>
      <c r="AU127" s="71">
        <v>0</v>
      </c>
      <c r="AV127" s="71">
        <v>0</v>
      </c>
      <c r="AW127" s="71">
        <v>0</v>
      </c>
      <c r="AX127" s="71"/>
      <c r="AY127" s="72"/>
      <c r="AZ127" s="71">
        <v>389.09300000000002</v>
      </c>
      <c r="BA127" s="71">
        <v>2904.7</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1793</v>
      </c>
      <c r="B128" s="70">
        <v>219</v>
      </c>
      <c r="C128" s="70">
        <v>15</v>
      </c>
      <c r="D128" s="70">
        <v>13</v>
      </c>
      <c r="E128" s="70">
        <v>2018</v>
      </c>
      <c r="F128" s="70" t="s">
        <v>183</v>
      </c>
      <c r="G128" s="70" t="s">
        <v>1645</v>
      </c>
      <c r="H128" s="70" t="s">
        <v>1646</v>
      </c>
      <c r="I128" s="148"/>
      <c r="J128" s="71">
        <v>31.296096778597345</v>
      </c>
      <c r="K128" s="71">
        <v>0.55415247699139236</v>
      </c>
      <c r="L128" s="71">
        <v>15.04333122275877</v>
      </c>
      <c r="M128" s="71">
        <v>10.499012646863228</v>
      </c>
      <c r="N128" s="71">
        <v>18.9099625620807</v>
      </c>
      <c r="O128" s="71">
        <v>7.78713093241773</v>
      </c>
      <c r="P128" s="71">
        <v>7.8724708723585568</v>
      </c>
      <c r="Q128" s="71">
        <v>0.53125814539282901</v>
      </c>
      <c r="R128" s="71">
        <v>0</v>
      </c>
      <c r="S128" s="71">
        <v>1.2137345401169142</v>
      </c>
      <c r="T128" s="72"/>
      <c r="U128" s="71">
        <v>1222275</v>
      </c>
      <c r="V128" s="71">
        <v>191</v>
      </c>
      <c r="W128" s="71">
        <v>350</v>
      </c>
      <c r="X128" s="71">
        <v>2007</v>
      </c>
      <c r="Y128" s="71">
        <v>3947</v>
      </c>
      <c r="Z128" s="71">
        <v>4745</v>
      </c>
      <c r="AA128" s="71">
        <v>1647</v>
      </c>
      <c r="AB128" s="71">
        <v>8382</v>
      </c>
      <c r="AC128" s="71">
        <v>0</v>
      </c>
      <c r="AD128" s="71">
        <v>1.213734540116914</v>
      </c>
      <c r="AE128" s="72"/>
      <c r="AF128" s="71">
        <v>9945986.15931678</v>
      </c>
      <c r="AG128" s="71">
        <v>355939.70457614388</v>
      </c>
      <c r="AH128" s="71">
        <v>2131492.3709185598</v>
      </c>
      <c r="AI128" s="71">
        <v>12702381.304427009</v>
      </c>
      <c r="AJ128" s="71">
        <v>14626895.353458481</v>
      </c>
      <c r="AK128" s="71">
        <v>0</v>
      </c>
      <c r="AL128" s="71">
        <v>0</v>
      </c>
      <c r="AM128" s="71">
        <v>1153791.609985041</v>
      </c>
      <c r="AN128" s="71">
        <v>0</v>
      </c>
      <c r="AO128" s="71">
        <v>0</v>
      </c>
      <c r="AP128" s="71">
        <v>40916486.502682015</v>
      </c>
      <c r="AQ128" s="72"/>
      <c r="AR128" s="71">
        <v>86</v>
      </c>
      <c r="AS128" s="71">
        <v>21</v>
      </c>
      <c r="AT128" s="71">
        <v>0</v>
      </c>
      <c r="AU128" s="71">
        <v>0</v>
      </c>
      <c r="AV128" s="71">
        <v>0</v>
      </c>
      <c r="AW128" s="71">
        <v>0</v>
      </c>
      <c r="AX128" s="71"/>
      <c r="AY128" s="72"/>
      <c r="AZ128" s="71">
        <v>425.79300000000001</v>
      </c>
      <c r="BA128" s="71">
        <v>2905</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1794</v>
      </c>
      <c r="B129" s="70">
        <v>220</v>
      </c>
      <c r="C129" s="70">
        <v>16</v>
      </c>
      <c r="D129" s="70">
        <v>13</v>
      </c>
      <c r="E129" s="70">
        <v>2019</v>
      </c>
      <c r="F129" s="70" t="s">
        <v>158</v>
      </c>
      <c r="G129" s="70" t="s">
        <v>1645</v>
      </c>
      <c r="H129" s="70" t="s">
        <v>1646</v>
      </c>
      <c r="I129" s="148"/>
      <c r="J129" s="71">
        <v>30.237148895430192</v>
      </c>
      <c r="K129" s="71">
        <v>0.51421269351079091</v>
      </c>
      <c r="L129" s="71">
        <v>15.110730479587636</v>
      </c>
      <c r="M129" s="71">
        <v>9.4185676855493732</v>
      </c>
      <c r="N129" s="71">
        <v>19.361758893318363</v>
      </c>
      <c r="O129" s="71">
        <v>7.5694772138225614</v>
      </c>
      <c r="P129" s="71">
        <v>7.4695117148667798</v>
      </c>
      <c r="Q129" s="71">
        <v>0.51713163977850496</v>
      </c>
      <c r="R129" s="71">
        <v>0</v>
      </c>
      <c r="S129" s="71">
        <v>1.1229046319365377</v>
      </c>
      <c r="T129" s="72"/>
      <c r="U129" s="71">
        <v>1242266</v>
      </c>
      <c r="V129" s="71">
        <v>191</v>
      </c>
      <c r="W129" s="71">
        <v>350</v>
      </c>
      <c r="X129" s="71">
        <v>2007</v>
      </c>
      <c r="Y129" s="71">
        <v>3992</v>
      </c>
      <c r="Z129" s="71">
        <v>4739</v>
      </c>
      <c r="AA129" s="71">
        <v>1551</v>
      </c>
      <c r="AB129" s="71">
        <v>8380</v>
      </c>
      <c r="AC129" s="71">
        <v>0</v>
      </c>
      <c r="AD129" s="71">
        <v>1.1229046319365379</v>
      </c>
      <c r="AE129" s="72"/>
      <c r="AF129" s="71">
        <v>9919282.9569095243</v>
      </c>
      <c r="AG129" s="71">
        <v>355834.3008402515</v>
      </c>
      <c r="AH129" s="71">
        <v>2301375.0792358192</v>
      </c>
      <c r="AI129" s="71">
        <v>12447279.187227391</v>
      </c>
      <c r="AJ129" s="71">
        <v>15605017.78507825</v>
      </c>
      <c r="AK129" s="71">
        <v>0</v>
      </c>
      <c r="AL129" s="71">
        <v>0</v>
      </c>
      <c r="AM129" s="71">
        <v>1141292.9153937751</v>
      </c>
      <c r="AN129" s="71">
        <v>0</v>
      </c>
      <c r="AO129" s="71">
        <v>0</v>
      </c>
      <c r="AP129" s="71">
        <v>41770082.224685013</v>
      </c>
      <c r="AQ129" s="72"/>
      <c r="AR129" s="71">
        <v>92</v>
      </c>
      <c r="AS129" s="71">
        <v>22</v>
      </c>
      <c r="AT129" s="71">
        <v>0</v>
      </c>
      <c r="AU129" s="71">
        <v>0</v>
      </c>
      <c r="AV129" s="71">
        <v>0</v>
      </c>
      <c r="AW129" s="71">
        <v>0</v>
      </c>
      <c r="AX129" s="71"/>
      <c r="AY129" s="72"/>
      <c r="AZ129" s="71">
        <v>462.79299999999978</v>
      </c>
      <c r="BA129" s="71">
        <v>2949.2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1795</v>
      </c>
      <c r="B130" s="70">
        <v>221</v>
      </c>
      <c r="C130" s="70">
        <v>17</v>
      </c>
      <c r="D130" s="70">
        <v>13</v>
      </c>
      <c r="E130" s="70">
        <v>2020</v>
      </c>
      <c r="F130" s="70" t="s">
        <v>159</v>
      </c>
      <c r="G130" s="70" t="s">
        <v>1645</v>
      </c>
      <c r="H130" s="70" t="s">
        <v>1646</v>
      </c>
      <c r="I130" s="148"/>
      <c r="J130" s="71">
        <v>23.249927489595759</v>
      </c>
      <c r="K130" s="71">
        <v>0.564522219587276</v>
      </c>
      <c r="L130" s="71">
        <v>16.033977737979345</v>
      </c>
      <c r="M130" s="71">
        <v>9.4475662852952098</v>
      </c>
      <c r="N130" s="71">
        <v>17.941743931003479</v>
      </c>
      <c r="O130" s="71">
        <v>6.7005046506164829</v>
      </c>
      <c r="P130" s="71">
        <v>6.9822086826273004</v>
      </c>
      <c r="Q130" s="71">
        <v>0.49745162331668702</v>
      </c>
      <c r="R130" s="71">
        <v>0</v>
      </c>
      <c r="S130" s="71">
        <v>0.73200079365487725</v>
      </c>
      <c r="T130" s="72"/>
      <c r="U130" s="71">
        <v>1082806</v>
      </c>
      <c r="V130" s="71">
        <v>194</v>
      </c>
      <c r="W130" s="71">
        <v>330</v>
      </c>
      <c r="X130" s="71">
        <v>2117</v>
      </c>
      <c r="Y130" s="71">
        <v>4036</v>
      </c>
      <c r="Z130" s="71">
        <v>4788</v>
      </c>
      <c r="AA130" s="71">
        <v>1541</v>
      </c>
      <c r="AB130" s="71">
        <v>8437</v>
      </c>
      <c r="AC130" s="71">
        <v>0</v>
      </c>
      <c r="AD130" s="71">
        <v>0.73200079365487725</v>
      </c>
      <c r="AE130" s="72"/>
      <c r="AF130" s="71">
        <v>8454449.0171936341</v>
      </c>
      <c r="AG130" s="71">
        <v>361689.72251017304</v>
      </c>
      <c r="AH130" s="71">
        <v>2351355.3863918092</v>
      </c>
      <c r="AI130" s="71">
        <v>12155140.070122186</v>
      </c>
      <c r="AJ130" s="71">
        <v>16573784.84376256</v>
      </c>
      <c r="AK130" s="71"/>
      <c r="AL130" s="71"/>
      <c r="AM130" s="71">
        <v>1101122.2370250775</v>
      </c>
      <c r="AN130" s="71"/>
      <c r="AO130" s="71"/>
      <c r="AP130" s="71">
        <v>40997541.277005434</v>
      </c>
      <c r="AQ130" s="72"/>
      <c r="AR130" s="71">
        <v>95</v>
      </c>
      <c r="AS130" s="71">
        <v>22</v>
      </c>
      <c r="AT130" s="71">
        <v>0</v>
      </c>
      <c r="AU130" s="71">
        <v>1</v>
      </c>
      <c r="AV130" s="71">
        <v>0</v>
      </c>
      <c r="AW130" s="71">
        <v>0</v>
      </c>
      <c r="AX130" s="71"/>
      <c r="AY130" s="72"/>
      <c r="AZ130" s="71">
        <v>484.63799999999981</v>
      </c>
      <c r="BA130" s="71">
        <v>2949.1999999999989</v>
      </c>
      <c r="BB130" s="71">
        <v>0</v>
      </c>
      <c r="BC130" s="71">
        <v>710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1796</v>
      </c>
      <c r="B131" s="70">
        <v>221</v>
      </c>
      <c r="C131" s="70">
        <v>18</v>
      </c>
      <c r="D131" s="70">
        <v>13</v>
      </c>
      <c r="E131" s="70">
        <v>2021</v>
      </c>
      <c r="F131" s="70" t="s">
        <v>160</v>
      </c>
      <c r="G131" s="70" t="s">
        <v>1645</v>
      </c>
      <c r="H131" s="70" t="s">
        <v>1646</v>
      </c>
      <c r="I131" s="148"/>
      <c r="J131" s="71">
        <v>28.704024946680722</v>
      </c>
      <c r="K131" s="71">
        <v>0.54379159919623632</v>
      </c>
      <c r="L131" s="71">
        <v>14.632430808073991</v>
      </c>
      <c r="M131" s="71">
        <v>9.5951041454483033</v>
      </c>
      <c r="N131" s="71">
        <v>17.567582158940418</v>
      </c>
      <c r="O131" s="71">
        <v>6.5986036644873307</v>
      </c>
      <c r="P131" s="71">
        <v>7.1464860287037819</v>
      </c>
      <c r="Q131" s="71">
        <v>0.489867831064488</v>
      </c>
      <c r="R131" s="71">
        <v>0</v>
      </c>
      <c r="S131" s="71">
        <v>0.99783078833286121</v>
      </c>
      <c r="T131" s="72"/>
      <c r="U131" s="71">
        <v>1372819</v>
      </c>
      <c r="V131" s="71">
        <v>194</v>
      </c>
      <c r="W131" s="71">
        <v>330</v>
      </c>
      <c r="X131" s="71">
        <v>2117</v>
      </c>
      <c r="Y131" s="71">
        <v>4000</v>
      </c>
      <c r="Z131" s="71">
        <v>4855</v>
      </c>
      <c r="AA131" s="71">
        <v>1538</v>
      </c>
      <c r="AB131" s="71">
        <v>8390</v>
      </c>
      <c r="AC131" s="71">
        <v>0</v>
      </c>
      <c r="AD131" s="71">
        <v>0.99783078833286121</v>
      </c>
      <c r="AE131" s="72"/>
      <c r="AF131" s="71">
        <v>10515202.629884131</v>
      </c>
      <c r="AG131" s="71">
        <v>367935.53628642374</v>
      </c>
      <c r="AH131" s="71">
        <v>2108126.9442739631</v>
      </c>
      <c r="AI131" s="71">
        <v>13337791.816560674</v>
      </c>
      <c r="AJ131" s="71">
        <v>16000815.431694239</v>
      </c>
      <c r="AK131" s="71">
        <v>0</v>
      </c>
      <c r="AL131" s="71">
        <v>0</v>
      </c>
      <c r="AM131" s="71">
        <v>1101304.0187074665</v>
      </c>
      <c r="AN131" s="71">
        <v>0</v>
      </c>
      <c r="AO131" s="71">
        <v>0</v>
      </c>
      <c r="AP131" s="71">
        <v>43431176.377406903</v>
      </c>
      <c r="AQ131" s="72"/>
      <c r="AR131" s="71">
        <v>104</v>
      </c>
      <c r="AS131" s="71">
        <v>22</v>
      </c>
      <c r="AT131" s="71">
        <v>0</v>
      </c>
      <c r="AU131" s="71">
        <v>1</v>
      </c>
      <c r="AV131" s="71">
        <v>0</v>
      </c>
      <c r="AW131" s="71">
        <v>0</v>
      </c>
      <c r="AX131" s="71"/>
      <c r="AY131" s="72"/>
      <c r="AZ131" s="71">
        <v>545.44799999999975</v>
      </c>
      <c r="BA131" s="71">
        <v>2949.1999999999989</v>
      </c>
      <c r="BB131" s="71">
        <v>0</v>
      </c>
      <c r="BC131" s="71">
        <v>710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1647</v>
      </c>
      <c r="B132" s="70">
        <v>221</v>
      </c>
      <c r="C132" s="70">
        <v>19</v>
      </c>
      <c r="D132" s="70">
        <v>13</v>
      </c>
      <c r="E132" s="70">
        <v>2022</v>
      </c>
      <c r="F132" s="70" t="s">
        <v>161</v>
      </c>
      <c r="G132" s="70" t="s">
        <v>1645</v>
      </c>
      <c r="H132" s="70" t="s">
        <v>1646</v>
      </c>
      <c r="I132" s="148"/>
      <c r="J132" s="71">
        <v>25.317468290249572</v>
      </c>
      <c r="K132" s="71">
        <v>0.52016607133322834</v>
      </c>
      <c r="L132" s="71">
        <v>13.119906163196244</v>
      </c>
      <c r="M132" s="71">
        <v>9.7827117636573337</v>
      </c>
      <c r="N132" s="71">
        <v>18.369552391910656</v>
      </c>
      <c r="O132" s="71">
        <v>7.0266489385649686</v>
      </c>
      <c r="P132" s="71">
        <v>7.1078304162859514</v>
      </c>
      <c r="Q132" s="71">
        <v>0.50633951540343181</v>
      </c>
      <c r="R132" s="71">
        <v>0</v>
      </c>
      <c r="S132" s="71">
        <v>1.251719093993896</v>
      </c>
      <c r="T132" s="72"/>
      <c r="U132" s="71">
        <v>1489244</v>
      </c>
      <c r="V132" s="71">
        <v>194</v>
      </c>
      <c r="W132" s="71">
        <v>330</v>
      </c>
      <c r="X132" s="71">
        <v>2117</v>
      </c>
      <c r="Y132" s="71">
        <v>4247</v>
      </c>
      <c r="Z132" s="71">
        <v>4912</v>
      </c>
      <c r="AA132" s="71">
        <v>1553</v>
      </c>
      <c r="AB132" s="71">
        <v>8601</v>
      </c>
      <c r="AC132" s="71">
        <v>0</v>
      </c>
      <c r="AD132" s="71">
        <v>1.251719093993896</v>
      </c>
      <c r="AE132" s="72"/>
      <c r="AF132" s="71">
        <v>10169341.06419716</v>
      </c>
      <c r="AG132" s="71">
        <v>371167.69240144495</v>
      </c>
      <c r="AH132" s="71">
        <v>2340040.2885351386</v>
      </c>
      <c r="AI132" s="71">
        <v>13246086.167573534</v>
      </c>
      <c r="AJ132" s="71">
        <v>17293209.312115353</v>
      </c>
      <c r="AK132" s="71">
        <v>0</v>
      </c>
      <c r="AL132" s="71">
        <v>0</v>
      </c>
      <c r="AM132" s="71">
        <v>1110623.859195601</v>
      </c>
      <c r="AN132" s="71">
        <v>0</v>
      </c>
      <c r="AO132" s="71">
        <v>0</v>
      </c>
      <c r="AP132" s="71">
        <v>44530468.384018227</v>
      </c>
      <c r="AQ132" s="72"/>
      <c r="AR132" s="71">
        <v>114</v>
      </c>
      <c r="AS132" s="71">
        <v>22</v>
      </c>
      <c r="AT132" s="71">
        <v>0</v>
      </c>
      <c r="AU132" s="71">
        <v>1</v>
      </c>
      <c r="AV132" s="71">
        <v>0</v>
      </c>
      <c r="AW132" s="71">
        <v>0</v>
      </c>
      <c r="AX132" s="71"/>
      <c r="AY132" s="72"/>
      <c r="AZ132" s="71">
        <v>608.54799999999966</v>
      </c>
      <c r="BA132" s="71">
        <v>2949.1999999999989</v>
      </c>
      <c r="BB132" s="71">
        <v>0</v>
      </c>
      <c r="BC132" s="71">
        <v>710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1797</v>
      </c>
      <c r="B133" s="70">
        <v>221</v>
      </c>
      <c r="C133" s="70">
        <v>20</v>
      </c>
      <c r="D133" s="70">
        <v>13</v>
      </c>
      <c r="E133" s="70">
        <v>2023</v>
      </c>
      <c r="F133" s="70" t="s">
        <v>1539</v>
      </c>
      <c r="G133" s="70" t="s">
        <v>1645</v>
      </c>
      <c r="H133" s="70" t="s">
        <v>1646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122</v>
      </c>
      <c r="AS133" s="71">
        <v>22</v>
      </c>
      <c r="AT133" s="71">
        <v>0</v>
      </c>
      <c r="AU133" s="71">
        <v>1</v>
      </c>
      <c r="AV133" s="71">
        <v>0</v>
      </c>
      <c r="AW133" s="71">
        <v>0</v>
      </c>
      <c r="AX133" s="71"/>
      <c r="AY133" s="72"/>
      <c r="AZ133" s="71">
        <v>672.34799999999962</v>
      </c>
      <c r="BA133" s="71">
        <v>2949.1999999999989</v>
      </c>
      <c r="BB133" s="71">
        <v>0</v>
      </c>
      <c r="BC133" s="71">
        <v>710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1644</v>
      </c>
      <c r="B134" s="70">
        <v>221</v>
      </c>
      <c r="C134" s="70">
        <v>21</v>
      </c>
      <c r="D134" s="70">
        <v>13</v>
      </c>
      <c r="E134" s="70">
        <v>2024</v>
      </c>
      <c r="F134" s="70" t="s">
        <v>1554</v>
      </c>
      <c r="G134" s="70" t="s">
        <v>1645</v>
      </c>
      <c r="H134" s="70" t="s">
        <v>1646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1798</v>
      </c>
      <c r="B135" s="70">
        <v>375</v>
      </c>
      <c r="C135" s="70">
        <v>1</v>
      </c>
      <c r="D135" s="70">
        <v>23</v>
      </c>
      <c r="E135" s="70">
        <v>1990</v>
      </c>
      <c r="F135" s="70" t="s">
        <v>787</v>
      </c>
      <c r="G135" s="70" t="s">
        <v>1799</v>
      </c>
      <c r="H135" s="70" t="s">
        <v>1800</v>
      </c>
      <c r="I135" s="148"/>
      <c r="J135" s="71">
        <v>13.477155483171989</v>
      </c>
      <c r="K135" s="71">
        <v>2.5607102226828098</v>
      </c>
      <c r="L135" s="71">
        <v>4.7543459485849482</v>
      </c>
      <c r="M135" s="71">
        <v>8.2030638605976005</v>
      </c>
      <c r="N135" s="71">
        <v>10.50923104568321</v>
      </c>
      <c r="O135" s="71">
        <v>8.4874805484873779</v>
      </c>
      <c r="P135" s="71">
        <v>16.490185615776639</v>
      </c>
      <c r="Q135" s="71">
        <v>0.82757432980943102</v>
      </c>
      <c r="R135" s="71">
        <v>0</v>
      </c>
      <c r="S135" s="71">
        <v>0.76546097003465674</v>
      </c>
      <c r="T135" s="72"/>
      <c r="U135" s="71">
        <v>1086879</v>
      </c>
      <c r="V135" s="71">
        <v>753</v>
      </c>
      <c r="W135" s="71">
        <v>62</v>
      </c>
      <c r="X135" s="71">
        <v>3218</v>
      </c>
      <c r="Y135" s="71">
        <v>3797</v>
      </c>
      <c r="Z135" s="71">
        <v>3491</v>
      </c>
      <c r="AA135" s="71">
        <v>4004</v>
      </c>
      <c r="AB135" s="71">
        <v>13437</v>
      </c>
      <c r="AC135" s="71">
        <v>0</v>
      </c>
      <c r="AD135" s="71">
        <v>0.76546097003465674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1801</v>
      </c>
      <c r="B136" s="70">
        <v>376</v>
      </c>
      <c r="C136" s="70">
        <v>2</v>
      </c>
      <c r="D136" s="70">
        <v>23</v>
      </c>
      <c r="E136" s="70">
        <v>2005</v>
      </c>
      <c r="F136" s="70" t="s">
        <v>789</v>
      </c>
      <c r="G136" s="70" t="s">
        <v>1799</v>
      </c>
      <c r="H136" s="70" t="s">
        <v>1800</v>
      </c>
      <c r="I136" s="148"/>
      <c r="J136" s="71">
        <v>8.0455577757099874</v>
      </c>
      <c r="K136" s="71">
        <v>1.2750600973304951</v>
      </c>
      <c r="L136" s="71">
        <v>11.90541916965508</v>
      </c>
      <c r="M136" s="71">
        <v>8.9362809854581684</v>
      </c>
      <c r="N136" s="71">
        <v>11.879513490824131</v>
      </c>
      <c r="O136" s="71">
        <v>12.162632071639459</v>
      </c>
      <c r="P136" s="71">
        <v>16.846022751914639</v>
      </c>
      <c r="Q136" s="71">
        <v>0.68929750820357905</v>
      </c>
      <c r="R136" s="71">
        <v>0</v>
      </c>
      <c r="S136" s="71">
        <v>0.89297256201925024</v>
      </c>
      <c r="T136" s="72"/>
      <c r="U136" s="71">
        <v>741602</v>
      </c>
      <c r="V136" s="71">
        <v>513</v>
      </c>
      <c r="W136" s="71">
        <v>157</v>
      </c>
      <c r="X136" s="71">
        <v>1980</v>
      </c>
      <c r="Y136" s="71">
        <v>3917</v>
      </c>
      <c r="Z136" s="71">
        <v>5789</v>
      </c>
      <c r="AA136" s="71">
        <v>3350</v>
      </c>
      <c r="AB136" s="71">
        <v>11700</v>
      </c>
      <c r="AC136" s="71">
        <v>0</v>
      </c>
      <c r="AD136" s="71">
        <v>0.89297256201925024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1802</v>
      </c>
      <c r="B137" s="70">
        <v>377</v>
      </c>
      <c r="C137" s="70">
        <v>3</v>
      </c>
      <c r="D137" s="70">
        <v>23</v>
      </c>
      <c r="E137" s="70">
        <v>2006</v>
      </c>
      <c r="F137" s="70" t="s">
        <v>790</v>
      </c>
      <c r="G137" s="70" t="s">
        <v>1799</v>
      </c>
      <c r="H137" s="70" t="s">
        <v>1800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1803</v>
      </c>
      <c r="B138" s="70">
        <v>378</v>
      </c>
      <c r="C138" s="70">
        <v>4</v>
      </c>
      <c r="D138" s="70">
        <v>23</v>
      </c>
      <c r="E138" s="70">
        <v>2007</v>
      </c>
      <c r="F138" s="70" t="s">
        <v>791</v>
      </c>
      <c r="G138" s="70" t="s">
        <v>1799</v>
      </c>
      <c r="H138" s="70" t="s">
        <v>1800</v>
      </c>
      <c r="I138" s="148"/>
      <c r="J138" s="71">
        <v>6.9443792199844818</v>
      </c>
      <c r="K138" s="71">
        <v>1.28715903341422</v>
      </c>
      <c r="L138" s="71">
        <v>6.2870982639707647</v>
      </c>
      <c r="M138" s="71">
        <v>10.831367467946089</v>
      </c>
      <c r="N138" s="71">
        <v>11.81682321906597</v>
      </c>
      <c r="O138" s="71">
        <v>11.48160897433389</v>
      </c>
      <c r="P138" s="71">
        <v>16.65230109927457</v>
      </c>
      <c r="Q138" s="71">
        <v>0.702838766067581</v>
      </c>
      <c r="R138" s="71">
        <v>0</v>
      </c>
      <c r="S138" s="71">
        <v>0.88139746632924221</v>
      </c>
      <c r="T138" s="72"/>
      <c r="U138" s="71">
        <v>728168</v>
      </c>
      <c r="V138" s="71">
        <v>528</v>
      </c>
      <c r="W138" s="71">
        <v>81</v>
      </c>
      <c r="X138" s="71">
        <v>2765</v>
      </c>
      <c r="Y138" s="71">
        <v>3880</v>
      </c>
      <c r="Z138" s="71">
        <v>5681</v>
      </c>
      <c r="AA138" s="71">
        <v>3261</v>
      </c>
      <c r="AB138" s="71">
        <v>11299</v>
      </c>
      <c r="AC138" s="71">
        <v>0</v>
      </c>
      <c r="AD138" s="71">
        <v>0.88139746632924221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1804</v>
      </c>
      <c r="B139" s="70">
        <v>379</v>
      </c>
      <c r="C139" s="70">
        <v>5</v>
      </c>
      <c r="D139" s="70">
        <v>23</v>
      </c>
      <c r="E139" s="70">
        <v>2008</v>
      </c>
      <c r="F139" s="70" t="s">
        <v>792</v>
      </c>
      <c r="G139" s="70" t="s">
        <v>1799</v>
      </c>
      <c r="H139" s="70" t="s">
        <v>1800</v>
      </c>
      <c r="I139" s="148"/>
      <c r="J139" s="71">
        <v>6.3603286259270417</v>
      </c>
      <c r="K139" s="71">
        <v>0.95331910347708793</v>
      </c>
      <c r="L139" s="71">
        <v>5.6339834573543817</v>
      </c>
      <c r="M139" s="71">
        <v>11.28190955686004</v>
      </c>
      <c r="N139" s="71">
        <v>10.49924746618451</v>
      </c>
      <c r="O139" s="71">
        <v>11.03957091806009</v>
      </c>
      <c r="P139" s="71">
        <v>16.373188565678721</v>
      </c>
      <c r="Q139" s="71">
        <v>0.68124572126122995</v>
      </c>
      <c r="R139" s="71">
        <v>0</v>
      </c>
      <c r="S139" s="71">
        <v>0.89834683597051013</v>
      </c>
      <c r="T139" s="72"/>
      <c r="U139" s="71">
        <v>687733</v>
      </c>
      <c r="V139" s="71">
        <v>528</v>
      </c>
      <c r="W139" s="71">
        <v>81</v>
      </c>
      <c r="X139" s="71">
        <v>2765</v>
      </c>
      <c r="Y139" s="71">
        <v>3867</v>
      </c>
      <c r="Z139" s="71">
        <v>5654</v>
      </c>
      <c r="AA139" s="71">
        <v>3210</v>
      </c>
      <c r="AB139" s="71">
        <v>11132</v>
      </c>
      <c r="AC139" s="71">
        <v>0</v>
      </c>
      <c r="AD139" s="71">
        <v>0.89834683597051013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1805</v>
      </c>
      <c r="B140" s="70">
        <v>380</v>
      </c>
      <c r="C140" s="70">
        <v>6</v>
      </c>
      <c r="D140" s="70">
        <v>23</v>
      </c>
      <c r="E140" s="70">
        <v>2009</v>
      </c>
      <c r="F140" s="70" t="s">
        <v>176</v>
      </c>
      <c r="G140" s="1064" t="s">
        <v>1799</v>
      </c>
      <c r="H140" s="70" t="s">
        <v>1800</v>
      </c>
      <c r="I140" s="148"/>
      <c r="J140" s="71">
        <v>5.7831797207158031</v>
      </c>
      <c r="K140" s="71">
        <v>0.83350526589240048</v>
      </c>
      <c r="L140" s="71">
        <v>4.8371567259818722</v>
      </c>
      <c r="M140" s="71">
        <v>10.99895827221577</v>
      </c>
      <c r="N140" s="71">
        <v>10.13936012533544</v>
      </c>
      <c r="O140" s="71">
        <v>11.27146331313368</v>
      </c>
      <c r="P140" s="71">
        <v>15.69535527879917</v>
      </c>
      <c r="Q140" s="71">
        <v>0.63987180532198096</v>
      </c>
      <c r="R140" s="71">
        <v>0</v>
      </c>
      <c r="S140" s="71">
        <v>0.8123567818496169</v>
      </c>
      <c r="T140" s="72"/>
      <c r="U140" s="71">
        <v>565130</v>
      </c>
      <c r="V140" s="71">
        <v>440</v>
      </c>
      <c r="W140" s="71">
        <v>100</v>
      </c>
      <c r="X140" s="71">
        <v>2876</v>
      </c>
      <c r="Y140" s="71">
        <v>3879</v>
      </c>
      <c r="Z140" s="71">
        <v>5698</v>
      </c>
      <c r="AA140" s="71">
        <v>3159</v>
      </c>
      <c r="AB140" s="71">
        <v>10976</v>
      </c>
      <c r="AC140" s="71">
        <v>0</v>
      </c>
      <c r="AD140" s="71">
        <v>0.8123567818496169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1806</v>
      </c>
      <c r="B141" s="70">
        <v>381</v>
      </c>
      <c r="C141" s="70">
        <v>7</v>
      </c>
      <c r="D141" s="70">
        <v>23</v>
      </c>
      <c r="E141" s="70">
        <v>2010</v>
      </c>
      <c r="F141" s="70" t="s">
        <v>177</v>
      </c>
      <c r="G141" s="1064" t="s">
        <v>1799</v>
      </c>
      <c r="H141" s="70" t="s">
        <v>1800</v>
      </c>
      <c r="I141" s="148"/>
      <c r="J141" s="71">
        <v>5.864610549568634</v>
      </c>
      <c r="K141" s="71">
        <v>0.8980216898459884</v>
      </c>
      <c r="L141" s="71">
        <v>4.6580191562878008</v>
      </c>
      <c r="M141" s="71">
        <v>11.61855466077083</v>
      </c>
      <c r="N141" s="71">
        <v>12.294741440068311</v>
      </c>
      <c r="O141" s="71">
        <v>11.327624023539549</v>
      </c>
      <c r="P141" s="71">
        <v>15.77124009175583</v>
      </c>
      <c r="Q141" s="71">
        <v>0.66131956260529201</v>
      </c>
      <c r="R141" s="71">
        <v>0</v>
      </c>
      <c r="S141" s="71">
        <v>0.67914966139670407</v>
      </c>
      <c r="T141" s="72"/>
      <c r="U141" s="71">
        <v>569303</v>
      </c>
      <c r="V141" s="71">
        <v>440</v>
      </c>
      <c r="W141" s="71">
        <v>100</v>
      </c>
      <c r="X141" s="71">
        <v>2876</v>
      </c>
      <c r="Y141" s="71">
        <v>3885</v>
      </c>
      <c r="Z141" s="71">
        <v>5753</v>
      </c>
      <c r="AA141" s="71">
        <v>3095</v>
      </c>
      <c r="AB141" s="71">
        <v>10870</v>
      </c>
      <c r="AC141" s="71">
        <v>0</v>
      </c>
      <c r="AD141" s="71">
        <v>0.67914966139670407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1807</v>
      </c>
      <c r="B142" s="70">
        <v>382</v>
      </c>
      <c r="C142" s="70">
        <v>8</v>
      </c>
      <c r="D142" s="70">
        <v>23</v>
      </c>
      <c r="E142" s="70">
        <v>2011</v>
      </c>
      <c r="F142" s="70" t="s">
        <v>178</v>
      </c>
      <c r="G142" s="70" t="s">
        <v>1799</v>
      </c>
      <c r="H142" s="70" t="s">
        <v>1800</v>
      </c>
      <c r="I142" s="148"/>
      <c r="J142" s="71">
        <v>6.4409458373132091</v>
      </c>
      <c r="K142" s="71">
        <v>1.1864661384027999</v>
      </c>
      <c r="L142" s="71">
        <v>4.1253466014418123</v>
      </c>
      <c r="M142" s="71">
        <v>13.34271942213976</v>
      </c>
      <c r="N142" s="71">
        <v>15.013728245628981</v>
      </c>
      <c r="O142" s="71">
        <v>11.069419943865014</v>
      </c>
      <c r="P142" s="71">
        <v>15.063105355060067</v>
      </c>
      <c r="Q142" s="71">
        <v>0.74998204575555705</v>
      </c>
      <c r="R142" s="71">
        <v>0</v>
      </c>
      <c r="S142" s="71">
        <v>0.8941258244817395</v>
      </c>
      <c r="T142" s="72"/>
      <c r="U142" s="71">
        <v>539344</v>
      </c>
      <c r="V142" s="71">
        <v>440</v>
      </c>
      <c r="W142" s="71">
        <v>100</v>
      </c>
      <c r="X142" s="71">
        <v>2876</v>
      </c>
      <c r="Y142" s="71">
        <v>3860</v>
      </c>
      <c r="Z142" s="71">
        <v>5744</v>
      </c>
      <c r="AA142" s="71">
        <v>3044</v>
      </c>
      <c r="AB142" s="71">
        <v>10687</v>
      </c>
      <c r="AC142" s="71">
        <v>0</v>
      </c>
      <c r="AD142" s="71">
        <v>0.8941258244817395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1808</v>
      </c>
      <c r="B143" s="70">
        <v>383</v>
      </c>
      <c r="C143" s="70">
        <v>9</v>
      </c>
      <c r="D143" s="70">
        <v>23</v>
      </c>
      <c r="E143" s="70">
        <v>2012</v>
      </c>
      <c r="F143" s="70" t="s">
        <v>179</v>
      </c>
      <c r="G143" s="70" t="s">
        <v>1799</v>
      </c>
      <c r="H143" s="70" t="s">
        <v>1800</v>
      </c>
      <c r="I143" s="148"/>
      <c r="J143" s="71">
        <v>6.5058352240172956</v>
      </c>
      <c r="K143" s="71">
        <v>1.1470827843443581</v>
      </c>
      <c r="L143" s="71">
        <v>4.0850410243075457</v>
      </c>
      <c r="M143" s="71">
        <v>15.04220893140989</v>
      </c>
      <c r="N143" s="71">
        <v>16.020790373581718</v>
      </c>
      <c r="O143" s="71">
        <v>11.009080458493543</v>
      </c>
      <c r="P143" s="71">
        <v>14.83030378903794</v>
      </c>
      <c r="Q143" s="71">
        <v>0.801802324526248</v>
      </c>
      <c r="R143" s="71">
        <v>0</v>
      </c>
      <c r="S143" s="71">
        <v>0.64930318868657222</v>
      </c>
      <c r="T143" s="72"/>
      <c r="U143" s="71">
        <v>487757</v>
      </c>
      <c r="V143" s="71">
        <v>440</v>
      </c>
      <c r="W143" s="71">
        <v>100</v>
      </c>
      <c r="X143" s="71">
        <v>2876</v>
      </c>
      <c r="Y143" s="71">
        <v>3848</v>
      </c>
      <c r="Z143" s="71">
        <v>5758</v>
      </c>
      <c r="AA143" s="71">
        <v>2980</v>
      </c>
      <c r="AB143" s="71">
        <v>10516</v>
      </c>
      <c r="AC143" s="71">
        <v>0</v>
      </c>
      <c r="AD143" s="71">
        <v>0.64930318868657222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1809</v>
      </c>
      <c r="B144" s="70">
        <v>384</v>
      </c>
      <c r="C144" s="70">
        <v>10</v>
      </c>
      <c r="D144" s="70">
        <v>23</v>
      </c>
      <c r="E144" s="70">
        <v>2013</v>
      </c>
      <c r="F144" s="70" t="s">
        <v>180</v>
      </c>
      <c r="G144" s="70" t="s">
        <v>1799</v>
      </c>
      <c r="H144" s="70" t="s">
        <v>1800</v>
      </c>
      <c r="I144" s="148"/>
      <c r="J144" s="71">
        <v>7.5097827373003678</v>
      </c>
      <c r="K144" s="71">
        <v>0.98927495334818571</v>
      </c>
      <c r="L144" s="71">
        <v>3.8462047996789388</v>
      </c>
      <c r="M144" s="71">
        <v>14.754654285541511</v>
      </c>
      <c r="N144" s="71">
        <v>17.629304074837101</v>
      </c>
      <c r="O144" s="71">
        <v>10.64653795221431</v>
      </c>
      <c r="P144" s="71">
        <v>14.636416285269878</v>
      </c>
      <c r="Q144" s="71">
        <v>0.80951896359608499</v>
      </c>
      <c r="R144" s="71">
        <v>0</v>
      </c>
      <c r="S144" s="71">
        <v>0.82105267923374603</v>
      </c>
      <c r="T144" s="72"/>
      <c r="U144" s="71">
        <v>529635</v>
      </c>
      <c r="V144" s="71">
        <v>440</v>
      </c>
      <c r="W144" s="71">
        <v>100</v>
      </c>
      <c r="X144" s="71">
        <v>2876</v>
      </c>
      <c r="Y144" s="71">
        <v>3865</v>
      </c>
      <c r="Z144" s="71">
        <v>5817</v>
      </c>
      <c r="AA144" s="71">
        <v>2930</v>
      </c>
      <c r="AB144" s="71">
        <v>10465</v>
      </c>
      <c r="AC144" s="71">
        <v>0</v>
      </c>
      <c r="AD144" s="71">
        <v>0.82105267923374603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1810</v>
      </c>
      <c r="B145" s="70">
        <v>385</v>
      </c>
      <c r="C145" s="70">
        <v>11</v>
      </c>
      <c r="D145" s="70">
        <v>23</v>
      </c>
      <c r="E145" s="70">
        <v>2014</v>
      </c>
      <c r="F145" s="70" t="s">
        <v>181</v>
      </c>
      <c r="G145" s="70" t="s">
        <v>1799</v>
      </c>
      <c r="H145" s="70" t="s">
        <v>1800</v>
      </c>
      <c r="I145" s="148"/>
      <c r="J145" s="71">
        <v>7.8512105225315274</v>
      </c>
      <c r="K145" s="71">
        <v>1.153773294709699</v>
      </c>
      <c r="L145" s="71">
        <v>10.171169076906869</v>
      </c>
      <c r="M145" s="71">
        <v>14.461343465507801</v>
      </c>
      <c r="N145" s="71">
        <v>13.767902778275859</v>
      </c>
      <c r="O145" s="71">
        <v>10.077256281559347</v>
      </c>
      <c r="P145" s="71">
        <v>14.501598321253294</v>
      </c>
      <c r="Q145" s="71">
        <v>0.76458778961288298</v>
      </c>
      <c r="R145" s="71">
        <v>0</v>
      </c>
      <c r="S145" s="71">
        <v>0</v>
      </c>
      <c r="T145" s="72"/>
      <c r="U145" s="71">
        <v>604789</v>
      </c>
      <c r="V145" s="71">
        <v>463</v>
      </c>
      <c r="W145" s="71">
        <v>232</v>
      </c>
      <c r="X145" s="71">
        <v>2801</v>
      </c>
      <c r="Y145" s="71">
        <v>3835</v>
      </c>
      <c r="Z145" s="71">
        <v>5799</v>
      </c>
      <c r="AA145" s="71">
        <v>2888</v>
      </c>
      <c r="AB145" s="71">
        <v>10302</v>
      </c>
      <c r="AC145" s="71">
        <v>0</v>
      </c>
      <c r="AD145" s="71">
        <v>0</v>
      </c>
      <c r="AE145" s="72"/>
      <c r="AF145" s="71"/>
      <c r="AG145" s="71"/>
      <c r="AH145" s="71"/>
      <c r="AI145" s="71"/>
      <c r="AJ145" s="71"/>
      <c r="AK145" s="71"/>
      <c r="AL145" s="71"/>
      <c r="AM145" s="71"/>
      <c r="AN145" s="71"/>
      <c r="AO145" s="71"/>
      <c r="AP145" s="71"/>
      <c r="AQ145" s="72"/>
      <c r="AR145" s="71">
        <v>252</v>
      </c>
      <c r="AS145" s="71">
        <v>74</v>
      </c>
      <c r="AT145" s="71">
        <v>0</v>
      </c>
      <c r="AU145" s="71">
        <v>0</v>
      </c>
      <c r="AV145" s="71">
        <v>0</v>
      </c>
      <c r="AW145" s="71">
        <v>0</v>
      </c>
      <c r="AX145" s="71"/>
      <c r="AY145" s="72"/>
      <c r="AZ145" s="71">
        <v>1406.58</v>
      </c>
      <c r="BA145" s="71">
        <v>5915.9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1811</v>
      </c>
      <c r="B146" s="70">
        <v>386</v>
      </c>
      <c r="C146" s="70">
        <v>12</v>
      </c>
      <c r="D146" s="70">
        <v>23</v>
      </c>
      <c r="E146" s="70">
        <v>2015</v>
      </c>
      <c r="F146" s="70" t="s">
        <v>182</v>
      </c>
      <c r="G146" s="70" t="s">
        <v>1799</v>
      </c>
      <c r="H146" s="70" t="s">
        <v>1800</v>
      </c>
      <c r="I146" s="148"/>
      <c r="J146" s="71">
        <v>3.778780862622626</v>
      </c>
      <c r="K146" s="71">
        <v>1.08750705001184</v>
      </c>
      <c r="L146" s="71">
        <v>10.037769125698251</v>
      </c>
      <c r="M146" s="71">
        <v>12.924552896030949</v>
      </c>
      <c r="N146" s="71">
        <v>12.39744705015606</v>
      </c>
      <c r="O146" s="71">
        <v>10.029391468614229</v>
      </c>
      <c r="P146" s="71">
        <v>14.392448322497335</v>
      </c>
      <c r="Q146" s="71">
        <v>0.73852856245258003</v>
      </c>
      <c r="R146" s="71">
        <v>0</v>
      </c>
      <c r="S146" s="71">
        <v>1.135358719773869</v>
      </c>
      <c r="T146" s="72"/>
      <c r="U146" s="71">
        <v>364038</v>
      </c>
      <c r="V146" s="71">
        <v>463</v>
      </c>
      <c r="W146" s="71">
        <v>232</v>
      </c>
      <c r="X146" s="71">
        <v>2801</v>
      </c>
      <c r="Y146" s="71">
        <v>3836</v>
      </c>
      <c r="Z146" s="71">
        <v>5827</v>
      </c>
      <c r="AA146" s="71">
        <v>2864</v>
      </c>
      <c r="AB146" s="71">
        <v>10165</v>
      </c>
      <c r="AC146" s="71">
        <v>0</v>
      </c>
      <c r="AD146" s="71">
        <v>1.135358719773869</v>
      </c>
      <c r="AE146" s="72"/>
      <c r="AF146" s="71">
        <v>3802308.058826549</v>
      </c>
      <c r="AG146" s="71">
        <v>821982.11407522892</v>
      </c>
      <c r="AH146" s="71">
        <v>2090489.0748205711</v>
      </c>
      <c r="AI146" s="71">
        <v>17161347.705013681</v>
      </c>
      <c r="AJ146" s="71">
        <v>20619170.35226585</v>
      </c>
      <c r="AK146" s="71">
        <v>0</v>
      </c>
      <c r="AL146" s="71">
        <v>0</v>
      </c>
      <c r="AM146" s="71">
        <v>1393070.6094287429</v>
      </c>
      <c r="AN146" s="71">
        <v>0</v>
      </c>
      <c r="AO146" s="71">
        <v>0</v>
      </c>
      <c r="AP146" s="71">
        <v>45888367.914430626</v>
      </c>
      <c r="AQ146" s="72"/>
      <c r="AR146" s="71">
        <v>261</v>
      </c>
      <c r="AS146" s="71">
        <v>92</v>
      </c>
      <c r="AT146" s="71">
        <v>0</v>
      </c>
      <c r="AU146" s="71">
        <v>0</v>
      </c>
      <c r="AV146" s="71">
        <v>0</v>
      </c>
      <c r="AW146" s="71">
        <v>0</v>
      </c>
      <c r="AX146" s="71"/>
      <c r="AY146" s="72"/>
      <c r="AZ146" s="71">
        <v>1464.38</v>
      </c>
      <c r="BA146" s="71">
        <v>6335</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1812</v>
      </c>
      <c r="B147" s="70">
        <v>387</v>
      </c>
      <c r="C147" s="70">
        <v>13</v>
      </c>
      <c r="D147" s="70">
        <v>23</v>
      </c>
      <c r="E147" s="70">
        <v>2016</v>
      </c>
      <c r="F147" s="70" t="s">
        <v>155</v>
      </c>
      <c r="G147" s="70" t="s">
        <v>1799</v>
      </c>
      <c r="H147" s="70" t="s">
        <v>1800</v>
      </c>
      <c r="I147" s="148"/>
      <c r="J147" s="71">
        <v>4.926009054799759</v>
      </c>
      <c r="K147" s="71">
        <v>1.0449438541625395</v>
      </c>
      <c r="L147" s="71">
        <v>9.8066041450081087</v>
      </c>
      <c r="M147" s="71">
        <v>10.364272887504001</v>
      </c>
      <c r="N147" s="71">
        <v>12.199884933987068</v>
      </c>
      <c r="O147" s="71">
        <v>9.9178014926218001</v>
      </c>
      <c r="P147" s="71">
        <v>14.148598271984811</v>
      </c>
      <c r="Q147" s="71">
        <v>0.70533143012314248</v>
      </c>
      <c r="R147" s="71">
        <v>0</v>
      </c>
      <c r="S147" s="71">
        <v>0.86144856269081715</v>
      </c>
      <c r="T147" s="72"/>
      <c r="U147" s="71">
        <v>504588</v>
      </c>
      <c r="V147" s="71">
        <v>463</v>
      </c>
      <c r="W147" s="71">
        <v>232</v>
      </c>
      <c r="X147" s="71">
        <v>2801</v>
      </c>
      <c r="Y147" s="71">
        <v>3826</v>
      </c>
      <c r="Z147" s="71">
        <v>5833</v>
      </c>
      <c r="AA147" s="71">
        <v>2912</v>
      </c>
      <c r="AB147" s="71">
        <v>9986</v>
      </c>
      <c r="AC147" s="71">
        <v>0</v>
      </c>
      <c r="AD147" s="71">
        <v>0.86144856269081715</v>
      </c>
      <c r="AE147" s="72"/>
      <c r="AF147" s="71">
        <v>5354353.9034549464</v>
      </c>
      <c r="AG147" s="71">
        <v>780849.38205822476</v>
      </c>
      <c r="AH147" s="71">
        <v>1745534.964897695</v>
      </c>
      <c r="AI147" s="71">
        <v>16340556.18118751</v>
      </c>
      <c r="AJ147" s="71">
        <v>20731135.47379284</v>
      </c>
      <c r="AK147" s="71">
        <v>0</v>
      </c>
      <c r="AL147" s="71">
        <v>0</v>
      </c>
      <c r="AM147" s="71">
        <v>1369602.6311474261</v>
      </c>
      <c r="AN147" s="71">
        <v>0</v>
      </c>
      <c r="AO147" s="71">
        <v>0</v>
      </c>
      <c r="AP147" s="71">
        <v>46322032.536538646</v>
      </c>
      <c r="AQ147" s="72"/>
      <c r="AR147" s="71">
        <v>279</v>
      </c>
      <c r="AS147" s="71">
        <v>110</v>
      </c>
      <c r="AT147" s="71">
        <v>0</v>
      </c>
      <c r="AU147" s="71">
        <v>0</v>
      </c>
      <c r="AV147" s="71">
        <v>0</v>
      </c>
      <c r="AW147" s="71">
        <v>0</v>
      </c>
      <c r="AX147" s="71"/>
      <c r="AY147" s="72"/>
      <c r="AZ147" s="71">
        <v>1581.58</v>
      </c>
      <c r="BA147" s="71">
        <v>7155.9</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1813</v>
      </c>
      <c r="B148" s="70">
        <v>388</v>
      </c>
      <c r="C148" s="70">
        <v>14</v>
      </c>
      <c r="D148" s="70">
        <v>23</v>
      </c>
      <c r="E148" s="70">
        <v>2017</v>
      </c>
      <c r="F148" s="70" t="s">
        <v>156</v>
      </c>
      <c r="G148" s="70" t="s">
        <v>1799</v>
      </c>
      <c r="H148" s="70" t="s">
        <v>1800</v>
      </c>
      <c r="I148" s="148"/>
      <c r="J148" s="71">
        <v>5.9146626432837186</v>
      </c>
      <c r="K148" s="71">
        <v>1.0058260543237465</v>
      </c>
      <c r="L148" s="71">
        <v>9.054772738441395</v>
      </c>
      <c r="M148" s="71">
        <v>9.4322991470192825</v>
      </c>
      <c r="N148" s="71">
        <v>11.470175503247599</v>
      </c>
      <c r="O148" s="71">
        <v>9.7894175436807629</v>
      </c>
      <c r="P148" s="71">
        <v>13.986552799229719</v>
      </c>
      <c r="Q148" s="71">
        <v>0.66765931409793799</v>
      </c>
      <c r="R148" s="71">
        <v>0</v>
      </c>
      <c r="S148" s="71">
        <v>0.79832170566306593</v>
      </c>
      <c r="T148" s="72"/>
      <c r="U148" s="71">
        <v>656666</v>
      </c>
      <c r="V148" s="71">
        <v>463</v>
      </c>
      <c r="W148" s="71">
        <v>232</v>
      </c>
      <c r="X148" s="71">
        <v>2801</v>
      </c>
      <c r="Y148" s="71">
        <v>3819</v>
      </c>
      <c r="Z148" s="71">
        <v>5853</v>
      </c>
      <c r="AA148" s="71">
        <v>2897</v>
      </c>
      <c r="AB148" s="71">
        <v>9775</v>
      </c>
      <c r="AC148" s="71">
        <v>0</v>
      </c>
      <c r="AD148" s="71">
        <v>0.79832170566306593</v>
      </c>
      <c r="AE148" s="72"/>
      <c r="AF148" s="71">
        <v>7264984.2068686327</v>
      </c>
      <c r="AG148" s="71">
        <v>766880.20753247873</v>
      </c>
      <c r="AH148" s="71">
        <v>2107960.133839339</v>
      </c>
      <c r="AI148" s="71">
        <v>15741994.30706881</v>
      </c>
      <c r="AJ148" s="71">
        <v>21432836.739999071</v>
      </c>
      <c r="AK148" s="71">
        <v>0</v>
      </c>
      <c r="AL148" s="71">
        <v>0</v>
      </c>
      <c r="AM148" s="71">
        <v>1342761.27326482</v>
      </c>
      <c r="AN148" s="71">
        <v>0</v>
      </c>
      <c r="AO148" s="71">
        <v>0</v>
      </c>
      <c r="AP148" s="71">
        <v>48657416.868573152</v>
      </c>
      <c r="AQ148" s="72"/>
      <c r="AR148" s="71">
        <v>295</v>
      </c>
      <c r="AS148" s="71">
        <v>118</v>
      </c>
      <c r="AT148" s="71">
        <v>0</v>
      </c>
      <c r="AU148" s="71">
        <v>0</v>
      </c>
      <c r="AV148" s="71">
        <v>0</v>
      </c>
      <c r="AW148" s="71">
        <v>0</v>
      </c>
      <c r="AX148" s="71"/>
      <c r="AY148" s="72"/>
      <c r="AZ148" s="71">
        <v>1693.88</v>
      </c>
      <c r="BA148" s="71">
        <v>7457.3000000000011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1814</v>
      </c>
      <c r="B149" s="70">
        <v>389</v>
      </c>
      <c r="C149" s="70">
        <v>15</v>
      </c>
      <c r="D149" s="70">
        <v>23</v>
      </c>
      <c r="E149" s="70">
        <v>2018</v>
      </c>
      <c r="F149" s="70" t="s">
        <v>183</v>
      </c>
      <c r="G149" s="70" t="s">
        <v>1799</v>
      </c>
      <c r="H149" s="70" t="s">
        <v>1800</v>
      </c>
      <c r="I149" s="148"/>
      <c r="J149" s="71">
        <v>5.1998072703692744</v>
      </c>
      <c r="K149" s="71">
        <v>0.88078657953710404</v>
      </c>
      <c r="L149" s="71">
        <v>7.9381203053592966</v>
      </c>
      <c r="M149" s="71">
        <v>8.5513303814733899</v>
      </c>
      <c r="N149" s="71">
        <v>8.5235566383912236</v>
      </c>
      <c r="O149" s="71">
        <v>9.5529798013917002</v>
      </c>
      <c r="P149" s="71">
        <v>13.761289399830169</v>
      </c>
      <c r="Q149" s="71">
        <v>0.60788557294948997</v>
      </c>
      <c r="R149" s="71">
        <v>0</v>
      </c>
      <c r="S149" s="71">
        <v>0.99517548918117626</v>
      </c>
      <c r="T149" s="72"/>
      <c r="U149" s="71">
        <v>637795</v>
      </c>
      <c r="V149" s="71">
        <v>463</v>
      </c>
      <c r="W149" s="71">
        <v>232</v>
      </c>
      <c r="X149" s="71">
        <v>2801</v>
      </c>
      <c r="Y149" s="71">
        <v>3782</v>
      </c>
      <c r="Z149" s="71">
        <v>5821</v>
      </c>
      <c r="AA149" s="71">
        <v>2879</v>
      </c>
      <c r="AB149" s="71">
        <v>9591</v>
      </c>
      <c r="AC149" s="71">
        <v>0</v>
      </c>
      <c r="AD149" s="71">
        <v>0.99517548918117626</v>
      </c>
      <c r="AE149" s="72"/>
      <c r="AF149" s="71">
        <v>7512893.5315304827</v>
      </c>
      <c r="AG149" s="71">
        <v>682906.72802014439</v>
      </c>
      <c r="AH149" s="71">
        <v>1918124.6048778971</v>
      </c>
      <c r="AI149" s="71">
        <v>15456640.593183819</v>
      </c>
      <c r="AJ149" s="71">
        <v>18576599.70498877</v>
      </c>
      <c r="AK149" s="71">
        <v>0</v>
      </c>
      <c r="AL149" s="71">
        <v>0</v>
      </c>
      <c r="AM149" s="71">
        <v>1320211.802835424</v>
      </c>
      <c r="AN149" s="71">
        <v>0</v>
      </c>
      <c r="AO149" s="71">
        <v>0</v>
      </c>
      <c r="AP149" s="71">
        <v>45467376.965436541</v>
      </c>
      <c r="AQ149" s="72"/>
      <c r="AR149" s="71">
        <v>306</v>
      </c>
      <c r="AS149" s="71">
        <v>123</v>
      </c>
      <c r="AT149" s="71">
        <v>0</v>
      </c>
      <c r="AU149" s="71">
        <v>0</v>
      </c>
      <c r="AV149" s="71">
        <v>0</v>
      </c>
      <c r="AW149" s="71">
        <v>0</v>
      </c>
      <c r="AX149" s="71"/>
      <c r="AY149" s="72"/>
      <c r="AZ149" s="71">
        <v>1763.4799999999998</v>
      </c>
      <c r="BA149" s="71">
        <v>7610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1815</v>
      </c>
      <c r="B150" s="70">
        <v>390</v>
      </c>
      <c r="C150" s="70">
        <v>16</v>
      </c>
      <c r="D150" s="70">
        <v>23</v>
      </c>
      <c r="E150" s="70">
        <v>2019</v>
      </c>
      <c r="F150" s="70" t="s">
        <v>158</v>
      </c>
      <c r="G150" s="70" t="s">
        <v>1799</v>
      </c>
      <c r="H150" s="70" t="s">
        <v>1800</v>
      </c>
      <c r="I150" s="148"/>
      <c r="J150" s="71">
        <v>4.9660659107597382</v>
      </c>
      <c r="K150" s="71">
        <v>0.8284164830517512</v>
      </c>
      <c r="L150" s="71">
        <v>8.0906542274392361</v>
      </c>
      <c r="M150" s="71">
        <v>9.555262555897615</v>
      </c>
      <c r="N150" s="71">
        <v>8.0870601804359339</v>
      </c>
      <c r="O150" s="71">
        <v>9.273767609929056</v>
      </c>
      <c r="P150" s="71">
        <v>13.301606290433298</v>
      </c>
      <c r="Q150" s="71">
        <v>0.58186566008013396</v>
      </c>
      <c r="R150" s="71">
        <v>0</v>
      </c>
      <c r="S150" s="71">
        <v>0.8953950706176711</v>
      </c>
      <c r="T150" s="72"/>
      <c r="U150" s="71">
        <v>597874</v>
      </c>
      <c r="V150" s="71">
        <v>463</v>
      </c>
      <c r="W150" s="71">
        <v>232</v>
      </c>
      <c r="X150" s="71">
        <v>2801</v>
      </c>
      <c r="Y150" s="71">
        <v>3782</v>
      </c>
      <c r="Z150" s="71">
        <v>5806</v>
      </c>
      <c r="AA150" s="71">
        <v>2762</v>
      </c>
      <c r="AB150" s="71">
        <v>9429</v>
      </c>
      <c r="AC150" s="71">
        <v>0</v>
      </c>
      <c r="AD150" s="71">
        <v>0.8953950706176711</v>
      </c>
      <c r="AE150" s="72"/>
      <c r="AF150" s="71">
        <v>7006422.1990028722</v>
      </c>
      <c r="AG150" s="71">
        <v>661702.54312525585</v>
      </c>
      <c r="AH150" s="71">
        <v>2132693.6741026482</v>
      </c>
      <c r="AI150" s="71">
        <v>15580164.747091049</v>
      </c>
      <c r="AJ150" s="71">
        <v>17304905.30096608</v>
      </c>
      <c r="AK150" s="71">
        <v>0</v>
      </c>
      <c r="AL150" s="71">
        <v>0</v>
      </c>
      <c r="AM150" s="71">
        <v>1284158.8185260033</v>
      </c>
      <c r="AN150" s="71">
        <v>0</v>
      </c>
      <c r="AO150" s="71">
        <v>0</v>
      </c>
      <c r="AP150" s="71">
        <v>43970047.282813907</v>
      </c>
      <c r="AQ150" s="72"/>
      <c r="AR150" s="71">
        <v>321</v>
      </c>
      <c r="AS150" s="71">
        <v>126</v>
      </c>
      <c r="AT150" s="71">
        <v>0</v>
      </c>
      <c r="AU150" s="71">
        <v>0</v>
      </c>
      <c r="AV150" s="71">
        <v>0</v>
      </c>
      <c r="AW150" s="71">
        <v>0</v>
      </c>
      <c r="AX150" s="71"/>
      <c r="AY150" s="72"/>
      <c r="AZ150" s="71">
        <v>1872.7599999999991</v>
      </c>
      <c r="BA150" s="71">
        <v>7758.2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1816</v>
      </c>
      <c r="B151" s="70">
        <v>391</v>
      </c>
      <c r="C151" s="70">
        <v>17</v>
      </c>
      <c r="D151" s="70">
        <v>23</v>
      </c>
      <c r="E151" s="70">
        <v>2020</v>
      </c>
      <c r="F151" s="70" t="s">
        <v>159</v>
      </c>
      <c r="G151" s="70" t="s">
        <v>1799</v>
      </c>
      <c r="H151" s="70" t="s">
        <v>1800</v>
      </c>
      <c r="I151" s="148"/>
      <c r="J151" s="71">
        <v>4.4348720195550877</v>
      </c>
      <c r="K151" s="71">
        <v>0.91844635031525745</v>
      </c>
      <c r="L151" s="71">
        <v>5.2450511099592632</v>
      </c>
      <c r="M151" s="71">
        <v>8.5435929437000819</v>
      </c>
      <c r="N151" s="71">
        <v>8.4253892644822823</v>
      </c>
      <c r="O151" s="71">
        <v>8.105539460394878</v>
      </c>
      <c r="P151" s="71">
        <v>12.564350861080793</v>
      </c>
      <c r="Q151" s="71">
        <v>0.54403059480183402</v>
      </c>
      <c r="R151" s="71">
        <v>0</v>
      </c>
      <c r="S151" s="71">
        <v>0.97876005240746999</v>
      </c>
      <c r="T151" s="72"/>
      <c r="U151" s="71">
        <v>534212</v>
      </c>
      <c r="V151" s="71">
        <v>471</v>
      </c>
      <c r="W151" s="71">
        <v>169</v>
      </c>
      <c r="X151" s="71">
        <v>2647</v>
      </c>
      <c r="Y151" s="71">
        <v>3752</v>
      </c>
      <c r="Z151" s="71">
        <v>5792</v>
      </c>
      <c r="AA151" s="71">
        <v>2773</v>
      </c>
      <c r="AB151" s="71">
        <v>9227</v>
      </c>
      <c r="AC151" s="71">
        <v>0</v>
      </c>
      <c r="AD151" s="71">
        <v>0.97876005240746999</v>
      </c>
      <c r="AE151" s="72"/>
      <c r="AF151" s="71">
        <v>6162058.9152234662</v>
      </c>
      <c r="AG151" s="71">
        <v>675406.25476795377</v>
      </c>
      <c r="AH151" s="71">
        <v>1608686.2363283823</v>
      </c>
      <c r="AI151" s="71">
        <v>13579383.405101437</v>
      </c>
      <c r="AJ151" s="71">
        <v>18657326.596793599</v>
      </c>
      <c r="AK151" s="71"/>
      <c r="AL151" s="71"/>
      <c r="AM151" s="71">
        <v>1204226.0141081417</v>
      </c>
      <c r="AN151" s="71"/>
      <c r="AO151" s="71"/>
      <c r="AP151" s="71">
        <v>41887087.422322981</v>
      </c>
      <c r="AQ151" s="72"/>
      <c r="AR151" s="71">
        <v>329</v>
      </c>
      <c r="AS151" s="71">
        <v>129</v>
      </c>
      <c r="AT151" s="71">
        <v>0</v>
      </c>
      <c r="AU151" s="71">
        <v>0</v>
      </c>
      <c r="AV151" s="71">
        <v>0</v>
      </c>
      <c r="AW151" s="71">
        <v>0</v>
      </c>
      <c r="AX151" s="71"/>
      <c r="AY151" s="72"/>
      <c r="AZ151" s="71">
        <v>1922.56</v>
      </c>
      <c r="BA151" s="71">
        <v>7840.7000000000016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1817</v>
      </c>
      <c r="B152" s="70">
        <v>391</v>
      </c>
      <c r="C152" s="70">
        <v>18</v>
      </c>
      <c r="D152" s="70">
        <v>23</v>
      </c>
      <c r="E152" s="70">
        <v>2021</v>
      </c>
      <c r="F152" s="70" t="s">
        <v>160</v>
      </c>
      <c r="G152" s="70" t="s">
        <v>1799</v>
      </c>
      <c r="H152" s="70" t="s">
        <v>1800</v>
      </c>
      <c r="I152" s="148"/>
      <c r="J152" s="71">
        <v>3.7280170003559472</v>
      </c>
      <c r="K152" s="71">
        <v>0.94023189420362918</v>
      </c>
      <c r="L152" s="71">
        <v>4.6860351317254985</v>
      </c>
      <c r="M152" s="71">
        <v>7.8966307680730541</v>
      </c>
      <c r="N152" s="71">
        <v>6.8353663673466531</v>
      </c>
      <c r="O152" s="71">
        <v>7.8367762573499373</v>
      </c>
      <c r="P152" s="71">
        <v>13.03374077406639</v>
      </c>
      <c r="Q152" s="71">
        <v>0.52951267698734705</v>
      </c>
      <c r="R152" s="71">
        <v>0</v>
      </c>
      <c r="S152" s="71">
        <v>0.92932020672541471</v>
      </c>
      <c r="T152" s="72"/>
      <c r="U152" s="71">
        <v>573843</v>
      </c>
      <c r="V152" s="71">
        <v>471</v>
      </c>
      <c r="W152" s="71">
        <v>169</v>
      </c>
      <c r="X152" s="71">
        <v>2647</v>
      </c>
      <c r="Y152" s="71">
        <v>3736</v>
      </c>
      <c r="Z152" s="71">
        <v>5766</v>
      </c>
      <c r="AA152" s="71">
        <v>2805</v>
      </c>
      <c r="AB152" s="71">
        <v>9069</v>
      </c>
      <c r="AC152" s="71">
        <v>0</v>
      </c>
      <c r="AD152" s="71">
        <v>0.92932020672541471</v>
      </c>
      <c r="AE152" s="72"/>
      <c r="AF152" s="71">
        <v>5770040.0483812541</v>
      </c>
      <c r="AG152" s="71">
        <v>722972.72920898988</v>
      </c>
      <c r="AH152" s="71">
        <v>1488292.9978906733</v>
      </c>
      <c r="AI152" s="71">
        <v>15054410.327721369</v>
      </c>
      <c r="AJ152" s="71">
        <v>17309296.653559711</v>
      </c>
      <c r="AK152" s="71">
        <v>0</v>
      </c>
      <c r="AL152" s="71">
        <v>0</v>
      </c>
      <c r="AM152" s="71">
        <v>1190432.1985289648</v>
      </c>
      <c r="AN152" s="71">
        <v>0</v>
      </c>
      <c r="AO152" s="71">
        <v>0</v>
      </c>
      <c r="AP152" s="71">
        <v>41535444.955290966</v>
      </c>
      <c r="AQ152" s="72"/>
      <c r="AR152" s="71">
        <v>338</v>
      </c>
      <c r="AS152" s="71">
        <v>131</v>
      </c>
      <c r="AT152" s="71">
        <v>0</v>
      </c>
      <c r="AU152" s="71">
        <v>0</v>
      </c>
      <c r="AV152" s="71">
        <v>0</v>
      </c>
      <c r="AW152" s="71">
        <v>0</v>
      </c>
      <c r="AX152" s="71"/>
      <c r="AY152" s="72"/>
      <c r="AZ152" s="71">
        <v>1982.16</v>
      </c>
      <c r="BA152" s="71">
        <v>7901.2000000000016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1818</v>
      </c>
      <c r="B153" s="70">
        <v>391</v>
      </c>
      <c r="C153" s="70">
        <v>19</v>
      </c>
      <c r="D153" s="70">
        <v>23</v>
      </c>
      <c r="E153" s="70">
        <v>2022</v>
      </c>
      <c r="F153" s="70" t="s">
        <v>161</v>
      </c>
      <c r="G153" s="70" t="s">
        <v>1799</v>
      </c>
      <c r="H153" s="70" t="s">
        <v>1800</v>
      </c>
      <c r="I153" s="148"/>
      <c r="J153" s="71">
        <v>4.157081699916608</v>
      </c>
      <c r="K153" s="71">
        <v>0.96173652916058794</v>
      </c>
      <c r="L153" s="71">
        <v>4.1893382209491872</v>
      </c>
      <c r="M153" s="71">
        <v>8.557762152763031</v>
      </c>
      <c r="N153" s="71">
        <v>9.1884735628669798</v>
      </c>
      <c r="O153" s="71">
        <v>8.0737798471621911</v>
      </c>
      <c r="P153" s="71">
        <v>12.705304079594205</v>
      </c>
      <c r="Q153" s="71">
        <v>0.51970296965253981</v>
      </c>
      <c r="R153" s="71">
        <v>0</v>
      </c>
      <c r="S153" s="71">
        <v>0.93511542220578359</v>
      </c>
      <c r="T153" s="72"/>
      <c r="U153" s="71">
        <v>624684</v>
      </c>
      <c r="V153" s="71">
        <v>471</v>
      </c>
      <c r="W153" s="71">
        <v>169</v>
      </c>
      <c r="X153" s="71">
        <v>2647</v>
      </c>
      <c r="Y153" s="71">
        <v>3686</v>
      </c>
      <c r="Z153" s="71">
        <v>5644</v>
      </c>
      <c r="AA153" s="71">
        <v>2776</v>
      </c>
      <c r="AB153" s="71">
        <v>8828</v>
      </c>
      <c r="AC153" s="71">
        <v>0</v>
      </c>
      <c r="AD153" s="71">
        <v>0.93511542220578359</v>
      </c>
      <c r="AE153" s="72"/>
      <c r="AF153" s="71">
        <v>5312474.0615376579</v>
      </c>
      <c r="AG153" s="71">
        <v>736977.74101517105</v>
      </c>
      <c r="AH153" s="71">
        <v>1491266.6779316657</v>
      </c>
      <c r="AI153" s="71">
        <v>14125707.792904137</v>
      </c>
      <c r="AJ153" s="71">
        <v>18038884.444399212</v>
      </c>
      <c r="AK153" s="71">
        <v>0</v>
      </c>
      <c r="AL153" s="71">
        <v>0</v>
      </c>
      <c r="AM153" s="71">
        <v>1139935.7550260162</v>
      </c>
      <c r="AN153" s="71">
        <v>0</v>
      </c>
      <c r="AO153" s="71">
        <v>0</v>
      </c>
      <c r="AP153" s="71">
        <v>40845246.47281386</v>
      </c>
      <c r="AQ153" s="72"/>
      <c r="AR153" s="71">
        <v>350</v>
      </c>
      <c r="AS153" s="71">
        <v>133</v>
      </c>
      <c r="AT153" s="71">
        <v>0</v>
      </c>
      <c r="AU153" s="71">
        <v>0</v>
      </c>
      <c r="AV153" s="71">
        <v>0</v>
      </c>
      <c r="AW153" s="71">
        <v>0</v>
      </c>
      <c r="AX153" s="71"/>
      <c r="AY153" s="72"/>
      <c r="AZ153" s="71">
        <v>2052.66</v>
      </c>
      <c r="BA153" s="71">
        <v>8000.2000000000016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1819</v>
      </c>
      <c r="B154" s="70">
        <v>391</v>
      </c>
      <c r="C154" s="70">
        <v>20</v>
      </c>
      <c r="D154" s="70">
        <v>23</v>
      </c>
      <c r="E154" s="70">
        <v>2023</v>
      </c>
      <c r="F154" s="70" t="s">
        <v>1539</v>
      </c>
      <c r="G154" s="70" t="s">
        <v>1799</v>
      </c>
      <c r="H154" s="70" t="s">
        <v>1800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362</v>
      </c>
      <c r="AS154" s="71">
        <v>133</v>
      </c>
      <c r="AT154" s="71">
        <v>0</v>
      </c>
      <c r="AU154" s="71">
        <v>0</v>
      </c>
      <c r="AV154" s="71">
        <v>0</v>
      </c>
      <c r="AW154" s="71">
        <v>0</v>
      </c>
      <c r="AX154" s="71"/>
      <c r="AY154" s="72"/>
      <c r="AZ154" s="71">
        <v>2138.0700000000002</v>
      </c>
      <c r="BA154" s="71">
        <v>8000.2000000000016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1820</v>
      </c>
      <c r="B155" s="70">
        <v>391</v>
      </c>
      <c r="C155" s="70">
        <v>21</v>
      </c>
      <c r="D155" s="70">
        <v>23</v>
      </c>
      <c r="E155" s="70">
        <v>2024</v>
      </c>
      <c r="F155" s="70" t="s">
        <v>1554</v>
      </c>
      <c r="G155" s="70" t="s">
        <v>1799</v>
      </c>
      <c r="H155" s="70" t="s">
        <v>1800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1821</v>
      </c>
      <c r="B156" s="70">
        <v>35</v>
      </c>
      <c r="C156" s="70">
        <v>1</v>
      </c>
      <c r="D156" s="70">
        <v>3</v>
      </c>
      <c r="E156" s="70">
        <v>1990</v>
      </c>
      <c r="F156" s="70" t="s">
        <v>787</v>
      </c>
      <c r="G156" s="70" t="s">
        <v>1822</v>
      </c>
      <c r="H156" s="70" t="s">
        <v>1823</v>
      </c>
      <c r="I156" s="148"/>
      <c r="J156" s="71">
        <v>1.950695489270333</v>
      </c>
      <c r="K156" s="71">
        <v>0.80587815798366591</v>
      </c>
      <c r="L156" s="71">
        <v>0.42151758077557477</v>
      </c>
      <c r="M156" s="71">
        <v>1.88295313866054</v>
      </c>
      <c r="N156" s="71">
        <v>6.5663816946290741</v>
      </c>
      <c r="O156" s="71">
        <v>5.9079283107488756</v>
      </c>
      <c r="P156" s="71">
        <v>10.30842522384838</v>
      </c>
      <c r="Q156" s="71">
        <v>0.401130580490349</v>
      </c>
      <c r="R156" s="71">
        <v>0</v>
      </c>
      <c r="S156" s="71">
        <v>0.36161410361272978</v>
      </c>
      <c r="T156" s="72"/>
      <c r="U156" s="71">
        <v>290414</v>
      </c>
      <c r="V156" s="71">
        <v>235</v>
      </c>
      <c r="W156" s="71">
        <v>6</v>
      </c>
      <c r="X156" s="71">
        <v>648</v>
      </c>
      <c r="Y156" s="71">
        <v>1632</v>
      </c>
      <c r="Z156" s="71">
        <v>2430</v>
      </c>
      <c r="AA156" s="71">
        <v>2503</v>
      </c>
      <c r="AB156" s="71">
        <v>6513</v>
      </c>
      <c r="AC156" s="71">
        <v>0</v>
      </c>
      <c r="AD156" s="71">
        <v>0.36161410361272978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1824</v>
      </c>
      <c r="B157" s="70">
        <v>36</v>
      </c>
      <c r="C157" s="70">
        <v>2</v>
      </c>
      <c r="D157" s="70">
        <v>3</v>
      </c>
      <c r="E157" s="70">
        <v>2005</v>
      </c>
      <c r="F157" s="70" t="s">
        <v>789</v>
      </c>
      <c r="G157" s="70" t="s">
        <v>1822</v>
      </c>
      <c r="H157" s="70" t="s">
        <v>1823</v>
      </c>
      <c r="I157" s="148"/>
      <c r="J157" s="71">
        <v>2.035726792237174</v>
      </c>
      <c r="K157" s="71">
        <v>0.7653440915822417</v>
      </c>
      <c r="L157" s="71">
        <v>0.44870353177775729</v>
      </c>
      <c r="M157" s="71">
        <v>10.074865570593641</v>
      </c>
      <c r="N157" s="71">
        <v>13.528864565206661</v>
      </c>
      <c r="O157" s="71">
        <v>11.64368750060906</v>
      </c>
      <c r="P157" s="71">
        <v>14.81947135817685</v>
      </c>
      <c r="Q157" s="71">
        <v>0.50295152372085095</v>
      </c>
      <c r="R157" s="71">
        <v>0</v>
      </c>
      <c r="S157" s="71">
        <v>1.7578747073295009</v>
      </c>
      <c r="T157" s="72"/>
      <c r="U157" s="71">
        <v>366811</v>
      </c>
      <c r="V157" s="71">
        <v>294</v>
      </c>
      <c r="W157" s="71">
        <v>6</v>
      </c>
      <c r="X157" s="71">
        <v>1849</v>
      </c>
      <c r="Y157" s="71">
        <v>2528</v>
      </c>
      <c r="Z157" s="71">
        <v>5542</v>
      </c>
      <c r="AA157" s="71">
        <v>2947</v>
      </c>
      <c r="AB157" s="71">
        <v>8537</v>
      </c>
      <c r="AC157" s="71">
        <v>0</v>
      </c>
      <c r="AD157" s="71">
        <v>1.7578747073295009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1825</v>
      </c>
      <c r="B158" s="70">
        <v>37</v>
      </c>
      <c r="C158" s="70">
        <v>3</v>
      </c>
      <c r="D158" s="70">
        <v>3</v>
      </c>
      <c r="E158" s="70">
        <v>2006</v>
      </c>
      <c r="F158" s="70" t="s">
        <v>790</v>
      </c>
      <c r="G158" s="1064" t="s">
        <v>1822</v>
      </c>
      <c r="H158" s="70" t="s">
        <v>1823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1826</v>
      </c>
      <c r="B159" s="70">
        <v>38</v>
      </c>
      <c r="C159" s="70">
        <v>4</v>
      </c>
      <c r="D159" s="70">
        <v>3</v>
      </c>
      <c r="E159" s="70">
        <v>2007</v>
      </c>
      <c r="F159" s="70" t="s">
        <v>791</v>
      </c>
      <c r="G159" s="1064" t="s">
        <v>1822</v>
      </c>
      <c r="H159" s="70" t="s">
        <v>1823</v>
      </c>
      <c r="I159" s="148"/>
      <c r="J159" s="71">
        <v>2.9143643195058462</v>
      </c>
      <c r="K159" s="71">
        <v>0.61277728050894631</v>
      </c>
      <c r="L159" s="71">
        <v>0.42984653840741971</v>
      </c>
      <c r="M159" s="71">
        <v>10.3904538163103</v>
      </c>
      <c r="N159" s="71">
        <v>12.34599159168795</v>
      </c>
      <c r="O159" s="71">
        <v>11.54021954646128</v>
      </c>
      <c r="P159" s="71">
        <v>15.452273267833441</v>
      </c>
      <c r="Q159" s="71">
        <v>0.53868339801267795</v>
      </c>
      <c r="R159" s="71">
        <v>0</v>
      </c>
      <c r="S159" s="71">
        <v>1.817691468065376</v>
      </c>
      <c r="T159" s="72"/>
      <c r="U159" s="71">
        <v>537222</v>
      </c>
      <c r="V159" s="71">
        <v>229</v>
      </c>
      <c r="W159" s="71">
        <v>7</v>
      </c>
      <c r="X159" s="71">
        <v>2225</v>
      </c>
      <c r="Y159" s="71">
        <v>2628</v>
      </c>
      <c r="Z159" s="71">
        <v>5710</v>
      </c>
      <c r="AA159" s="71">
        <v>3026</v>
      </c>
      <c r="AB159" s="71">
        <v>8660</v>
      </c>
      <c r="AC159" s="71">
        <v>0</v>
      </c>
      <c r="AD159" s="71">
        <v>1.817691468065376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1827</v>
      </c>
      <c r="B160" s="70">
        <v>39</v>
      </c>
      <c r="C160" s="70">
        <v>5</v>
      </c>
      <c r="D160" s="70">
        <v>3</v>
      </c>
      <c r="E160" s="70">
        <v>2008</v>
      </c>
      <c r="F160" s="70" t="s">
        <v>792</v>
      </c>
      <c r="G160" s="70" t="s">
        <v>1822</v>
      </c>
      <c r="H160" s="70" t="s">
        <v>1823</v>
      </c>
      <c r="I160" s="148"/>
      <c r="J160" s="71">
        <v>2.5129019577225682</v>
      </c>
      <c r="K160" s="71">
        <v>0.45424300412365931</v>
      </c>
      <c r="L160" s="71">
        <v>0.39052555119742077</v>
      </c>
      <c r="M160" s="71">
        <v>11.2404336367214</v>
      </c>
      <c r="N160" s="71">
        <v>11.382859932385299</v>
      </c>
      <c r="O160" s="71">
        <v>11.11181430751326</v>
      </c>
      <c r="P160" s="71">
        <v>15.261239934115491</v>
      </c>
      <c r="Q160" s="71">
        <v>0.53265924881941595</v>
      </c>
      <c r="R160" s="71">
        <v>0</v>
      </c>
      <c r="S160" s="71">
        <v>2.0489234304055879</v>
      </c>
      <c r="T160" s="72"/>
      <c r="U160" s="71">
        <v>537526</v>
      </c>
      <c r="V160" s="71">
        <v>229</v>
      </c>
      <c r="W160" s="71">
        <v>7</v>
      </c>
      <c r="X160" s="71">
        <v>2225</v>
      </c>
      <c r="Y160" s="71">
        <v>2666</v>
      </c>
      <c r="Z160" s="71">
        <v>5691</v>
      </c>
      <c r="AA160" s="71">
        <v>2992</v>
      </c>
      <c r="AB160" s="71">
        <v>8704</v>
      </c>
      <c r="AC160" s="71">
        <v>0</v>
      </c>
      <c r="AD160" s="71">
        <v>2.0489234304055879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1828</v>
      </c>
      <c r="B161" s="70">
        <v>40</v>
      </c>
      <c r="C161" s="70">
        <v>6</v>
      </c>
      <c r="D161" s="70">
        <v>3</v>
      </c>
      <c r="E161" s="70">
        <v>2009</v>
      </c>
      <c r="F161" s="70" t="s">
        <v>176</v>
      </c>
      <c r="G161" s="70" t="s">
        <v>1822</v>
      </c>
      <c r="H161" s="70" t="s">
        <v>1823</v>
      </c>
      <c r="I161" s="148"/>
      <c r="J161" s="71">
        <v>3.1792890827547322</v>
      </c>
      <c r="K161" s="71">
        <v>0.48649088517651101</v>
      </c>
      <c r="L161" s="71">
        <v>0.28033939702408178</v>
      </c>
      <c r="M161" s="71">
        <v>13.144619004042511</v>
      </c>
      <c r="N161" s="71">
        <v>11.703496476835021</v>
      </c>
      <c r="O161" s="71">
        <v>11.17651241123294</v>
      </c>
      <c r="P161" s="71">
        <v>14.741411558150411</v>
      </c>
      <c r="Q161" s="71">
        <v>0.50946061467827897</v>
      </c>
      <c r="R161" s="71">
        <v>0</v>
      </c>
      <c r="S161" s="71">
        <v>2.042162307458633</v>
      </c>
      <c r="T161" s="72"/>
      <c r="U161" s="71">
        <v>505196</v>
      </c>
      <c r="V161" s="71">
        <v>235</v>
      </c>
      <c r="W161" s="71">
        <v>7</v>
      </c>
      <c r="X161" s="71">
        <v>2653</v>
      </c>
      <c r="Y161" s="71">
        <v>2720</v>
      </c>
      <c r="Z161" s="71">
        <v>5650</v>
      </c>
      <c r="AA161" s="71">
        <v>2967</v>
      </c>
      <c r="AB161" s="71">
        <v>8739</v>
      </c>
      <c r="AC161" s="71">
        <v>0</v>
      </c>
      <c r="AD161" s="71">
        <v>2.042162307458633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4.9400000000000004</v>
      </c>
      <c r="BM161" s="71">
        <v>0</v>
      </c>
      <c r="BN161" s="72"/>
      <c r="BO161" s="71">
        <v>0</v>
      </c>
      <c r="BP161" s="71">
        <v>0</v>
      </c>
      <c r="BQ161" s="71">
        <v>0</v>
      </c>
      <c r="BR161" s="71">
        <v>0</v>
      </c>
      <c r="BS161" s="71">
        <v>1</v>
      </c>
      <c r="BT161" s="71">
        <v>0</v>
      </c>
      <c r="BU161"/>
      <c r="BV161" s="70">
        <v>4.9400000000000004</v>
      </c>
      <c r="BW161" s="70">
        <v>0</v>
      </c>
      <c r="BX161" s="70">
        <v>0</v>
      </c>
      <c r="BY161" s="70">
        <v>0</v>
      </c>
      <c r="BZ161" s="70">
        <v>0</v>
      </c>
      <c r="CA161" s="70">
        <v>0</v>
      </c>
      <c r="CB161" s="70">
        <v>0</v>
      </c>
      <c r="CC161" s="70">
        <v>0</v>
      </c>
      <c r="CD161" s="70">
        <v>0</v>
      </c>
    </row>
    <row r="162" spans="1:82">
      <c r="A162" s="70" t="s">
        <v>1829</v>
      </c>
      <c r="B162" s="70">
        <v>41</v>
      </c>
      <c r="C162" s="70">
        <v>7</v>
      </c>
      <c r="D162" s="70">
        <v>3</v>
      </c>
      <c r="E162" s="70">
        <v>2010</v>
      </c>
      <c r="F162" s="70" t="s">
        <v>177</v>
      </c>
      <c r="G162" s="70" t="s">
        <v>1822</v>
      </c>
      <c r="H162" s="70" t="s">
        <v>1823</v>
      </c>
      <c r="I162" s="148"/>
      <c r="J162" s="71">
        <v>2.301680182574382</v>
      </c>
      <c r="K162" s="71">
        <v>0.52117219722448327</v>
      </c>
      <c r="L162" s="71">
        <v>0.28548200605983542</v>
      </c>
      <c r="M162" s="71">
        <v>13.580984987215571</v>
      </c>
      <c r="N162" s="71">
        <v>12.560950494152451</v>
      </c>
      <c r="O162" s="71">
        <v>11.103158676992789</v>
      </c>
      <c r="P162" s="71">
        <v>14.73171408893897</v>
      </c>
      <c r="Q162" s="71">
        <v>0.53051578527305798</v>
      </c>
      <c r="R162" s="71">
        <v>0</v>
      </c>
      <c r="S162" s="71">
        <v>2.606260393333792</v>
      </c>
      <c r="T162" s="72"/>
      <c r="U162" s="71">
        <v>427095</v>
      </c>
      <c r="V162" s="71">
        <v>235</v>
      </c>
      <c r="W162" s="71">
        <v>7</v>
      </c>
      <c r="X162" s="71">
        <v>2653</v>
      </c>
      <c r="Y162" s="71">
        <v>2743</v>
      </c>
      <c r="Z162" s="71">
        <v>5639</v>
      </c>
      <c r="AA162" s="71">
        <v>2891</v>
      </c>
      <c r="AB162" s="71">
        <v>8720</v>
      </c>
      <c r="AC162" s="71">
        <v>0</v>
      </c>
      <c r="AD162" s="71">
        <v>2.606260393333792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5.1029999999999998</v>
      </c>
      <c r="BM162" s="71">
        <v>0</v>
      </c>
      <c r="BN162" s="72"/>
      <c r="BO162" s="71">
        <v>0</v>
      </c>
      <c r="BP162" s="71">
        <v>0</v>
      </c>
      <c r="BQ162" s="71">
        <v>0</v>
      </c>
      <c r="BR162" s="71">
        <v>0</v>
      </c>
      <c r="BS162" s="71">
        <v>1</v>
      </c>
      <c r="BT162" s="71">
        <v>0</v>
      </c>
      <c r="BU162"/>
      <c r="BV162" s="70">
        <v>5.1029999999999998</v>
      </c>
      <c r="BW162" s="70">
        <v>0</v>
      </c>
      <c r="BX162" s="70">
        <v>0</v>
      </c>
      <c r="BY162" s="70">
        <v>0</v>
      </c>
      <c r="BZ162" s="70">
        <v>0</v>
      </c>
      <c r="CA162" s="70">
        <v>0</v>
      </c>
      <c r="CB162" s="70">
        <v>0</v>
      </c>
      <c r="CC162" s="70">
        <v>0</v>
      </c>
      <c r="CD162" s="70">
        <v>0</v>
      </c>
    </row>
    <row r="163" spans="1:82">
      <c r="A163" s="70" t="s">
        <v>1830</v>
      </c>
      <c r="B163" s="70">
        <v>42</v>
      </c>
      <c r="C163" s="70">
        <v>8</v>
      </c>
      <c r="D163" s="70">
        <v>3</v>
      </c>
      <c r="E163" s="70">
        <v>2011</v>
      </c>
      <c r="F163" s="70" t="s">
        <v>178</v>
      </c>
      <c r="G163" s="70" t="s">
        <v>1822</v>
      </c>
      <c r="H163" s="70" t="s">
        <v>1823</v>
      </c>
      <c r="I163" s="148"/>
      <c r="J163" s="71">
        <v>2.9327375194320422</v>
      </c>
      <c r="K163" s="71">
        <v>0.65413888780729923</v>
      </c>
      <c r="L163" s="71">
        <v>0.25472457384823161</v>
      </c>
      <c r="M163" s="71">
        <v>14.946037529913299</v>
      </c>
      <c r="N163" s="71">
        <v>12.062163722967851</v>
      </c>
      <c r="O163" s="71">
        <v>11.088691218140545</v>
      </c>
      <c r="P163" s="71">
        <v>14.24660982825819</v>
      </c>
      <c r="Q163" s="71">
        <v>0.61482106324173602</v>
      </c>
      <c r="R163" s="71">
        <v>0</v>
      </c>
      <c r="S163" s="71">
        <v>2.7385568420257642</v>
      </c>
      <c r="T163" s="72"/>
      <c r="U163" s="71">
        <v>516032</v>
      </c>
      <c r="V163" s="71">
        <v>235</v>
      </c>
      <c r="W163" s="71">
        <v>7</v>
      </c>
      <c r="X163" s="71">
        <v>2653</v>
      </c>
      <c r="Y163" s="71">
        <v>2805</v>
      </c>
      <c r="Z163" s="71">
        <v>5754</v>
      </c>
      <c r="AA163" s="71">
        <v>2879</v>
      </c>
      <c r="AB163" s="71">
        <v>8761</v>
      </c>
      <c r="AC163" s="71">
        <v>0</v>
      </c>
      <c r="AD163" s="71">
        <v>2.7385568420257642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4.57</v>
      </c>
      <c r="BM163" s="71">
        <v>0</v>
      </c>
      <c r="BN163" s="72"/>
      <c r="BO163" s="71">
        <v>0</v>
      </c>
      <c r="BP163" s="71">
        <v>0</v>
      </c>
      <c r="BQ163" s="71">
        <v>0</v>
      </c>
      <c r="BR163" s="71">
        <v>0</v>
      </c>
      <c r="BS163" s="71">
        <v>1</v>
      </c>
      <c r="BT163" s="71">
        <v>0</v>
      </c>
      <c r="BU163"/>
      <c r="BV163" s="70">
        <v>4.57</v>
      </c>
      <c r="BW163" s="70">
        <v>0</v>
      </c>
      <c r="BX163" s="70">
        <v>0</v>
      </c>
      <c r="BY163" s="70">
        <v>0</v>
      </c>
      <c r="BZ163" s="70">
        <v>0</v>
      </c>
      <c r="CA163" s="70">
        <v>0</v>
      </c>
      <c r="CB163" s="70">
        <v>0</v>
      </c>
      <c r="CC163" s="70">
        <v>0</v>
      </c>
      <c r="CD163" s="70">
        <v>0</v>
      </c>
    </row>
    <row r="164" spans="1:82">
      <c r="A164" s="70" t="s">
        <v>1831</v>
      </c>
      <c r="B164" s="70">
        <v>43</v>
      </c>
      <c r="C164" s="70">
        <v>9</v>
      </c>
      <c r="D164" s="70">
        <v>3</v>
      </c>
      <c r="E164" s="70">
        <v>2012</v>
      </c>
      <c r="F164" s="70" t="s">
        <v>179</v>
      </c>
      <c r="G164" s="70" t="s">
        <v>1822</v>
      </c>
      <c r="H164" s="70" t="s">
        <v>1823</v>
      </c>
      <c r="I164" s="148"/>
      <c r="J164" s="71">
        <v>2.2432744129308411</v>
      </c>
      <c r="K164" s="71">
        <v>0.59044310640747744</v>
      </c>
      <c r="L164" s="71">
        <v>0.25899446057512687</v>
      </c>
      <c r="M164" s="71">
        <v>13.45604994924259</v>
      </c>
      <c r="N164" s="71">
        <v>11.87499877169923</v>
      </c>
      <c r="O164" s="71">
        <v>11.227044191086154</v>
      </c>
      <c r="P164" s="71">
        <v>14.128601495663997</v>
      </c>
      <c r="Q164" s="71">
        <v>0.67348040438763301</v>
      </c>
      <c r="R164" s="71">
        <v>0</v>
      </c>
      <c r="S164" s="71">
        <v>1.39846729296412</v>
      </c>
      <c r="T164" s="72"/>
      <c r="U164" s="71">
        <v>405012</v>
      </c>
      <c r="V164" s="71">
        <v>235</v>
      </c>
      <c r="W164" s="71">
        <v>7</v>
      </c>
      <c r="X164" s="71">
        <v>2653</v>
      </c>
      <c r="Y164" s="71">
        <v>2851</v>
      </c>
      <c r="Z164" s="71">
        <v>5872</v>
      </c>
      <c r="AA164" s="71">
        <v>2839</v>
      </c>
      <c r="AB164" s="71">
        <v>8833</v>
      </c>
      <c r="AC164" s="71">
        <v>0</v>
      </c>
      <c r="AD164" s="71">
        <v>1.39846729296412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4.87</v>
      </c>
      <c r="BM164" s="71">
        <v>0</v>
      </c>
      <c r="BN164" s="72"/>
      <c r="BO164" s="71">
        <v>0</v>
      </c>
      <c r="BP164" s="71">
        <v>0</v>
      </c>
      <c r="BQ164" s="71">
        <v>0</v>
      </c>
      <c r="BR164" s="71">
        <v>0</v>
      </c>
      <c r="BS164" s="71">
        <v>1</v>
      </c>
      <c r="BT164" s="71">
        <v>0</v>
      </c>
      <c r="BU164"/>
      <c r="BV164" s="70">
        <v>4.87</v>
      </c>
      <c r="BW164" s="70">
        <v>0</v>
      </c>
      <c r="BX164" s="70">
        <v>0</v>
      </c>
      <c r="BY164" s="70">
        <v>0</v>
      </c>
      <c r="BZ164" s="70">
        <v>0</v>
      </c>
      <c r="CA164" s="70">
        <v>0</v>
      </c>
      <c r="CB164" s="70">
        <v>0</v>
      </c>
      <c r="CC164" s="70">
        <v>0</v>
      </c>
      <c r="CD164" s="70">
        <v>0</v>
      </c>
    </row>
    <row r="165" spans="1:82">
      <c r="A165" s="70" t="s">
        <v>1832</v>
      </c>
      <c r="B165" s="70">
        <v>44</v>
      </c>
      <c r="C165" s="70">
        <v>10</v>
      </c>
      <c r="D165" s="70">
        <v>3</v>
      </c>
      <c r="E165" s="70">
        <v>2013</v>
      </c>
      <c r="F165" s="70" t="s">
        <v>180</v>
      </c>
      <c r="G165" s="70" t="s">
        <v>1822</v>
      </c>
      <c r="H165" s="70" t="s">
        <v>1823</v>
      </c>
      <c r="I165" s="148"/>
      <c r="J165" s="71">
        <v>3.0222883001979661</v>
      </c>
      <c r="K165" s="71">
        <v>0.48568972668423138</v>
      </c>
      <c r="L165" s="71">
        <v>0.26327727584704469</v>
      </c>
      <c r="M165" s="71">
        <v>12.97188347458704</v>
      </c>
      <c r="N165" s="71">
        <v>12.771786093144771</v>
      </c>
      <c r="O165" s="71">
        <v>11.047361712148113</v>
      </c>
      <c r="P165" s="71">
        <v>14.326703722236864</v>
      </c>
      <c r="Q165" s="71">
        <v>0.68358519649293903</v>
      </c>
      <c r="R165" s="71">
        <v>0</v>
      </c>
      <c r="S165" s="71">
        <v>1.424628296830007</v>
      </c>
      <c r="T165" s="72"/>
      <c r="U165" s="71">
        <v>541861</v>
      </c>
      <c r="V165" s="71">
        <v>235</v>
      </c>
      <c r="W165" s="71">
        <v>7</v>
      </c>
      <c r="X165" s="71">
        <v>2653</v>
      </c>
      <c r="Y165" s="71">
        <v>2865</v>
      </c>
      <c r="Z165" s="71">
        <v>6036</v>
      </c>
      <c r="AA165" s="71">
        <v>2868</v>
      </c>
      <c r="AB165" s="71">
        <v>8837</v>
      </c>
      <c r="AC165" s="71">
        <v>0</v>
      </c>
      <c r="AD165" s="71">
        <v>1.424628296830007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4.7240000000000002</v>
      </c>
      <c r="BM165" s="71">
        <v>0</v>
      </c>
      <c r="BN165" s="72"/>
      <c r="BO165" s="71">
        <v>0</v>
      </c>
      <c r="BP165" s="71">
        <v>0</v>
      </c>
      <c r="BQ165" s="71">
        <v>0</v>
      </c>
      <c r="BR165" s="71">
        <v>0</v>
      </c>
      <c r="BS165" s="71">
        <v>1</v>
      </c>
      <c r="BT165" s="71">
        <v>0</v>
      </c>
      <c r="BU165"/>
      <c r="BV165" s="70">
        <v>4.7240000000000002</v>
      </c>
      <c r="BW165" s="70">
        <v>0</v>
      </c>
      <c r="BX165" s="70">
        <v>0</v>
      </c>
      <c r="BY165" s="70">
        <v>0</v>
      </c>
      <c r="BZ165" s="70">
        <v>0</v>
      </c>
      <c r="CA165" s="70">
        <v>0</v>
      </c>
      <c r="CB165" s="70">
        <v>0</v>
      </c>
      <c r="CC165" s="70">
        <v>0</v>
      </c>
      <c r="CD165" s="70">
        <v>0</v>
      </c>
    </row>
    <row r="166" spans="1:82">
      <c r="A166" s="70" t="s">
        <v>1833</v>
      </c>
      <c r="B166" s="70">
        <v>45</v>
      </c>
      <c r="C166" s="70">
        <v>11</v>
      </c>
      <c r="D166" s="70">
        <v>3</v>
      </c>
      <c r="E166" s="70">
        <v>2014</v>
      </c>
      <c r="F166" s="70" t="s">
        <v>181</v>
      </c>
      <c r="G166" s="70" t="s">
        <v>1822</v>
      </c>
      <c r="H166" s="70" t="s">
        <v>1823</v>
      </c>
      <c r="I166" s="148"/>
      <c r="J166" s="71">
        <v>3.0084491067230532</v>
      </c>
      <c r="K166" s="71">
        <v>0.46356065696122473</v>
      </c>
      <c r="L166" s="71">
        <v>0.46046023272329528</v>
      </c>
      <c r="M166" s="71">
        <v>12.35895620466219</v>
      </c>
      <c r="N166" s="71">
        <v>12.74134075848986</v>
      </c>
      <c r="O166" s="71">
        <v>10.556877377215558</v>
      </c>
      <c r="P166" s="71">
        <v>14.411214398198391</v>
      </c>
      <c r="Q166" s="71">
        <v>0.65125779983042598</v>
      </c>
      <c r="R166" s="71">
        <v>0</v>
      </c>
      <c r="S166" s="71">
        <v>1.803527344255742</v>
      </c>
      <c r="T166" s="72"/>
      <c r="U166" s="71">
        <v>590438</v>
      </c>
      <c r="V166" s="71">
        <v>191</v>
      </c>
      <c r="W166" s="71">
        <v>17</v>
      </c>
      <c r="X166" s="71">
        <v>2539</v>
      </c>
      <c r="Y166" s="71">
        <v>2883</v>
      </c>
      <c r="Z166" s="71">
        <v>6075</v>
      </c>
      <c r="AA166" s="71">
        <v>2870</v>
      </c>
      <c r="AB166" s="71">
        <v>8775</v>
      </c>
      <c r="AC166" s="71">
        <v>0</v>
      </c>
      <c r="AD166" s="71">
        <v>1.803527344255742</v>
      </c>
      <c r="AE166" s="72"/>
      <c r="AF166" s="71"/>
      <c r="AG166" s="71"/>
      <c r="AH166" s="71"/>
      <c r="AI166" s="71"/>
      <c r="AJ166" s="71"/>
      <c r="AK166" s="71"/>
      <c r="AL166" s="71"/>
      <c r="AM166" s="71"/>
      <c r="AN166" s="71"/>
      <c r="AO166" s="71"/>
      <c r="AP166" s="71"/>
      <c r="AQ166" s="72"/>
      <c r="AR166" s="71">
        <v>288</v>
      </c>
      <c r="AS166" s="71">
        <v>54</v>
      </c>
      <c r="AT166" s="71">
        <v>0</v>
      </c>
      <c r="AU166" s="71">
        <v>0</v>
      </c>
      <c r="AV166" s="71">
        <v>0</v>
      </c>
      <c r="AW166" s="71">
        <v>0</v>
      </c>
      <c r="AX166" s="71"/>
      <c r="AY166" s="72"/>
      <c r="AZ166" s="71">
        <v>1213.5999999999999</v>
      </c>
      <c r="BA166" s="71">
        <v>2964.9</v>
      </c>
      <c r="BB166" s="71">
        <v>0</v>
      </c>
      <c r="BC166" s="71">
        <v>0</v>
      </c>
      <c r="BD166" s="71">
        <v>0</v>
      </c>
      <c r="BE166" s="71">
        <v>0</v>
      </c>
      <c r="BF166" s="71"/>
      <c r="BG166" s="72"/>
      <c r="BH166" s="71">
        <v>0</v>
      </c>
      <c r="BI166" s="71">
        <v>0</v>
      </c>
      <c r="BJ166" s="71">
        <v>0</v>
      </c>
      <c r="BK166" s="71">
        <v>0</v>
      </c>
      <c r="BL166" s="71">
        <v>4.6879999999999997</v>
      </c>
      <c r="BM166" s="71">
        <v>0</v>
      </c>
      <c r="BN166" s="72"/>
      <c r="BO166" s="71">
        <v>0</v>
      </c>
      <c r="BP166" s="71">
        <v>0</v>
      </c>
      <c r="BQ166" s="71">
        <v>0</v>
      </c>
      <c r="BR166" s="71">
        <v>0</v>
      </c>
      <c r="BS166" s="71">
        <v>1</v>
      </c>
      <c r="BT166" s="71">
        <v>0</v>
      </c>
      <c r="BU166"/>
      <c r="BV166" s="70">
        <v>4.6879999999999997</v>
      </c>
      <c r="BW166" s="70">
        <v>0</v>
      </c>
      <c r="BX166" s="70">
        <v>0</v>
      </c>
      <c r="BY166" s="70">
        <v>0</v>
      </c>
      <c r="BZ166" s="70">
        <v>0</v>
      </c>
      <c r="CA166" s="70">
        <v>0</v>
      </c>
      <c r="CB166" s="70">
        <v>0</v>
      </c>
      <c r="CC166" s="70">
        <v>0</v>
      </c>
      <c r="CD166" s="70">
        <v>0</v>
      </c>
    </row>
    <row r="167" spans="1:82">
      <c r="A167" s="70" t="s">
        <v>1834</v>
      </c>
      <c r="B167" s="70">
        <v>46</v>
      </c>
      <c r="C167" s="70">
        <v>12</v>
      </c>
      <c r="D167" s="70">
        <v>3</v>
      </c>
      <c r="E167" s="70">
        <v>2015</v>
      </c>
      <c r="F167" s="70" t="s">
        <v>182</v>
      </c>
      <c r="G167" s="70" t="s">
        <v>1822</v>
      </c>
      <c r="H167" s="70" t="s">
        <v>1823</v>
      </c>
      <c r="I167" s="148"/>
      <c r="J167" s="71">
        <v>2.4323557983230168</v>
      </c>
      <c r="K167" s="71">
        <v>0.431388898538001</v>
      </c>
      <c r="L167" s="71">
        <v>0.49676685979169349</v>
      </c>
      <c r="M167" s="71">
        <v>13.17525337898088</v>
      </c>
      <c r="N167" s="71">
        <v>11.03791827189332</v>
      </c>
      <c r="O167" s="71">
        <v>10.49067118606551</v>
      </c>
      <c r="P167" s="71">
        <v>14.296967694659537</v>
      </c>
      <c r="Q167" s="71">
        <v>0.63870187826075997</v>
      </c>
      <c r="R167" s="71">
        <v>0</v>
      </c>
      <c r="S167" s="71">
        <v>1.680440783125603</v>
      </c>
      <c r="T167" s="72"/>
      <c r="U167" s="71">
        <v>515297</v>
      </c>
      <c r="V167" s="71">
        <v>191</v>
      </c>
      <c r="W167" s="71">
        <v>17</v>
      </c>
      <c r="X167" s="71">
        <v>2539</v>
      </c>
      <c r="Y167" s="71">
        <v>2914</v>
      </c>
      <c r="Z167" s="71">
        <v>6095</v>
      </c>
      <c r="AA167" s="71">
        <v>2845</v>
      </c>
      <c r="AB167" s="71">
        <v>8791</v>
      </c>
      <c r="AC167" s="71">
        <v>0</v>
      </c>
      <c r="AD167" s="71">
        <v>1.680440783125603</v>
      </c>
      <c r="AE167" s="72"/>
      <c r="AF167" s="71">
        <v>3499839.2356758299</v>
      </c>
      <c r="AG167" s="71">
        <v>331660.13796726242</v>
      </c>
      <c r="AH167" s="71">
        <v>104466.9392802097</v>
      </c>
      <c r="AI167" s="71">
        <v>16488334.84990905</v>
      </c>
      <c r="AJ167" s="71">
        <v>14325130.7979182</v>
      </c>
      <c r="AK167" s="71">
        <v>0</v>
      </c>
      <c r="AL167" s="71">
        <v>0</v>
      </c>
      <c r="AM167" s="71">
        <v>1204769.6731419649</v>
      </c>
      <c r="AN167" s="71">
        <v>0</v>
      </c>
      <c r="AO167" s="71">
        <v>0</v>
      </c>
      <c r="AP167" s="71">
        <v>35954201.633892514</v>
      </c>
      <c r="AQ167" s="72"/>
      <c r="AR167" s="71">
        <v>321</v>
      </c>
      <c r="AS167" s="71">
        <v>80</v>
      </c>
      <c r="AT167" s="71">
        <v>0</v>
      </c>
      <c r="AU167" s="71">
        <v>0</v>
      </c>
      <c r="AV167" s="71">
        <v>0</v>
      </c>
      <c r="AW167" s="71">
        <v>0</v>
      </c>
      <c r="AX167" s="71"/>
      <c r="AY167" s="72"/>
      <c r="AZ167" s="71">
        <v>1375.4</v>
      </c>
      <c r="BA167" s="71">
        <v>4484.8999999999996</v>
      </c>
      <c r="BB167" s="71">
        <v>0</v>
      </c>
      <c r="BC167" s="71">
        <v>0</v>
      </c>
      <c r="BD167" s="71">
        <v>0</v>
      </c>
      <c r="BE167" s="71">
        <v>0</v>
      </c>
      <c r="BF167" s="71"/>
      <c r="BG167" s="72"/>
      <c r="BH167" s="71">
        <v>0</v>
      </c>
      <c r="BI167" s="71">
        <v>0</v>
      </c>
      <c r="BJ167" s="71">
        <v>0</v>
      </c>
      <c r="BK167" s="71">
        <v>0</v>
      </c>
      <c r="BL167" s="71">
        <v>4.57</v>
      </c>
      <c r="BM167" s="71">
        <v>0</v>
      </c>
      <c r="BN167" s="72"/>
      <c r="BO167" s="71">
        <v>0</v>
      </c>
      <c r="BP167" s="71">
        <v>0</v>
      </c>
      <c r="BQ167" s="71">
        <v>0</v>
      </c>
      <c r="BR167" s="71">
        <v>0</v>
      </c>
      <c r="BS167" s="71">
        <v>1</v>
      </c>
      <c r="BT167" s="71">
        <v>0</v>
      </c>
      <c r="BU167"/>
      <c r="BV167" s="70">
        <v>4.57</v>
      </c>
      <c r="BW167" s="70">
        <v>0</v>
      </c>
      <c r="BX167" s="70">
        <v>0</v>
      </c>
      <c r="BY167" s="70">
        <v>0</v>
      </c>
      <c r="BZ167" s="70">
        <v>0</v>
      </c>
      <c r="CA167" s="70">
        <v>0</v>
      </c>
      <c r="CB167" s="70">
        <v>0</v>
      </c>
      <c r="CC167" s="70">
        <v>0</v>
      </c>
      <c r="CD167" s="70">
        <v>0</v>
      </c>
    </row>
    <row r="168" spans="1:82">
      <c r="A168" s="70" t="s">
        <v>1835</v>
      </c>
      <c r="B168" s="70">
        <v>47</v>
      </c>
      <c r="C168" s="70">
        <v>13</v>
      </c>
      <c r="D168" s="70">
        <v>3</v>
      </c>
      <c r="E168" s="70">
        <v>2016</v>
      </c>
      <c r="F168" s="70" t="s">
        <v>155</v>
      </c>
      <c r="G168" s="70" t="s">
        <v>1822</v>
      </c>
      <c r="H168" s="70" t="s">
        <v>1823</v>
      </c>
      <c r="I168" s="148"/>
      <c r="J168" s="71">
        <v>2.2751031869394631</v>
      </c>
      <c r="K168" s="71">
        <v>0.43398119175131683</v>
      </c>
      <c r="L168" s="71">
        <v>0.47740665366563179</v>
      </c>
      <c r="M168" s="71">
        <v>10.650695136332718</v>
      </c>
      <c r="N168" s="71">
        <v>12.017623815966436</v>
      </c>
      <c r="O168" s="71">
        <v>10.336073251096851</v>
      </c>
      <c r="P168" s="71">
        <v>13.915379619149899</v>
      </c>
      <c r="Q168" s="71">
        <v>0.61901909208884653</v>
      </c>
      <c r="R168" s="71">
        <v>0</v>
      </c>
      <c r="S168" s="71">
        <v>1.571446019662696</v>
      </c>
      <c r="T168" s="72"/>
      <c r="U168" s="71">
        <v>478316</v>
      </c>
      <c r="V168" s="71">
        <v>191</v>
      </c>
      <c r="W168" s="71">
        <v>17</v>
      </c>
      <c r="X168" s="71">
        <v>2539</v>
      </c>
      <c r="Y168" s="71">
        <v>2980</v>
      </c>
      <c r="Z168" s="71">
        <v>6079</v>
      </c>
      <c r="AA168" s="71">
        <v>2864</v>
      </c>
      <c r="AB168" s="71">
        <v>8764</v>
      </c>
      <c r="AC168" s="71">
        <v>0</v>
      </c>
      <c r="AD168" s="71">
        <v>1.571446019662696</v>
      </c>
      <c r="AE168" s="72"/>
      <c r="AF168" s="71">
        <v>3341929.5805632789</v>
      </c>
      <c r="AG168" s="71">
        <v>320699.79055646341</v>
      </c>
      <c r="AH168" s="71">
        <v>77966.659880125037</v>
      </c>
      <c r="AI168" s="71">
        <v>16040432.3882626</v>
      </c>
      <c r="AJ168" s="71">
        <v>14631277.583217461</v>
      </c>
      <c r="AK168" s="71">
        <v>0</v>
      </c>
      <c r="AL168" s="71">
        <v>0</v>
      </c>
      <c r="AM168" s="71">
        <v>1202002.5495069141</v>
      </c>
      <c r="AN168" s="71">
        <v>0</v>
      </c>
      <c r="AO168" s="71">
        <v>0</v>
      </c>
      <c r="AP168" s="71">
        <v>35614308.551986843</v>
      </c>
      <c r="AQ168" s="72"/>
      <c r="AR168" s="71">
        <v>342</v>
      </c>
      <c r="AS168" s="71">
        <v>88</v>
      </c>
      <c r="AT168" s="71">
        <v>0</v>
      </c>
      <c r="AU168" s="71">
        <v>0</v>
      </c>
      <c r="AV168" s="71">
        <v>0</v>
      </c>
      <c r="AW168" s="71">
        <v>0</v>
      </c>
      <c r="AX168" s="71"/>
      <c r="AY168" s="72"/>
      <c r="AZ168" s="71">
        <v>1478.7</v>
      </c>
      <c r="BA168" s="71">
        <v>4566.1000000000004</v>
      </c>
      <c r="BB168" s="71">
        <v>0</v>
      </c>
      <c r="BC168" s="71">
        <v>0</v>
      </c>
      <c r="BD168" s="71">
        <v>0</v>
      </c>
      <c r="BE168" s="71">
        <v>0</v>
      </c>
      <c r="BF168" s="71"/>
      <c r="BG168" s="72"/>
      <c r="BH168" s="71">
        <v>0</v>
      </c>
      <c r="BI168" s="71">
        <v>0</v>
      </c>
      <c r="BJ168" s="71">
        <v>0</v>
      </c>
      <c r="BK168" s="71">
        <v>0</v>
      </c>
      <c r="BL168" s="71">
        <v>4.1020000000000003</v>
      </c>
      <c r="BM168" s="71">
        <v>0</v>
      </c>
      <c r="BN168" s="72"/>
      <c r="BO168" s="71">
        <v>0</v>
      </c>
      <c r="BP168" s="71">
        <v>0</v>
      </c>
      <c r="BQ168" s="71">
        <v>0</v>
      </c>
      <c r="BR168" s="71">
        <v>0</v>
      </c>
      <c r="BS168" s="71">
        <v>1</v>
      </c>
      <c r="BT168" s="71">
        <v>0</v>
      </c>
      <c r="BU168"/>
      <c r="BV168" s="70">
        <v>4.1020000000000003</v>
      </c>
      <c r="BW168" s="70">
        <v>0</v>
      </c>
      <c r="BX168" s="70">
        <v>0</v>
      </c>
      <c r="BY168" s="70">
        <v>0</v>
      </c>
      <c r="BZ168" s="70">
        <v>0</v>
      </c>
      <c r="CA168" s="70">
        <v>0</v>
      </c>
      <c r="CB168" s="70">
        <v>0</v>
      </c>
      <c r="CC168" s="70">
        <v>0</v>
      </c>
      <c r="CD168" s="70">
        <v>0</v>
      </c>
    </row>
    <row r="169" spans="1:82">
      <c r="A169" s="70" t="s">
        <v>1836</v>
      </c>
      <c r="B169" s="70">
        <v>48</v>
      </c>
      <c r="C169" s="70">
        <v>14</v>
      </c>
      <c r="D169" s="70">
        <v>3</v>
      </c>
      <c r="E169" s="70">
        <v>2017</v>
      </c>
      <c r="F169" s="70" t="s">
        <v>156</v>
      </c>
      <c r="G169" s="70" t="s">
        <v>1822</v>
      </c>
      <c r="H169" s="70" t="s">
        <v>1823</v>
      </c>
      <c r="I169" s="148"/>
      <c r="J169" s="71">
        <v>2.9149647199702624</v>
      </c>
      <c r="K169" s="71">
        <v>0.42798270301163965</v>
      </c>
      <c r="L169" s="71">
        <v>0.46947446284037136</v>
      </c>
      <c r="M169" s="71">
        <v>10.118135601565054</v>
      </c>
      <c r="N169" s="71">
        <v>12.593308964465201</v>
      </c>
      <c r="O169" s="71">
        <v>10.27278362434431</v>
      </c>
      <c r="P169" s="71">
        <v>14.15070288385996</v>
      </c>
      <c r="Q169" s="71">
        <v>0.60099583680283897</v>
      </c>
      <c r="R169" s="71">
        <v>0</v>
      </c>
      <c r="S169" s="71">
        <v>1.447472109445729</v>
      </c>
      <c r="T169" s="72"/>
      <c r="U169" s="71">
        <v>650606</v>
      </c>
      <c r="V169" s="71">
        <v>191</v>
      </c>
      <c r="W169" s="71">
        <v>17</v>
      </c>
      <c r="X169" s="71">
        <v>2539</v>
      </c>
      <c r="Y169" s="71">
        <v>3031</v>
      </c>
      <c r="Z169" s="71">
        <v>6142</v>
      </c>
      <c r="AA169" s="71">
        <v>2931</v>
      </c>
      <c r="AB169" s="71">
        <v>8799</v>
      </c>
      <c r="AC169" s="71">
        <v>0</v>
      </c>
      <c r="AD169" s="71">
        <v>1.447472109445729</v>
      </c>
      <c r="AE169" s="72"/>
      <c r="AF169" s="71">
        <v>4340191.89532247</v>
      </c>
      <c r="AG169" s="71">
        <v>319839.99733789673</v>
      </c>
      <c r="AH169" s="71">
        <v>100553.0350168842</v>
      </c>
      <c r="AI169" s="71">
        <v>15887819.03132874</v>
      </c>
      <c r="AJ169" s="71">
        <v>14838915.60166445</v>
      </c>
      <c r="AK169" s="71">
        <v>0</v>
      </c>
      <c r="AL169" s="71">
        <v>0</v>
      </c>
      <c r="AM169" s="71">
        <v>1208691.1962616011</v>
      </c>
      <c r="AN169" s="71">
        <v>0</v>
      </c>
      <c r="AO169" s="71">
        <v>0</v>
      </c>
      <c r="AP169" s="71">
        <v>36696010.756932035</v>
      </c>
      <c r="AQ169" s="72"/>
      <c r="AR169" s="71">
        <v>362</v>
      </c>
      <c r="AS169" s="71">
        <v>97</v>
      </c>
      <c r="AT169" s="71">
        <v>0</v>
      </c>
      <c r="AU169" s="71">
        <v>0</v>
      </c>
      <c r="AV169" s="71">
        <v>0</v>
      </c>
      <c r="AW169" s="71">
        <v>0</v>
      </c>
      <c r="AX169" s="71"/>
      <c r="AY169" s="72"/>
      <c r="AZ169" s="71">
        <v>1570.6</v>
      </c>
      <c r="BA169" s="71">
        <v>4758.8</v>
      </c>
      <c r="BB169" s="71">
        <v>0</v>
      </c>
      <c r="BC169" s="71">
        <v>0</v>
      </c>
      <c r="BD169" s="71">
        <v>0</v>
      </c>
      <c r="BE169" s="71">
        <v>0</v>
      </c>
      <c r="BF169" s="71"/>
      <c r="BG169" s="72"/>
      <c r="BH169" s="71">
        <v>0</v>
      </c>
      <c r="BI169" s="71">
        <v>0</v>
      </c>
      <c r="BJ169" s="71">
        <v>0</v>
      </c>
      <c r="BK169" s="71">
        <v>0</v>
      </c>
      <c r="BL169" s="71">
        <v>4.024</v>
      </c>
      <c r="BM169" s="71">
        <v>0</v>
      </c>
      <c r="BN169" s="72"/>
      <c r="BO169" s="71">
        <v>0</v>
      </c>
      <c r="BP169" s="71">
        <v>0</v>
      </c>
      <c r="BQ169" s="71">
        <v>0</v>
      </c>
      <c r="BR169" s="71">
        <v>0</v>
      </c>
      <c r="BS169" s="71">
        <v>1</v>
      </c>
      <c r="BT169" s="71">
        <v>0</v>
      </c>
      <c r="BU169"/>
      <c r="BV169" s="70">
        <v>4.024</v>
      </c>
      <c r="BW169" s="70">
        <v>0</v>
      </c>
      <c r="BX169" s="70">
        <v>0</v>
      </c>
      <c r="BY169" s="70">
        <v>0</v>
      </c>
      <c r="BZ169" s="70">
        <v>0</v>
      </c>
      <c r="CA169" s="70">
        <v>0</v>
      </c>
      <c r="CB169" s="70">
        <v>0</v>
      </c>
      <c r="CC169" s="70">
        <v>0</v>
      </c>
      <c r="CD169" s="70">
        <v>0</v>
      </c>
    </row>
    <row r="170" spans="1:82">
      <c r="A170" s="70" t="s">
        <v>1837</v>
      </c>
      <c r="B170" s="70">
        <v>49</v>
      </c>
      <c r="C170" s="70">
        <v>15</v>
      </c>
      <c r="D170" s="70">
        <v>3</v>
      </c>
      <c r="E170" s="70">
        <v>2018</v>
      </c>
      <c r="F170" s="70" t="s">
        <v>183</v>
      </c>
      <c r="G170" s="70" t="s">
        <v>1822</v>
      </c>
      <c r="H170" s="70" t="s">
        <v>1823</v>
      </c>
      <c r="I170" s="148"/>
      <c r="J170" s="71">
        <v>2.562391311993387</v>
      </c>
      <c r="K170" s="71">
        <v>0.40160038408689724</v>
      </c>
      <c r="L170" s="71">
        <v>0.42088358841275852</v>
      </c>
      <c r="M170" s="71">
        <v>9.8471479206725068</v>
      </c>
      <c r="N170" s="71">
        <v>12.398937921709281</v>
      </c>
      <c r="O170" s="71">
        <v>10.150348749631963</v>
      </c>
      <c r="P170" s="71">
        <v>14.124560672628741</v>
      </c>
      <c r="Q170" s="71">
        <v>0.55597667041110699</v>
      </c>
      <c r="R170" s="71">
        <v>0</v>
      </c>
      <c r="S170" s="71">
        <v>1.7571931961099154</v>
      </c>
      <c r="T170" s="72"/>
      <c r="U170" s="71">
        <v>614857</v>
      </c>
      <c r="V170" s="71">
        <v>191</v>
      </c>
      <c r="W170" s="71">
        <v>17</v>
      </c>
      <c r="X170" s="71">
        <v>2539</v>
      </c>
      <c r="Y170" s="71">
        <v>3079</v>
      </c>
      <c r="Z170" s="71">
        <v>6185</v>
      </c>
      <c r="AA170" s="71">
        <v>2955</v>
      </c>
      <c r="AB170" s="71">
        <v>8772</v>
      </c>
      <c r="AC170" s="71">
        <v>0</v>
      </c>
      <c r="AD170" s="71">
        <v>1.757193196109915</v>
      </c>
      <c r="AE170" s="72"/>
      <c r="AF170" s="71">
        <v>3921946.4532227879</v>
      </c>
      <c r="AG170" s="71">
        <v>284111.94402966148</v>
      </c>
      <c r="AH170" s="71">
        <v>95015.272278985198</v>
      </c>
      <c r="AI170" s="71">
        <v>15175729.3824898</v>
      </c>
      <c r="AJ170" s="71">
        <v>14466636.840567829</v>
      </c>
      <c r="AK170" s="71">
        <v>0</v>
      </c>
      <c r="AL170" s="71">
        <v>0</v>
      </c>
      <c r="AM170" s="71">
        <v>1207475.5431625841</v>
      </c>
      <c r="AN170" s="71">
        <v>0</v>
      </c>
      <c r="AO170" s="71">
        <v>0</v>
      </c>
      <c r="AP170" s="71">
        <v>35150915.435751647</v>
      </c>
      <c r="AQ170" s="72"/>
      <c r="AR170" s="71">
        <v>389</v>
      </c>
      <c r="AS170" s="71">
        <v>111</v>
      </c>
      <c r="AT170" s="71">
        <v>0</v>
      </c>
      <c r="AU170" s="71">
        <v>0</v>
      </c>
      <c r="AV170" s="71">
        <v>0</v>
      </c>
      <c r="AW170" s="71">
        <v>0</v>
      </c>
      <c r="AX170" s="71"/>
      <c r="AY170" s="72"/>
      <c r="AZ170" s="71">
        <v>1712.4</v>
      </c>
      <c r="BA170" s="71">
        <v>5057</v>
      </c>
      <c r="BB170" s="71">
        <v>0</v>
      </c>
      <c r="BC170" s="71">
        <v>0</v>
      </c>
      <c r="BD170" s="71">
        <v>0</v>
      </c>
      <c r="BE170" s="71">
        <v>0</v>
      </c>
      <c r="BF170" s="71"/>
      <c r="BG170" s="72"/>
      <c r="BH170" s="71">
        <v>0</v>
      </c>
      <c r="BI170" s="71">
        <v>0</v>
      </c>
      <c r="BJ170" s="71">
        <v>0</v>
      </c>
      <c r="BK170" s="71">
        <v>0</v>
      </c>
      <c r="BL170" s="71">
        <v>3.6619999999999999</v>
      </c>
      <c r="BM170" s="71">
        <v>0</v>
      </c>
      <c r="BN170" s="72"/>
      <c r="BO170" s="71">
        <v>0</v>
      </c>
      <c r="BP170" s="71">
        <v>0</v>
      </c>
      <c r="BQ170" s="71">
        <v>0</v>
      </c>
      <c r="BR170" s="71">
        <v>0</v>
      </c>
      <c r="BS170" s="71">
        <v>1</v>
      </c>
      <c r="BT170" s="71">
        <v>0</v>
      </c>
      <c r="BU170"/>
      <c r="BV170" s="70">
        <v>3.6619999999999999</v>
      </c>
      <c r="BW170" s="70">
        <v>0</v>
      </c>
      <c r="BX170" s="70">
        <v>0</v>
      </c>
      <c r="BY170" s="70">
        <v>0</v>
      </c>
      <c r="BZ170" s="70">
        <v>0</v>
      </c>
      <c r="CA170" s="70">
        <v>0</v>
      </c>
      <c r="CB170" s="70">
        <v>0</v>
      </c>
      <c r="CC170" s="70">
        <v>0</v>
      </c>
      <c r="CD170" s="70">
        <v>0</v>
      </c>
    </row>
    <row r="171" spans="1:82">
      <c r="A171" s="70" t="s">
        <v>1838</v>
      </c>
      <c r="B171" s="70">
        <v>50</v>
      </c>
      <c r="C171" s="70">
        <v>16</v>
      </c>
      <c r="D171" s="70">
        <v>3</v>
      </c>
      <c r="E171" s="70">
        <v>2019</v>
      </c>
      <c r="F171" s="70" t="s">
        <v>158</v>
      </c>
      <c r="G171" s="70" t="s">
        <v>1822</v>
      </c>
      <c r="H171" s="70" t="s">
        <v>1823</v>
      </c>
      <c r="I171" s="148"/>
      <c r="J171" s="71">
        <v>2.6169230536000114</v>
      </c>
      <c r="K171" s="71">
        <v>0.36454019534224441</v>
      </c>
      <c r="L171" s="71">
        <v>0.42317455623912614</v>
      </c>
      <c r="M171" s="71">
        <v>9.429691030572604</v>
      </c>
      <c r="N171" s="71">
        <v>11.015784688873525</v>
      </c>
      <c r="O171" s="71">
        <v>9.9701786808779129</v>
      </c>
      <c r="P171" s="71">
        <v>14.231081313624328</v>
      </c>
      <c r="Q171" s="71">
        <v>0.53743430200847297</v>
      </c>
      <c r="R171" s="71">
        <v>0</v>
      </c>
      <c r="S171" s="71">
        <v>2.119974625535451</v>
      </c>
      <c r="T171" s="72"/>
      <c r="U171" s="71">
        <v>636522</v>
      </c>
      <c r="V171" s="71">
        <v>191</v>
      </c>
      <c r="W171" s="71">
        <v>17</v>
      </c>
      <c r="X171" s="71">
        <v>2539</v>
      </c>
      <c r="Y171" s="71">
        <v>3082</v>
      </c>
      <c r="Z171" s="71">
        <v>6242</v>
      </c>
      <c r="AA171" s="71">
        <v>2955</v>
      </c>
      <c r="AB171" s="71">
        <v>8709</v>
      </c>
      <c r="AC171" s="71">
        <v>0</v>
      </c>
      <c r="AD171" s="71">
        <v>2.119974625535451</v>
      </c>
      <c r="AE171" s="72"/>
      <c r="AF171" s="71">
        <v>4250741.4665217157</v>
      </c>
      <c r="AG171" s="71">
        <v>275095.62120860378</v>
      </c>
      <c r="AH171" s="71">
        <v>100360.1019487312</v>
      </c>
      <c r="AI171" s="71">
        <v>15551322.940936189</v>
      </c>
      <c r="AJ171" s="71">
        <v>14068440.077999029</v>
      </c>
      <c r="AK171" s="71">
        <v>0</v>
      </c>
      <c r="AL171" s="71">
        <v>0</v>
      </c>
      <c r="AM171" s="71">
        <v>1186100.2386831013</v>
      </c>
      <c r="AN171" s="71">
        <v>0</v>
      </c>
      <c r="AO171" s="71">
        <v>0</v>
      </c>
      <c r="AP171" s="71">
        <v>35432060.447297379</v>
      </c>
      <c r="AQ171" s="72"/>
      <c r="AR171" s="71">
        <v>410</v>
      </c>
      <c r="AS171" s="71">
        <v>118</v>
      </c>
      <c r="AT171" s="71">
        <v>0</v>
      </c>
      <c r="AU171" s="71">
        <v>0</v>
      </c>
      <c r="AV171" s="71">
        <v>0</v>
      </c>
      <c r="AW171" s="71">
        <v>0</v>
      </c>
      <c r="AX171" s="71"/>
      <c r="AY171" s="72"/>
      <c r="AZ171" s="71">
        <v>1822.7</v>
      </c>
      <c r="BA171" s="71">
        <v>5509.1</v>
      </c>
      <c r="BB171" s="71">
        <v>0</v>
      </c>
      <c r="BC171" s="71">
        <v>0</v>
      </c>
      <c r="BD171" s="71">
        <v>0</v>
      </c>
      <c r="BE171" s="71">
        <v>0</v>
      </c>
      <c r="BF171" s="71"/>
      <c r="BG171" s="72"/>
      <c r="BH171" s="71">
        <v>0</v>
      </c>
      <c r="BI171" s="71">
        <v>0</v>
      </c>
      <c r="BJ171" s="71">
        <v>0</v>
      </c>
      <c r="BK171" s="71">
        <v>0</v>
      </c>
      <c r="BL171" s="71">
        <v>3.4620000000000002</v>
      </c>
      <c r="BM171" s="71">
        <v>0</v>
      </c>
      <c r="BN171" s="72"/>
      <c r="BO171" s="71">
        <v>0</v>
      </c>
      <c r="BP171" s="71">
        <v>0</v>
      </c>
      <c r="BQ171" s="71">
        <v>0</v>
      </c>
      <c r="BR171" s="71">
        <v>0</v>
      </c>
      <c r="BS171" s="71">
        <v>1</v>
      </c>
      <c r="BT171" s="71">
        <v>0</v>
      </c>
      <c r="BU171"/>
      <c r="BV171" s="70">
        <v>3.4620000000000002</v>
      </c>
      <c r="BW171" s="70">
        <v>0</v>
      </c>
      <c r="BX171" s="70">
        <v>0</v>
      </c>
      <c r="BY171" s="70">
        <v>0</v>
      </c>
      <c r="BZ171" s="70">
        <v>0</v>
      </c>
      <c r="CA171" s="70">
        <v>0</v>
      </c>
      <c r="CB171" s="70">
        <v>0</v>
      </c>
      <c r="CC171" s="70">
        <v>0</v>
      </c>
      <c r="CD171" s="70">
        <v>0</v>
      </c>
    </row>
    <row r="172" spans="1:82">
      <c r="A172" s="70" t="s">
        <v>1839</v>
      </c>
      <c r="B172" s="70">
        <v>51</v>
      </c>
      <c r="C172" s="70">
        <v>17</v>
      </c>
      <c r="D172" s="70">
        <v>3</v>
      </c>
      <c r="E172" s="70">
        <v>2020</v>
      </c>
      <c r="F172" s="70" t="s">
        <v>159</v>
      </c>
      <c r="G172" s="70" t="s">
        <v>1822</v>
      </c>
      <c r="H172" s="70" t="s">
        <v>1823</v>
      </c>
      <c r="I172" s="148"/>
      <c r="J172" s="71">
        <v>2.3731272815567741</v>
      </c>
      <c r="K172" s="71">
        <v>0.51481839388644746</v>
      </c>
      <c r="L172" s="71">
        <v>0.88960731951071714</v>
      </c>
      <c r="M172" s="71">
        <v>9.4327181511568323</v>
      </c>
      <c r="N172" s="71">
        <v>10.911485542191716</v>
      </c>
      <c r="O172" s="71">
        <v>8.7884647464226227</v>
      </c>
      <c r="P172" s="71">
        <v>13.543038126134329</v>
      </c>
      <c r="Q172" s="71">
        <v>0.51077674680484297</v>
      </c>
      <c r="R172" s="71">
        <v>0</v>
      </c>
      <c r="S172" s="71">
        <v>1.8723383773611479</v>
      </c>
      <c r="T172" s="72"/>
      <c r="U172" s="71">
        <v>587271</v>
      </c>
      <c r="V172" s="71">
        <v>236</v>
      </c>
      <c r="W172" s="71">
        <v>40</v>
      </c>
      <c r="X172" s="71">
        <v>2822</v>
      </c>
      <c r="Y172" s="71">
        <v>3114</v>
      </c>
      <c r="Z172" s="71">
        <v>6280</v>
      </c>
      <c r="AA172" s="71">
        <v>2989</v>
      </c>
      <c r="AB172" s="71">
        <v>8663</v>
      </c>
      <c r="AC172" s="71">
        <v>0</v>
      </c>
      <c r="AD172" s="71">
        <v>1.8723383773611479</v>
      </c>
      <c r="AE172" s="72"/>
      <c r="AF172" s="71">
        <v>3959137.8413793198</v>
      </c>
      <c r="AG172" s="71">
        <v>371224.95927722333</v>
      </c>
      <c r="AH172" s="71">
        <v>228906.7284617367</v>
      </c>
      <c r="AI172" s="71">
        <v>16306276.031296343</v>
      </c>
      <c r="AJ172" s="71">
        <v>14224037.188660581</v>
      </c>
      <c r="AK172" s="71"/>
      <c r="AL172" s="71"/>
      <c r="AM172" s="71">
        <v>1130617.7479374476</v>
      </c>
      <c r="AN172" s="71"/>
      <c r="AO172" s="71"/>
      <c r="AP172" s="71">
        <v>36220200.497012652</v>
      </c>
      <c r="AQ172" s="72"/>
      <c r="AR172" s="71">
        <v>423</v>
      </c>
      <c r="AS172" s="71">
        <v>127</v>
      </c>
      <c r="AT172" s="71">
        <v>0</v>
      </c>
      <c r="AU172" s="71">
        <v>0</v>
      </c>
      <c r="AV172" s="71">
        <v>0</v>
      </c>
      <c r="AW172" s="71">
        <v>0</v>
      </c>
      <c r="AX172" s="71"/>
      <c r="AY172" s="72"/>
      <c r="AZ172" s="71">
        <v>1882.4</v>
      </c>
      <c r="BA172" s="71">
        <v>5814.4999999999991</v>
      </c>
      <c r="BB172" s="71">
        <v>0</v>
      </c>
      <c r="BC172" s="71">
        <v>0</v>
      </c>
      <c r="BD172" s="71">
        <v>0</v>
      </c>
      <c r="BE172" s="71">
        <v>0</v>
      </c>
      <c r="BF172" s="71"/>
      <c r="BG172" s="72"/>
      <c r="BH172" s="71">
        <v>0</v>
      </c>
      <c r="BI172" s="71">
        <v>0</v>
      </c>
      <c r="BJ172" s="71">
        <v>0</v>
      </c>
      <c r="BK172" s="71">
        <v>0</v>
      </c>
      <c r="BL172" s="71">
        <v>2.95</v>
      </c>
      <c r="BM172" s="71">
        <v>0</v>
      </c>
      <c r="BN172" s="72"/>
      <c r="BO172" s="71">
        <v>0</v>
      </c>
      <c r="BP172" s="71">
        <v>0</v>
      </c>
      <c r="BQ172" s="71">
        <v>0</v>
      </c>
      <c r="BR172" s="71">
        <v>0</v>
      </c>
      <c r="BS172" s="71">
        <v>1</v>
      </c>
      <c r="BT172" s="71">
        <v>0</v>
      </c>
      <c r="BU172"/>
      <c r="BV172" s="70">
        <v>2.95</v>
      </c>
      <c r="BW172" s="70">
        <v>0</v>
      </c>
      <c r="BX172" s="70">
        <v>0</v>
      </c>
      <c r="BY172" s="70">
        <v>0</v>
      </c>
      <c r="BZ172" s="70">
        <v>0</v>
      </c>
      <c r="CA172" s="70">
        <v>0</v>
      </c>
      <c r="CB172" s="70">
        <v>0</v>
      </c>
      <c r="CC172" s="70">
        <v>0</v>
      </c>
      <c r="CD172" s="70">
        <v>0</v>
      </c>
    </row>
    <row r="173" spans="1:82">
      <c r="A173" s="70" t="s">
        <v>1840</v>
      </c>
      <c r="B173" s="70">
        <v>51</v>
      </c>
      <c r="C173" s="70">
        <v>18</v>
      </c>
      <c r="D173" s="70">
        <v>3</v>
      </c>
      <c r="E173" s="70">
        <v>2021</v>
      </c>
      <c r="F173" s="70" t="s">
        <v>160</v>
      </c>
      <c r="G173" s="70" t="s">
        <v>1822</v>
      </c>
      <c r="H173" s="70" t="s">
        <v>1823</v>
      </c>
      <c r="I173" s="148"/>
      <c r="J173" s="71">
        <v>2.6067540937981275</v>
      </c>
      <c r="K173" s="71">
        <v>0.5520468536409644</v>
      </c>
      <c r="L173" s="71">
        <v>1.1670945348710884</v>
      </c>
      <c r="M173" s="71">
        <v>10.669822332376112</v>
      </c>
      <c r="N173" s="71">
        <v>11.950606254620219</v>
      </c>
      <c r="O173" s="71">
        <v>8.5149849553065131</v>
      </c>
      <c r="P173" s="71">
        <v>13.977002584096864</v>
      </c>
      <c r="Q173" s="71">
        <v>0.501370091221783</v>
      </c>
      <c r="R173" s="71">
        <v>0</v>
      </c>
      <c r="S173" s="71">
        <v>1.8063629883132699</v>
      </c>
      <c r="T173" s="72"/>
      <c r="U173" s="71">
        <v>682309</v>
      </c>
      <c r="V173" s="71">
        <v>236</v>
      </c>
      <c r="W173" s="71">
        <v>40</v>
      </c>
      <c r="X173" s="71">
        <v>2822</v>
      </c>
      <c r="Y173" s="71">
        <v>3124</v>
      </c>
      <c r="Z173" s="71">
        <v>6265</v>
      </c>
      <c r="AA173" s="71">
        <v>3008</v>
      </c>
      <c r="AB173" s="71">
        <v>8587</v>
      </c>
      <c r="AC173" s="71">
        <v>0</v>
      </c>
      <c r="AD173" s="71">
        <v>1.8063629883132699</v>
      </c>
      <c r="AE173" s="72"/>
      <c r="AF173" s="71">
        <v>4117224.5594557612</v>
      </c>
      <c r="AG173" s="71">
        <v>382284.90083325375</v>
      </c>
      <c r="AH173" s="71">
        <v>274198.64753168152</v>
      </c>
      <c r="AI173" s="71">
        <v>17450925.399818558</v>
      </c>
      <c r="AJ173" s="71">
        <v>15135254.064091301</v>
      </c>
      <c r="AK173" s="71">
        <v>0</v>
      </c>
      <c r="AL173" s="71">
        <v>0</v>
      </c>
      <c r="AM173" s="71">
        <v>1127163.0046056036</v>
      </c>
      <c r="AN173" s="71">
        <v>0</v>
      </c>
      <c r="AO173" s="71">
        <v>0</v>
      </c>
      <c r="AP173" s="71">
        <v>38487050.57633616</v>
      </c>
      <c r="AQ173" s="72"/>
      <c r="AR173" s="71">
        <v>447</v>
      </c>
      <c r="AS173" s="71">
        <v>128</v>
      </c>
      <c r="AT173" s="71">
        <v>0</v>
      </c>
      <c r="AU173" s="71">
        <v>0</v>
      </c>
      <c r="AV173" s="71">
        <v>0</v>
      </c>
      <c r="AW173" s="71">
        <v>0</v>
      </c>
      <c r="AX173" s="71"/>
      <c r="AY173" s="72"/>
      <c r="AZ173" s="71">
        <v>2020.5</v>
      </c>
      <c r="BA173" s="71">
        <v>6214.4999999999991</v>
      </c>
      <c r="BB173" s="71">
        <v>0</v>
      </c>
      <c r="BC173" s="71">
        <v>0</v>
      </c>
      <c r="BD173" s="71">
        <v>0</v>
      </c>
      <c r="BE173" s="71">
        <v>0</v>
      </c>
      <c r="BF173" s="71"/>
      <c r="BG173" s="72"/>
      <c r="BH173" s="71">
        <v>0</v>
      </c>
      <c r="BI173" s="71">
        <v>0</v>
      </c>
      <c r="BJ173" s="71">
        <v>0</v>
      </c>
      <c r="BK173" s="71">
        <v>0</v>
      </c>
      <c r="BL173" s="71">
        <v>2.9569999999999999</v>
      </c>
      <c r="BM173" s="71">
        <v>0</v>
      </c>
      <c r="BN173" s="72"/>
      <c r="BO173" s="71">
        <v>0</v>
      </c>
      <c r="BP173" s="71">
        <v>0</v>
      </c>
      <c r="BQ173" s="71">
        <v>0</v>
      </c>
      <c r="BR173" s="71">
        <v>0</v>
      </c>
      <c r="BS173" s="71">
        <v>1</v>
      </c>
      <c r="BT173" s="71">
        <v>0</v>
      </c>
      <c r="BU173"/>
      <c r="BV173" s="70">
        <v>2.9569999999999999</v>
      </c>
      <c r="BW173" s="70">
        <v>0</v>
      </c>
      <c r="BX173" s="70">
        <v>0</v>
      </c>
      <c r="BY173" s="70">
        <v>0</v>
      </c>
      <c r="BZ173" s="70">
        <v>0</v>
      </c>
      <c r="CA173" s="70">
        <v>0</v>
      </c>
      <c r="CB173" s="70">
        <v>0</v>
      </c>
      <c r="CC173" s="70">
        <v>0</v>
      </c>
      <c r="CD173" s="70">
        <v>0</v>
      </c>
    </row>
    <row r="174" spans="1:82">
      <c r="A174" s="70" t="s">
        <v>1841</v>
      </c>
      <c r="B174" s="70">
        <v>51</v>
      </c>
      <c r="C174" s="70">
        <v>19</v>
      </c>
      <c r="D174" s="70">
        <v>3</v>
      </c>
      <c r="E174" s="70">
        <v>2022</v>
      </c>
      <c r="F174" s="70" t="s">
        <v>161</v>
      </c>
      <c r="G174" s="70" t="s">
        <v>1822</v>
      </c>
      <c r="H174" s="70" t="s">
        <v>1823</v>
      </c>
      <c r="I174" s="148"/>
      <c r="J174" s="71">
        <v>2.4138868489214209</v>
      </c>
      <c r="K174" s="71">
        <v>0.49735466065569106</v>
      </c>
      <c r="L174" s="71">
        <v>0.7478370096650846</v>
      </c>
      <c r="M174" s="71">
        <v>10.53704080674167</v>
      </c>
      <c r="N174" s="71">
        <v>11.765068088912752</v>
      </c>
      <c r="O174" s="71">
        <v>9.0336498467096433</v>
      </c>
      <c r="P174" s="71">
        <v>13.982242061657168</v>
      </c>
      <c r="Q174" s="71">
        <v>0.50263071532548553</v>
      </c>
      <c r="R174" s="71">
        <v>0</v>
      </c>
      <c r="S174" s="71">
        <v>1.659250076646378</v>
      </c>
      <c r="T174" s="72"/>
      <c r="U174" s="71">
        <v>701123</v>
      </c>
      <c r="V174" s="71">
        <v>236</v>
      </c>
      <c r="W174" s="71">
        <v>40</v>
      </c>
      <c r="X174" s="71">
        <v>2822</v>
      </c>
      <c r="Y174" s="71">
        <v>3145</v>
      </c>
      <c r="Z174" s="71">
        <v>6315</v>
      </c>
      <c r="AA174" s="71">
        <v>3055</v>
      </c>
      <c r="AB174" s="71">
        <v>8538</v>
      </c>
      <c r="AC174" s="71">
        <v>0</v>
      </c>
      <c r="AD174" s="71">
        <v>1.659250076646378</v>
      </c>
      <c r="AE174" s="72"/>
      <c r="AF174" s="71">
        <v>3757695.8664273871</v>
      </c>
      <c r="AG174" s="71">
        <v>371270.79449250997</v>
      </c>
      <c r="AH174" s="71">
        <v>214069.26558980191</v>
      </c>
      <c r="AI174" s="71">
        <v>17330681.453444146</v>
      </c>
      <c r="AJ174" s="71">
        <v>15107453.555822408</v>
      </c>
      <c r="AK174" s="71">
        <v>0</v>
      </c>
      <c r="AL174" s="71">
        <v>0</v>
      </c>
      <c r="AM174" s="71">
        <v>1102488.8396479527</v>
      </c>
      <c r="AN174" s="71">
        <v>0</v>
      </c>
      <c r="AO174" s="71">
        <v>0</v>
      </c>
      <c r="AP174" s="71">
        <v>37883659.775424212</v>
      </c>
      <c r="AQ174" s="72"/>
      <c r="AR174" s="71">
        <v>472</v>
      </c>
      <c r="AS174" s="71">
        <v>129</v>
      </c>
      <c r="AT174" s="71">
        <v>0</v>
      </c>
      <c r="AU174" s="71">
        <v>0</v>
      </c>
      <c r="AV174" s="71">
        <v>0</v>
      </c>
      <c r="AW174" s="71">
        <v>0</v>
      </c>
      <c r="AX174" s="71"/>
      <c r="AY174" s="72"/>
      <c r="AZ174" s="71">
        <v>2182.3000000000002</v>
      </c>
      <c r="BA174" s="71">
        <v>6241.9999999999991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1842</v>
      </c>
      <c r="B175" s="70">
        <v>51</v>
      </c>
      <c r="C175" s="70">
        <v>20</v>
      </c>
      <c r="D175" s="70">
        <v>3</v>
      </c>
      <c r="E175" s="70">
        <v>2023</v>
      </c>
      <c r="F175" s="70" t="s">
        <v>1539</v>
      </c>
      <c r="G175" s="70" t="s">
        <v>1822</v>
      </c>
      <c r="H175" s="70" t="s">
        <v>1823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497</v>
      </c>
      <c r="AS175" s="71">
        <v>129</v>
      </c>
      <c r="AT175" s="71">
        <v>0</v>
      </c>
      <c r="AU175" s="71">
        <v>0</v>
      </c>
      <c r="AV175" s="71">
        <v>0</v>
      </c>
      <c r="AW175" s="71">
        <v>0</v>
      </c>
      <c r="AX175" s="71"/>
      <c r="AY175" s="72"/>
      <c r="AZ175" s="71">
        <v>2335.0000000000009</v>
      </c>
      <c r="BA175" s="71">
        <v>6241.9999999999991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1843</v>
      </c>
      <c r="B176" s="70">
        <v>51</v>
      </c>
      <c r="C176" s="70">
        <v>21</v>
      </c>
      <c r="D176" s="70">
        <v>3</v>
      </c>
      <c r="E176" s="70">
        <v>2024</v>
      </c>
      <c r="F176" s="70" t="s">
        <v>1554</v>
      </c>
      <c r="G176" s="70" t="s">
        <v>1822</v>
      </c>
      <c r="H176" s="70" t="s">
        <v>1823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1844</v>
      </c>
      <c r="B177" s="70">
        <v>443</v>
      </c>
      <c r="C177" s="70">
        <v>1</v>
      </c>
      <c r="D177" s="70">
        <v>27</v>
      </c>
      <c r="E177" s="70">
        <v>1990</v>
      </c>
      <c r="F177" s="70" t="s">
        <v>787</v>
      </c>
      <c r="G177" s="70" t="s">
        <v>1845</v>
      </c>
      <c r="H177" s="70" t="s">
        <v>1846</v>
      </c>
      <c r="I177" s="148"/>
      <c r="J177" s="71">
        <v>57.581391018910153</v>
      </c>
      <c r="K177" s="71">
        <v>4.036698541924773</v>
      </c>
      <c r="L177" s="71">
        <v>5.3082607562775372</v>
      </c>
      <c r="M177" s="71">
        <v>7.081467404431975</v>
      </c>
      <c r="N177" s="71">
        <v>9.4507274188882437</v>
      </c>
      <c r="O177" s="71">
        <v>8.3027058358878243</v>
      </c>
      <c r="P177" s="71">
        <v>17.346818634778021</v>
      </c>
      <c r="Q177" s="71">
        <v>0.79129828007677105</v>
      </c>
      <c r="R177" s="71">
        <v>0</v>
      </c>
      <c r="S177" s="71">
        <v>0.77985781813536914</v>
      </c>
      <c r="T177" s="72"/>
      <c r="U177" s="71">
        <v>451052</v>
      </c>
      <c r="V177" s="71">
        <v>820</v>
      </c>
      <c r="W177" s="71">
        <v>64</v>
      </c>
      <c r="X177" s="71">
        <v>2749</v>
      </c>
      <c r="Y177" s="71">
        <v>3671</v>
      </c>
      <c r="Z177" s="71">
        <v>3415</v>
      </c>
      <c r="AA177" s="71">
        <v>4212</v>
      </c>
      <c r="AB177" s="71">
        <v>12848</v>
      </c>
      <c r="AC177" s="71">
        <v>0</v>
      </c>
      <c r="AD177" s="71">
        <v>0.77985781813536914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1847</v>
      </c>
      <c r="B178" s="70">
        <v>444</v>
      </c>
      <c r="C178" s="70">
        <v>2</v>
      </c>
      <c r="D178" s="70">
        <v>27</v>
      </c>
      <c r="E178" s="70">
        <v>2005</v>
      </c>
      <c r="F178" s="70" t="s">
        <v>789</v>
      </c>
      <c r="G178" s="1064" t="s">
        <v>1845</v>
      </c>
      <c r="H178" s="70" t="s">
        <v>1846</v>
      </c>
      <c r="I178" s="148"/>
      <c r="J178" s="71">
        <v>25.039048108729681</v>
      </c>
      <c r="K178" s="71">
        <v>2.601127419355671</v>
      </c>
      <c r="L178" s="71">
        <v>12.2690587880075</v>
      </c>
      <c r="M178" s="71">
        <v>12.0351539028358</v>
      </c>
      <c r="N178" s="71">
        <v>11.667928821382629</v>
      </c>
      <c r="O178" s="71">
        <v>12.0134617698453</v>
      </c>
      <c r="P178" s="71">
        <v>19.018405387385421</v>
      </c>
      <c r="Q178" s="71">
        <v>0.68016578907780501</v>
      </c>
      <c r="R178" s="71">
        <v>0</v>
      </c>
      <c r="S178" s="71">
        <v>2.3942983437094609</v>
      </c>
      <c r="T178" s="72"/>
      <c r="U178" s="71">
        <v>421919</v>
      </c>
      <c r="V178" s="71">
        <v>745</v>
      </c>
      <c r="W178" s="71">
        <v>134</v>
      </c>
      <c r="X178" s="71">
        <v>2573</v>
      </c>
      <c r="Y178" s="71">
        <v>3924</v>
      </c>
      <c r="Z178" s="71">
        <v>5718</v>
      </c>
      <c r="AA178" s="71">
        <v>3782</v>
      </c>
      <c r="AB178" s="71">
        <v>11545</v>
      </c>
      <c r="AC178" s="71">
        <v>0</v>
      </c>
      <c r="AD178" s="71">
        <v>2.3942983437094609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1848</v>
      </c>
      <c r="B179" s="70">
        <v>445</v>
      </c>
      <c r="C179" s="70">
        <v>3</v>
      </c>
      <c r="D179" s="70">
        <v>27</v>
      </c>
      <c r="E179" s="70">
        <v>2006</v>
      </c>
      <c r="F179" s="70" t="s">
        <v>790</v>
      </c>
      <c r="G179" s="1064" t="s">
        <v>1845</v>
      </c>
      <c r="H179" s="70" t="s">
        <v>1846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1849</v>
      </c>
      <c r="B180" s="70">
        <v>446</v>
      </c>
      <c r="C180" s="70">
        <v>4</v>
      </c>
      <c r="D180" s="70">
        <v>27</v>
      </c>
      <c r="E180" s="70">
        <v>2007</v>
      </c>
      <c r="F180" s="70" t="s">
        <v>791</v>
      </c>
      <c r="G180" s="70" t="s">
        <v>1845</v>
      </c>
      <c r="H180" s="70" t="s">
        <v>1846</v>
      </c>
      <c r="I180" s="148"/>
      <c r="J180" s="71">
        <v>21.163024676478521</v>
      </c>
      <c r="K180" s="71">
        <v>2.0978346667345629</v>
      </c>
      <c r="L180" s="71">
        <v>8.258953177309138</v>
      </c>
      <c r="M180" s="71">
        <v>11.516076500324029</v>
      </c>
      <c r="N180" s="71">
        <v>11.491402901047829</v>
      </c>
      <c r="O180" s="71">
        <v>11.877735599746581</v>
      </c>
      <c r="P180" s="71">
        <v>18.929800728307519</v>
      </c>
      <c r="Q180" s="71">
        <v>0.70171910080612299</v>
      </c>
      <c r="R180" s="71">
        <v>0</v>
      </c>
      <c r="S180" s="71">
        <v>0.96896457527417024</v>
      </c>
      <c r="T180" s="72"/>
      <c r="U180" s="71">
        <v>411995</v>
      </c>
      <c r="V180" s="71">
        <v>729</v>
      </c>
      <c r="W180" s="71">
        <v>106</v>
      </c>
      <c r="X180" s="71">
        <v>2930</v>
      </c>
      <c r="Y180" s="71">
        <v>3929</v>
      </c>
      <c r="Z180" s="71">
        <v>5877</v>
      </c>
      <c r="AA180" s="71">
        <v>3707</v>
      </c>
      <c r="AB180" s="71">
        <v>11281</v>
      </c>
      <c r="AC180" s="71">
        <v>0</v>
      </c>
      <c r="AD180" s="71">
        <v>0.96896457527417024</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1850</v>
      </c>
      <c r="B181" s="70">
        <v>447</v>
      </c>
      <c r="C181" s="70">
        <v>5</v>
      </c>
      <c r="D181" s="70">
        <v>27</v>
      </c>
      <c r="E181" s="70">
        <v>2008</v>
      </c>
      <c r="F181" s="70" t="s">
        <v>792</v>
      </c>
      <c r="G181" s="70" t="s">
        <v>1845</v>
      </c>
      <c r="H181" s="70" t="s">
        <v>1846</v>
      </c>
      <c r="I181" s="148"/>
      <c r="J181" s="71">
        <v>27.159899341140811</v>
      </c>
      <c r="K181" s="71">
        <v>1.9701636876922901</v>
      </c>
      <c r="L181" s="71">
        <v>7.0996951829541501</v>
      </c>
      <c r="M181" s="71">
        <v>12.315251295082019</v>
      </c>
      <c r="N181" s="71">
        <v>10.471332523887099</v>
      </c>
      <c r="O181" s="71">
        <v>11.48669892305403</v>
      </c>
      <c r="P181" s="71">
        <v>18.627689919582149</v>
      </c>
      <c r="Q181" s="71">
        <v>0.68149050951895895</v>
      </c>
      <c r="R181" s="71">
        <v>0</v>
      </c>
      <c r="S181" s="71">
        <v>1.0654189550421569</v>
      </c>
      <c r="T181" s="72"/>
      <c r="U181" s="71">
        <v>606602</v>
      </c>
      <c r="V181" s="71">
        <v>729</v>
      </c>
      <c r="W181" s="71">
        <v>106</v>
      </c>
      <c r="X181" s="71">
        <v>2930</v>
      </c>
      <c r="Y181" s="71">
        <v>3936</v>
      </c>
      <c r="Z181" s="71">
        <v>5883</v>
      </c>
      <c r="AA181" s="71">
        <v>3652</v>
      </c>
      <c r="AB181" s="71">
        <v>11136</v>
      </c>
      <c r="AC181" s="71">
        <v>0</v>
      </c>
      <c r="AD181" s="71">
        <v>1.0654189550421569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1851</v>
      </c>
      <c r="B182" s="70">
        <v>448</v>
      </c>
      <c r="C182" s="70">
        <v>6</v>
      </c>
      <c r="D182" s="70">
        <v>27</v>
      </c>
      <c r="E182" s="70">
        <v>2009</v>
      </c>
      <c r="F182" s="70" t="s">
        <v>176</v>
      </c>
      <c r="G182" s="70" t="s">
        <v>1845</v>
      </c>
      <c r="H182" s="70" t="s">
        <v>1846</v>
      </c>
      <c r="I182" s="148"/>
      <c r="J182" s="71">
        <v>32.681058289035278</v>
      </c>
      <c r="K182" s="71">
        <v>1.970718721142916</v>
      </c>
      <c r="L182" s="71">
        <v>9.33211527098495</v>
      </c>
      <c r="M182" s="71">
        <v>12.78833132894739</v>
      </c>
      <c r="N182" s="71">
        <v>9.9114059858497079</v>
      </c>
      <c r="O182" s="71">
        <v>11.690829796528609</v>
      </c>
      <c r="P182" s="71">
        <v>17.77217025396158</v>
      </c>
      <c r="Q182" s="71">
        <v>0.64138753663925197</v>
      </c>
      <c r="R182" s="71">
        <v>0</v>
      </c>
      <c r="S182" s="71">
        <v>0.94074608254858516</v>
      </c>
      <c r="T182" s="72"/>
      <c r="U182" s="71">
        <v>518479</v>
      </c>
      <c r="V182" s="71">
        <v>634</v>
      </c>
      <c r="W182" s="71">
        <v>248</v>
      </c>
      <c r="X182" s="71">
        <v>3304</v>
      </c>
      <c r="Y182" s="71">
        <v>3948</v>
      </c>
      <c r="Z182" s="71">
        <v>5910</v>
      </c>
      <c r="AA182" s="71">
        <v>3577</v>
      </c>
      <c r="AB182" s="71">
        <v>11002</v>
      </c>
      <c r="AC182" s="71">
        <v>0</v>
      </c>
      <c r="AD182" s="71">
        <v>0.94074608254858516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1852</v>
      </c>
      <c r="B183" s="70">
        <v>449</v>
      </c>
      <c r="C183" s="70">
        <v>7</v>
      </c>
      <c r="D183" s="70">
        <v>27</v>
      </c>
      <c r="E183" s="70">
        <v>2010</v>
      </c>
      <c r="F183" s="70" t="s">
        <v>177</v>
      </c>
      <c r="G183" s="70" t="s">
        <v>1845</v>
      </c>
      <c r="H183" s="70" t="s">
        <v>1846</v>
      </c>
      <c r="I183" s="148"/>
      <c r="J183" s="71">
        <v>32.846065702790128</v>
      </c>
      <c r="K183" s="71">
        <v>1.6280085075007269</v>
      </c>
      <c r="L183" s="71">
        <v>8.4004662667798176</v>
      </c>
      <c r="M183" s="71">
        <v>13.74621834977733</v>
      </c>
      <c r="N183" s="71">
        <v>13.022910266519141</v>
      </c>
      <c r="O183" s="71">
        <v>11.70173293445081</v>
      </c>
      <c r="P183" s="71">
        <v>17.972589274191542</v>
      </c>
      <c r="Q183" s="71">
        <v>0.65712167393742005</v>
      </c>
      <c r="R183" s="71">
        <v>0</v>
      </c>
      <c r="S183" s="71">
        <v>1.191006070350547</v>
      </c>
      <c r="T183" s="72"/>
      <c r="U183" s="71">
        <v>599266</v>
      </c>
      <c r="V183" s="71">
        <v>634</v>
      </c>
      <c r="W183" s="71">
        <v>248</v>
      </c>
      <c r="X183" s="71">
        <v>3304</v>
      </c>
      <c r="Y183" s="71">
        <v>3917</v>
      </c>
      <c r="Z183" s="71">
        <v>5943</v>
      </c>
      <c r="AA183" s="71">
        <v>3527</v>
      </c>
      <c r="AB183" s="71">
        <v>10801</v>
      </c>
      <c r="AC183" s="71">
        <v>0</v>
      </c>
      <c r="AD183" s="71">
        <v>1.191006070350547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2.52</v>
      </c>
      <c r="BK183" s="71">
        <v>0</v>
      </c>
      <c r="BL183" s="71">
        <v>0</v>
      </c>
      <c r="BM183" s="71">
        <v>0</v>
      </c>
      <c r="BN183" s="72"/>
      <c r="BO183" s="71">
        <v>0</v>
      </c>
      <c r="BP183" s="71">
        <v>0</v>
      </c>
      <c r="BQ183" s="71">
        <v>1</v>
      </c>
      <c r="BR183" s="71">
        <v>0</v>
      </c>
      <c r="BS183" s="71">
        <v>0</v>
      </c>
      <c r="BT183" s="71">
        <v>0</v>
      </c>
      <c r="BU183"/>
      <c r="BV183" s="70">
        <v>2.52</v>
      </c>
      <c r="BW183" s="70">
        <v>0</v>
      </c>
      <c r="BX183" s="70">
        <v>0</v>
      </c>
      <c r="BY183" s="70">
        <v>0</v>
      </c>
      <c r="BZ183" s="70">
        <v>0</v>
      </c>
      <c r="CA183" s="70">
        <v>0</v>
      </c>
      <c r="CB183" s="70">
        <v>0</v>
      </c>
      <c r="CC183" s="70">
        <v>0</v>
      </c>
      <c r="CD183" s="70">
        <v>0</v>
      </c>
    </row>
    <row r="184" spans="1:82">
      <c r="A184" s="70" t="s">
        <v>1853</v>
      </c>
      <c r="B184" s="70">
        <v>450</v>
      </c>
      <c r="C184" s="70">
        <v>8</v>
      </c>
      <c r="D184" s="70">
        <v>27</v>
      </c>
      <c r="E184" s="70">
        <v>2011</v>
      </c>
      <c r="F184" s="70" t="s">
        <v>178</v>
      </c>
      <c r="G184" s="70" t="s">
        <v>1845</v>
      </c>
      <c r="H184" s="70" t="s">
        <v>1846</v>
      </c>
      <c r="I184" s="148"/>
      <c r="J184" s="71">
        <v>33.688062132427298</v>
      </c>
      <c r="K184" s="71">
        <v>2.4955505690965611</v>
      </c>
      <c r="L184" s="71">
        <v>11.34987299993147</v>
      </c>
      <c r="M184" s="71">
        <v>17.19325807172682</v>
      </c>
      <c r="N184" s="71">
        <v>15.959157813367449</v>
      </c>
      <c r="O184" s="71">
        <v>11.424011390534787</v>
      </c>
      <c r="P184" s="71">
        <v>17.319602083676159</v>
      </c>
      <c r="Q184" s="71">
        <v>0.74535036099651697</v>
      </c>
      <c r="R184" s="71">
        <v>0</v>
      </c>
      <c r="S184" s="71">
        <v>1.250108282555161</v>
      </c>
      <c r="T184" s="72"/>
      <c r="U184" s="71">
        <v>584108</v>
      </c>
      <c r="V184" s="71">
        <v>634</v>
      </c>
      <c r="W184" s="71">
        <v>248</v>
      </c>
      <c r="X184" s="71">
        <v>3304</v>
      </c>
      <c r="Y184" s="71">
        <v>3892</v>
      </c>
      <c r="Z184" s="71">
        <v>5928</v>
      </c>
      <c r="AA184" s="71">
        <v>3500</v>
      </c>
      <c r="AB184" s="71">
        <v>10621</v>
      </c>
      <c r="AC184" s="71">
        <v>0</v>
      </c>
      <c r="AD184" s="71">
        <v>1.250108282555161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2.6869999999999998</v>
      </c>
      <c r="BK184" s="71">
        <v>0</v>
      </c>
      <c r="BL184" s="71">
        <v>0</v>
      </c>
      <c r="BM184" s="71">
        <v>0</v>
      </c>
      <c r="BN184" s="72"/>
      <c r="BO184" s="71">
        <v>0</v>
      </c>
      <c r="BP184" s="71">
        <v>0</v>
      </c>
      <c r="BQ184" s="71">
        <v>1</v>
      </c>
      <c r="BR184" s="71">
        <v>0</v>
      </c>
      <c r="BS184" s="71">
        <v>0</v>
      </c>
      <c r="BT184" s="71">
        <v>0</v>
      </c>
      <c r="BU184"/>
      <c r="BV184" s="70">
        <v>2.6869999999999998</v>
      </c>
      <c r="BW184" s="70">
        <v>0</v>
      </c>
      <c r="BX184" s="70">
        <v>0</v>
      </c>
      <c r="BY184" s="70">
        <v>0</v>
      </c>
      <c r="BZ184" s="70">
        <v>0</v>
      </c>
      <c r="CA184" s="70">
        <v>0</v>
      </c>
      <c r="CB184" s="70">
        <v>0</v>
      </c>
      <c r="CC184" s="70">
        <v>0</v>
      </c>
      <c r="CD184" s="70">
        <v>0</v>
      </c>
    </row>
    <row r="185" spans="1:82">
      <c r="A185" s="70" t="s">
        <v>1854</v>
      </c>
      <c r="B185" s="70">
        <v>451</v>
      </c>
      <c r="C185" s="70">
        <v>9</v>
      </c>
      <c r="D185" s="70">
        <v>27</v>
      </c>
      <c r="E185" s="70">
        <v>2012</v>
      </c>
      <c r="F185" s="70" t="s">
        <v>179</v>
      </c>
      <c r="G185" s="70" t="s">
        <v>1845</v>
      </c>
      <c r="H185" s="70" t="s">
        <v>1846</v>
      </c>
      <c r="I185" s="148"/>
      <c r="J185" s="71">
        <v>35.062262133554107</v>
      </c>
      <c r="K185" s="71">
        <v>2.6522314318493172</v>
      </c>
      <c r="L185" s="71">
        <v>11.17621542092138</v>
      </c>
      <c r="M185" s="71">
        <v>18.29283854515548</v>
      </c>
      <c r="N185" s="71">
        <v>15.757867444039279</v>
      </c>
      <c r="O185" s="71">
        <v>11.42971222314595</v>
      </c>
      <c r="P185" s="71">
        <v>17.348469465968545</v>
      </c>
      <c r="Q185" s="71">
        <v>0.80317475147960204</v>
      </c>
      <c r="R185" s="71">
        <v>0</v>
      </c>
      <c r="S185" s="71">
        <v>1.070086404958104</v>
      </c>
      <c r="T185" s="72"/>
      <c r="U185" s="71">
        <v>603260</v>
      </c>
      <c r="V185" s="71">
        <v>634</v>
      </c>
      <c r="W185" s="71">
        <v>248</v>
      </c>
      <c r="X185" s="71">
        <v>3304</v>
      </c>
      <c r="Y185" s="71">
        <v>3918</v>
      </c>
      <c r="Z185" s="71">
        <v>5978</v>
      </c>
      <c r="AA185" s="71">
        <v>3486</v>
      </c>
      <c r="AB185" s="71">
        <v>10534</v>
      </c>
      <c r="AC185" s="71">
        <v>0</v>
      </c>
      <c r="AD185" s="71">
        <v>1.070086404958104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3.8170000000000002</v>
      </c>
      <c r="BK185" s="71">
        <v>0</v>
      </c>
      <c r="BL185" s="71">
        <v>0</v>
      </c>
      <c r="BM185" s="71">
        <v>0</v>
      </c>
      <c r="BN185" s="72"/>
      <c r="BO185" s="71">
        <v>0</v>
      </c>
      <c r="BP185" s="71">
        <v>0</v>
      </c>
      <c r="BQ185" s="71">
        <v>1</v>
      </c>
      <c r="BR185" s="71">
        <v>0</v>
      </c>
      <c r="BS185" s="71">
        <v>0</v>
      </c>
      <c r="BT185" s="71">
        <v>0</v>
      </c>
      <c r="BU185"/>
      <c r="BV185" s="70">
        <v>3.8170000000000002</v>
      </c>
      <c r="BW185" s="70">
        <v>0</v>
      </c>
      <c r="BX185" s="70">
        <v>0</v>
      </c>
      <c r="BY185" s="70">
        <v>0</v>
      </c>
      <c r="BZ185" s="70">
        <v>0</v>
      </c>
      <c r="CA185" s="70">
        <v>0</v>
      </c>
      <c r="CB185" s="70">
        <v>0</v>
      </c>
      <c r="CC185" s="70">
        <v>0</v>
      </c>
      <c r="CD185" s="70">
        <v>0</v>
      </c>
    </row>
    <row r="186" spans="1:82">
      <c r="A186" s="70" t="s">
        <v>1855</v>
      </c>
      <c r="B186" s="70">
        <v>452</v>
      </c>
      <c r="C186" s="70">
        <v>10</v>
      </c>
      <c r="D186" s="70">
        <v>27</v>
      </c>
      <c r="E186" s="70">
        <v>2013</v>
      </c>
      <c r="F186" s="70" t="s">
        <v>180</v>
      </c>
      <c r="G186" s="70" t="s">
        <v>1845</v>
      </c>
      <c r="H186" s="70" t="s">
        <v>1846</v>
      </c>
      <c r="I186" s="148"/>
      <c r="J186" s="71">
        <v>35.851516943997787</v>
      </c>
      <c r="K186" s="71">
        <v>1.89585441536118</v>
      </c>
      <c r="L186" s="71">
        <v>10.381900320303121</v>
      </c>
      <c r="M186" s="71">
        <v>17.79403299135334</v>
      </c>
      <c r="N186" s="71">
        <v>16.4734838837824</v>
      </c>
      <c r="O186" s="71">
        <v>11.062003675981313</v>
      </c>
      <c r="P186" s="71">
        <v>17.38386644120791</v>
      </c>
      <c r="Q186" s="71">
        <v>0.80541915422479105</v>
      </c>
      <c r="R186" s="71">
        <v>0</v>
      </c>
      <c r="S186" s="71">
        <v>1.496631142752092</v>
      </c>
      <c r="T186" s="72"/>
      <c r="U186" s="71">
        <v>618247</v>
      </c>
      <c r="V186" s="71">
        <v>634</v>
      </c>
      <c r="W186" s="71">
        <v>248</v>
      </c>
      <c r="X186" s="71">
        <v>3304</v>
      </c>
      <c r="Y186" s="71">
        <v>3919</v>
      </c>
      <c r="Z186" s="71">
        <v>6044</v>
      </c>
      <c r="AA186" s="71">
        <v>3480</v>
      </c>
      <c r="AB186" s="71">
        <v>10412</v>
      </c>
      <c r="AC186" s="71">
        <v>0</v>
      </c>
      <c r="AD186" s="71">
        <v>1.496631142752092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5.0279999999999996</v>
      </c>
      <c r="BK186" s="71">
        <v>0</v>
      </c>
      <c r="BL186" s="71">
        <v>0</v>
      </c>
      <c r="BM186" s="71">
        <v>0</v>
      </c>
      <c r="BN186" s="72"/>
      <c r="BO186" s="71">
        <v>0</v>
      </c>
      <c r="BP186" s="71">
        <v>0</v>
      </c>
      <c r="BQ186" s="71">
        <v>1</v>
      </c>
      <c r="BR186" s="71">
        <v>0</v>
      </c>
      <c r="BS186" s="71">
        <v>0</v>
      </c>
      <c r="BT186" s="71">
        <v>0</v>
      </c>
      <c r="BU186"/>
      <c r="BV186" s="70">
        <v>5.0279999999999996</v>
      </c>
      <c r="BW186" s="70">
        <v>0</v>
      </c>
      <c r="BX186" s="70">
        <v>0</v>
      </c>
      <c r="BY186" s="70">
        <v>0</v>
      </c>
      <c r="BZ186" s="70">
        <v>0</v>
      </c>
      <c r="CA186" s="70">
        <v>0</v>
      </c>
      <c r="CB186" s="70">
        <v>0</v>
      </c>
      <c r="CC186" s="70">
        <v>0</v>
      </c>
      <c r="CD186" s="70">
        <v>0</v>
      </c>
    </row>
    <row r="187" spans="1:82">
      <c r="A187" s="70" t="s">
        <v>1856</v>
      </c>
      <c r="B187" s="70">
        <v>453</v>
      </c>
      <c r="C187" s="70">
        <v>11</v>
      </c>
      <c r="D187" s="70">
        <v>27</v>
      </c>
      <c r="E187" s="70">
        <v>2014</v>
      </c>
      <c r="F187" s="70" t="s">
        <v>181</v>
      </c>
      <c r="G187" s="70" t="s">
        <v>1845</v>
      </c>
      <c r="H187" s="70" t="s">
        <v>1846</v>
      </c>
      <c r="I187" s="148"/>
      <c r="J187" s="71">
        <v>32.785377107222992</v>
      </c>
      <c r="K187" s="71">
        <v>2.4112063434170201</v>
      </c>
      <c r="L187" s="71">
        <v>11.308247063411191</v>
      </c>
      <c r="M187" s="71">
        <v>15.484588042010801</v>
      </c>
      <c r="N187" s="71">
        <v>14.879612480274121</v>
      </c>
      <c r="O187" s="71">
        <v>10.482153800718397</v>
      </c>
      <c r="P187" s="71">
        <v>17.147838735138503</v>
      </c>
      <c r="Q187" s="71">
        <v>0.76288078911190305</v>
      </c>
      <c r="R187" s="71">
        <v>0</v>
      </c>
      <c r="S187" s="71">
        <v>1.732492438618096</v>
      </c>
      <c r="T187" s="72"/>
      <c r="U187" s="71">
        <v>615020</v>
      </c>
      <c r="V187" s="71">
        <v>613</v>
      </c>
      <c r="W187" s="71">
        <v>274</v>
      </c>
      <c r="X187" s="71">
        <v>2960</v>
      </c>
      <c r="Y187" s="71">
        <v>3926</v>
      </c>
      <c r="Z187" s="71">
        <v>6032</v>
      </c>
      <c r="AA187" s="71">
        <v>3415</v>
      </c>
      <c r="AB187" s="71">
        <v>10279</v>
      </c>
      <c r="AC187" s="71">
        <v>0</v>
      </c>
      <c r="AD187" s="71">
        <v>1.732492438618096</v>
      </c>
      <c r="AE187" s="72"/>
      <c r="AF187" s="71"/>
      <c r="AG187" s="71"/>
      <c r="AH187" s="71"/>
      <c r="AI187" s="71"/>
      <c r="AJ187" s="71"/>
      <c r="AK187" s="71"/>
      <c r="AL187" s="71"/>
      <c r="AM187" s="71"/>
      <c r="AN187" s="71"/>
      <c r="AO187" s="71"/>
      <c r="AP187" s="71"/>
      <c r="AQ187" s="72"/>
      <c r="AR187" s="71">
        <v>230</v>
      </c>
      <c r="AS187" s="71">
        <v>101</v>
      </c>
      <c r="AT187" s="71">
        <v>0</v>
      </c>
      <c r="AU187" s="71">
        <v>0</v>
      </c>
      <c r="AV187" s="71">
        <v>1</v>
      </c>
      <c r="AW187" s="71">
        <v>0</v>
      </c>
      <c r="AX187" s="71"/>
      <c r="AY187" s="72"/>
      <c r="AZ187" s="71">
        <v>1090.19</v>
      </c>
      <c r="BA187" s="71">
        <v>3968.94</v>
      </c>
      <c r="BB187" s="71">
        <v>0</v>
      </c>
      <c r="BC187" s="71">
        <v>0</v>
      </c>
      <c r="BD187" s="71">
        <v>990</v>
      </c>
      <c r="BE187" s="71">
        <v>0</v>
      </c>
      <c r="BF187" s="71"/>
      <c r="BG187" s="72"/>
      <c r="BH187" s="71">
        <v>0</v>
      </c>
      <c r="BI187" s="71">
        <v>0</v>
      </c>
      <c r="BJ187" s="71">
        <v>4.8570000000000002</v>
      </c>
      <c r="BK187" s="71">
        <v>0</v>
      </c>
      <c r="BL187" s="71">
        <v>0</v>
      </c>
      <c r="BM187" s="71">
        <v>0</v>
      </c>
      <c r="BN187" s="72"/>
      <c r="BO187" s="71">
        <v>0</v>
      </c>
      <c r="BP187" s="71">
        <v>0</v>
      </c>
      <c r="BQ187" s="71">
        <v>1</v>
      </c>
      <c r="BR187" s="71">
        <v>0</v>
      </c>
      <c r="BS187" s="71">
        <v>0</v>
      </c>
      <c r="BT187" s="71">
        <v>0</v>
      </c>
      <c r="BU187"/>
      <c r="BV187" s="70">
        <v>4.8570000000000002</v>
      </c>
      <c r="BW187" s="70">
        <v>0</v>
      </c>
      <c r="BX187" s="70">
        <v>0</v>
      </c>
      <c r="BY187" s="70">
        <v>0</v>
      </c>
      <c r="BZ187" s="70">
        <v>0</v>
      </c>
      <c r="CA187" s="70">
        <v>0</v>
      </c>
      <c r="CB187" s="70">
        <v>0</v>
      </c>
      <c r="CC187" s="70">
        <v>0</v>
      </c>
      <c r="CD187" s="70">
        <v>0</v>
      </c>
    </row>
    <row r="188" spans="1:82">
      <c r="A188" s="70" t="s">
        <v>1857</v>
      </c>
      <c r="B188" s="70">
        <v>454</v>
      </c>
      <c r="C188" s="70">
        <v>12</v>
      </c>
      <c r="D188" s="70">
        <v>27</v>
      </c>
      <c r="E188" s="70">
        <v>2015</v>
      </c>
      <c r="F188" s="70" t="s">
        <v>182</v>
      </c>
      <c r="G188" s="70" t="s">
        <v>1845</v>
      </c>
      <c r="H188" s="70" t="s">
        <v>1846</v>
      </c>
      <c r="I188" s="148"/>
      <c r="J188" s="71">
        <v>0</v>
      </c>
      <c r="K188" s="71">
        <v>2.5760219369173729</v>
      </c>
      <c r="L188" s="71">
        <v>12.44690489431947</v>
      </c>
      <c r="M188" s="71">
        <v>16.875789549734659</v>
      </c>
      <c r="N188" s="71">
        <v>12.98698055526601</v>
      </c>
      <c r="O188" s="71">
        <v>10.378793642653818</v>
      </c>
      <c r="P188" s="71">
        <v>16.965399977915855</v>
      </c>
      <c r="Q188" s="71">
        <v>0.73373339421629202</v>
      </c>
      <c r="R188" s="71">
        <v>0</v>
      </c>
      <c r="S188" s="71">
        <v>1.1729622799034749</v>
      </c>
      <c r="T188" s="72"/>
      <c r="U188" s="71">
        <v>0</v>
      </c>
      <c r="V188" s="71">
        <v>613</v>
      </c>
      <c r="W188" s="71">
        <v>274</v>
      </c>
      <c r="X188" s="71">
        <v>2960</v>
      </c>
      <c r="Y188" s="71">
        <v>3925</v>
      </c>
      <c r="Z188" s="71">
        <v>6030</v>
      </c>
      <c r="AA188" s="71">
        <v>3376</v>
      </c>
      <c r="AB188" s="71">
        <v>10099</v>
      </c>
      <c r="AC188" s="71">
        <v>0</v>
      </c>
      <c r="AD188" s="71">
        <v>1.1729622799034749</v>
      </c>
      <c r="AE188" s="72"/>
      <c r="AF188" s="71">
        <v>0</v>
      </c>
      <c r="AG188" s="71">
        <v>2494750.4456974929</v>
      </c>
      <c r="AH188" s="71">
        <v>2283136.1213285062</v>
      </c>
      <c r="AI188" s="71">
        <v>19587989.100073151</v>
      </c>
      <c r="AJ188" s="71">
        <v>20934115.473144621</v>
      </c>
      <c r="AK188" s="71">
        <v>0</v>
      </c>
      <c r="AL188" s="71">
        <v>0</v>
      </c>
      <c r="AM188" s="71">
        <v>1384025.5862883299</v>
      </c>
      <c r="AN188" s="71">
        <v>0</v>
      </c>
      <c r="AO188" s="71">
        <v>0</v>
      </c>
      <c r="AP188" s="71">
        <v>46684016.726532102</v>
      </c>
      <c r="AQ188" s="72"/>
      <c r="AR188" s="71">
        <v>243</v>
      </c>
      <c r="AS188" s="71">
        <v>113</v>
      </c>
      <c r="AT188" s="71">
        <v>0</v>
      </c>
      <c r="AU188" s="71">
        <v>0</v>
      </c>
      <c r="AV188" s="71">
        <v>2</v>
      </c>
      <c r="AW188" s="71">
        <v>0</v>
      </c>
      <c r="AX188" s="71"/>
      <c r="AY188" s="72"/>
      <c r="AZ188" s="71">
        <v>1175.93</v>
      </c>
      <c r="BA188" s="71">
        <v>20328.939999999999</v>
      </c>
      <c r="BB188" s="71">
        <v>0</v>
      </c>
      <c r="BC188" s="71">
        <v>0</v>
      </c>
      <c r="BD188" s="71">
        <v>5390</v>
      </c>
      <c r="BE188" s="71">
        <v>0</v>
      </c>
      <c r="BF188" s="71"/>
      <c r="BG188" s="72"/>
      <c r="BH188" s="71">
        <v>0</v>
      </c>
      <c r="BI188" s="71">
        <v>0</v>
      </c>
      <c r="BJ188" s="71">
        <v>4.7709999999999999</v>
      </c>
      <c r="BK188" s="71">
        <v>0</v>
      </c>
      <c r="BL188" s="71">
        <v>0</v>
      </c>
      <c r="BM188" s="71">
        <v>0</v>
      </c>
      <c r="BN188" s="72"/>
      <c r="BO188" s="71">
        <v>0</v>
      </c>
      <c r="BP188" s="71">
        <v>0</v>
      </c>
      <c r="BQ188" s="71">
        <v>1</v>
      </c>
      <c r="BR188" s="71">
        <v>0</v>
      </c>
      <c r="BS188" s="71">
        <v>0</v>
      </c>
      <c r="BT188" s="71">
        <v>0</v>
      </c>
      <c r="BU188"/>
      <c r="BV188" s="70">
        <v>4.7709999999999999</v>
      </c>
      <c r="BW188" s="70">
        <v>0</v>
      </c>
      <c r="BX188" s="70">
        <v>0</v>
      </c>
      <c r="BY188" s="70">
        <v>0</v>
      </c>
      <c r="BZ188" s="70">
        <v>0</v>
      </c>
      <c r="CA188" s="70">
        <v>0</v>
      </c>
      <c r="CB188" s="70">
        <v>0</v>
      </c>
      <c r="CC188" s="70">
        <v>0</v>
      </c>
      <c r="CD188" s="70">
        <v>0</v>
      </c>
    </row>
    <row r="189" spans="1:82">
      <c r="A189" s="70" t="s">
        <v>1858</v>
      </c>
      <c r="B189" s="70">
        <v>455</v>
      </c>
      <c r="C189" s="70">
        <v>13</v>
      </c>
      <c r="D189" s="70">
        <v>27</v>
      </c>
      <c r="E189" s="70">
        <v>2016</v>
      </c>
      <c r="F189" s="70" t="s">
        <v>155</v>
      </c>
      <c r="G189" s="70" t="s">
        <v>1845</v>
      </c>
      <c r="H189" s="70" t="s">
        <v>1846</v>
      </c>
      <c r="I189" s="148"/>
      <c r="J189" s="71">
        <v>38.880072570742307</v>
      </c>
      <c r="K189" s="71">
        <v>2.4472075850649651</v>
      </c>
      <c r="L189" s="71">
        <v>13.044965956925004</v>
      </c>
      <c r="M189" s="71">
        <v>11.510595412086346</v>
      </c>
      <c r="N189" s="71">
        <v>12.392450712242683</v>
      </c>
      <c r="O189" s="71">
        <v>10.281663916661071</v>
      </c>
      <c r="P189" s="71">
        <v>16.223272537828738</v>
      </c>
      <c r="Q189" s="71">
        <v>0.69975149992288932</v>
      </c>
      <c r="R189" s="71">
        <v>0</v>
      </c>
      <c r="S189" s="71">
        <v>1.3210426844580982</v>
      </c>
      <c r="T189" s="72"/>
      <c r="U189" s="71">
        <v>670028</v>
      </c>
      <c r="V189" s="71">
        <v>613</v>
      </c>
      <c r="W189" s="71">
        <v>274</v>
      </c>
      <c r="X189" s="71">
        <v>2960</v>
      </c>
      <c r="Y189" s="71">
        <v>3901</v>
      </c>
      <c r="Z189" s="71">
        <v>6047</v>
      </c>
      <c r="AA189" s="71">
        <v>3339</v>
      </c>
      <c r="AB189" s="71">
        <v>9907</v>
      </c>
      <c r="AC189" s="71">
        <v>0</v>
      </c>
      <c r="AD189" s="71">
        <v>1.321042684458098</v>
      </c>
      <c r="AE189" s="72"/>
      <c r="AF189" s="71">
        <v>11653779.604995601</v>
      </c>
      <c r="AG189" s="71">
        <v>2480251.6213966231</v>
      </c>
      <c r="AH189" s="71">
        <v>2041177.589851937</v>
      </c>
      <c r="AI189" s="71">
        <v>17809203.806869861</v>
      </c>
      <c r="AJ189" s="71">
        <v>20103474.609892249</v>
      </c>
      <c r="AK189" s="71">
        <v>0</v>
      </c>
      <c r="AL189" s="71">
        <v>0</v>
      </c>
      <c r="AM189" s="71">
        <v>1358767.601319602</v>
      </c>
      <c r="AN189" s="71">
        <v>0</v>
      </c>
      <c r="AO189" s="71">
        <v>0</v>
      </c>
      <c r="AP189" s="71">
        <v>55446654.834325872</v>
      </c>
      <c r="AQ189" s="72"/>
      <c r="AR189" s="71">
        <v>251</v>
      </c>
      <c r="AS189" s="71">
        <v>119</v>
      </c>
      <c r="AT189" s="71">
        <v>0</v>
      </c>
      <c r="AU189" s="71">
        <v>0</v>
      </c>
      <c r="AV189" s="71">
        <v>3</v>
      </c>
      <c r="AW189" s="71">
        <v>0</v>
      </c>
      <c r="AX189" s="71"/>
      <c r="AY189" s="72"/>
      <c r="AZ189" s="71">
        <v>1224.1300000000001</v>
      </c>
      <c r="BA189" s="71">
        <v>20576.439999999999</v>
      </c>
      <c r="BB189" s="71">
        <v>0</v>
      </c>
      <c r="BC189" s="71">
        <v>0</v>
      </c>
      <c r="BD189" s="71">
        <v>9720</v>
      </c>
      <c r="BE189" s="71">
        <v>0</v>
      </c>
      <c r="BF189" s="71"/>
      <c r="BG189" s="72"/>
      <c r="BH189" s="71">
        <v>0</v>
      </c>
      <c r="BI189" s="71">
        <v>0</v>
      </c>
      <c r="BJ189" s="71">
        <v>4.5179999999999998</v>
      </c>
      <c r="BK189" s="71">
        <v>0</v>
      </c>
      <c r="BL189" s="71">
        <v>0</v>
      </c>
      <c r="BM189" s="71">
        <v>0</v>
      </c>
      <c r="BN189" s="72"/>
      <c r="BO189" s="71">
        <v>0</v>
      </c>
      <c r="BP189" s="71">
        <v>0</v>
      </c>
      <c r="BQ189" s="71">
        <v>1</v>
      </c>
      <c r="BR189" s="71">
        <v>0</v>
      </c>
      <c r="BS189" s="71">
        <v>0</v>
      </c>
      <c r="BT189" s="71">
        <v>0</v>
      </c>
      <c r="BU189"/>
      <c r="BV189" s="70">
        <v>4.5179999999999998</v>
      </c>
      <c r="BW189" s="70">
        <v>0</v>
      </c>
      <c r="BX189" s="70">
        <v>0</v>
      </c>
      <c r="BY189" s="70">
        <v>0</v>
      </c>
      <c r="BZ189" s="70">
        <v>0</v>
      </c>
      <c r="CA189" s="70">
        <v>0</v>
      </c>
      <c r="CB189" s="70">
        <v>0</v>
      </c>
      <c r="CC189" s="70">
        <v>0</v>
      </c>
      <c r="CD189" s="70">
        <v>0</v>
      </c>
    </row>
    <row r="190" spans="1:82">
      <c r="A190" s="70" t="s">
        <v>1859</v>
      </c>
      <c r="B190" s="70">
        <v>456</v>
      </c>
      <c r="C190" s="70">
        <v>14</v>
      </c>
      <c r="D190" s="70">
        <v>27</v>
      </c>
      <c r="E190" s="70">
        <v>2017</v>
      </c>
      <c r="F190" s="70" t="s">
        <v>156</v>
      </c>
      <c r="G190" s="70" t="s">
        <v>1845</v>
      </c>
      <c r="H190" s="70" t="s">
        <v>1846</v>
      </c>
      <c r="I190" s="148"/>
      <c r="J190" s="71">
        <v>36.135954346145446</v>
      </c>
      <c r="K190" s="71">
        <v>2.4336031308435309</v>
      </c>
      <c r="L190" s="71">
        <v>11.78333879576611</v>
      </c>
      <c r="M190" s="71">
        <v>11.152684167369955</v>
      </c>
      <c r="N190" s="71">
        <v>12.145760495672331</v>
      </c>
      <c r="O190" s="71">
        <v>10.072077985314463</v>
      </c>
      <c r="P190" s="71">
        <v>16.067396519101315</v>
      </c>
      <c r="Q190" s="71">
        <v>0.66376605773951503</v>
      </c>
      <c r="R190" s="71">
        <v>0</v>
      </c>
      <c r="S190" s="71">
        <v>1.5735153054567648</v>
      </c>
      <c r="T190" s="72"/>
      <c r="U190" s="71">
        <v>706832</v>
      </c>
      <c r="V190" s="71">
        <v>613</v>
      </c>
      <c r="W190" s="71">
        <v>274</v>
      </c>
      <c r="X190" s="71">
        <v>2960</v>
      </c>
      <c r="Y190" s="71">
        <v>3899</v>
      </c>
      <c r="Z190" s="71">
        <v>6022</v>
      </c>
      <c r="AA190" s="71">
        <v>3328</v>
      </c>
      <c r="AB190" s="71">
        <v>9718</v>
      </c>
      <c r="AC190" s="71">
        <v>0</v>
      </c>
      <c r="AD190" s="71">
        <v>1.573515305456765</v>
      </c>
      <c r="AE190" s="72"/>
      <c r="AF190" s="71">
        <v>10785031.823186461</v>
      </c>
      <c r="AG190" s="71">
        <v>2209426.9231230202</v>
      </c>
      <c r="AH190" s="71">
        <v>2354257.387363838</v>
      </c>
      <c r="AI190" s="71">
        <v>18299047.53868778</v>
      </c>
      <c r="AJ190" s="71">
        <v>22074513.18016471</v>
      </c>
      <c r="AK190" s="71">
        <v>0</v>
      </c>
      <c r="AL190" s="71">
        <v>0</v>
      </c>
      <c r="AM190" s="71">
        <v>1334931.3609808199</v>
      </c>
      <c r="AN190" s="71">
        <v>0</v>
      </c>
      <c r="AO190" s="71">
        <v>0</v>
      </c>
      <c r="AP190" s="71">
        <v>57057208.213506624</v>
      </c>
      <c r="AQ190" s="72"/>
      <c r="AR190" s="71">
        <v>264</v>
      </c>
      <c r="AS190" s="71">
        <v>126</v>
      </c>
      <c r="AT190" s="71">
        <v>0</v>
      </c>
      <c r="AU190" s="71">
        <v>1</v>
      </c>
      <c r="AV190" s="71">
        <v>5</v>
      </c>
      <c r="AW190" s="71">
        <v>0</v>
      </c>
      <c r="AX190" s="71"/>
      <c r="AY190" s="72"/>
      <c r="AZ190" s="71">
        <v>1309.83</v>
      </c>
      <c r="BA190" s="71">
        <v>20844.14</v>
      </c>
      <c r="BB190" s="71">
        <v>0</v>
      </c>
      <c r="BC190" s="71">
        <v>49.9</v>
      </c>
      <c r="BD190" s="71">
        <v>9818</v>
      </c>
      <c r="BE190" s="71">
        <v>0</v>
      </c>
      <c r="BF190" s="71"/>
      <c r="BG190" s="72"/>
      <c r="BH190" s="71">
        <v>0</v>
      </c>
      <c r="BI190" s="71">
        <v>0</v>
      </c>
      <c r="BJ190" s="71">
        <v>4.4649999999999999</v>
      </c>
      <c r="BK190" s="71">
        <v>0</v>
      </c>
      <c r="BL190" s="71">
        <v>0</v>
      </c>
      <c r="BM190" s="71">
        <v>0</v>
      </c>
      <c r="BN190" s="72"/>
      <c r="BO190" s="71">
        <v>0</v>
      </c>
      <c r="BP190" s="71">
        <v>0</v>
      </c>
      <c r="BQ190" s="71">
        <v>1</v>
      </c>
      <c r="BR190" s="71">
        <v>0</v>
      </c>
      <c r="BS190" s="71">
        <v>0</v>
      </c>
      <c r="BT190" s="71">
        <v>0</v>
      </c>
      <c r="BU190"/>
      <c r="BV190" s="70">
        <v>4.4649999999999999</v>
      </c>
      <c r="BW190" s="70">
        <v>0</v>
      </c>
      <c r="BX190" s="70">
        <v>0</v>
      </c>
      <c r="BY190" s="70">
        <v>0</v>
      </c>
      <c r="BZ190" s="70">
        <v>0</v>
      </c>
      <c r="CA190" s="70">
        <v>0</v>
      </c>
      <c r="CB190" s="70">
        <v>0</v>
      </c>
      <c r="CC190" s="70">
        <v>0</v>
      </c>
      <c r="CD190" s="70">
        <v>0</v>
      </c>
    </row>
    <row r="191" spans="1:82">
      <c r="A191" s="70" t="s">
        <v>1860</v>
      </c>
      <c r="B191" s="70">
        <v>457</v>
      </c>
      <c r="C191" s="70">
        <v>15</v>
      </c>
      <c r="D191" s="70">
        <v>27</v>
      </c>
      <c r="E191" s="70">
        <v>2018</v>
      </c>
      <c r="F191" s="70" t="s">
        <v>183</v>
      </c>
      <c r="G191" s="70" t="s">
        <v>1845</v>
      </c>
      <c r="H191" s="70" t="s">
        <v>1846</v>
      </c>
      <c r="I191" s="148"/>
      <c r="J191" s="71">
        <v>32.247843904201368</v>
      </c>
      <c r="K191" s="71">
        <v>2.1883365688527436</v>
      </c>
      <c r="L191" s="71">
        <v>10.481945926909173</v>
      </c>
      <c r="M191" s="71">
        <v>10.155261573296142</v>
      </c>
      <c r="N191" s="71">
        <v>8.7355431776064876</v>
      </c>
      <c r="O191" s="71">
        <v>9.8237651762808298</v>
      </c>
      <c r="P191" s="71">
        <v>15.768841170559128</v>
      </c>
      <c r="Q191" s="71">
        <v>0.604019342113298</v>
      </c>
      <c r="R191" s="71">
        <v>0</v>
      </c>
      <c r="S191" s="71">
        <v>1.418824566825861</v>
      </c>
      <c r="T191" s="72"/>
      <c r="U191" s="71">
        <v>708131</v>
      </c>
      <c r="V191" s="71">
        <v>613</v>
      </c>
      <c r="W191" s="71">
        <v>274</v>
      </c>
      <c r="X191" s="71">
        <v>2960</v>
      </c>
      <c r="Y191" s="71">
        <v>3900</v>
      </c>
      <c r="Z191" s="71">
        <v>5986</v>
      </c>
      <c r="AA191" s="71">
        <v>3299</v>
      </c>
      <c r="AB191" s="71">
        <v>9530</v>
      </c>
      <c r="AC191" s="71">
        <v>0</v>
      </c>
      <c r="AD191" s="71">
        <v>1.418824566825861</v>
      </c>
      <c r="AE191" s="72"/>
      <c r="AF191" s="71">
        <v>10055385.12537506</v>
      </c>
      <c r="AG191" s="71">
        <v>2379236.2380068731</v>
      </c>
      <c r="AH191" s="71">
        <v>2138147.231498844</v>
      </c>
      <c r="AI191" s="71">
        <v>17578119.80281714</v>
      </c>
      <c r="AJ191" s="71">
        <v>20548842.89131796</v>
      </c>
      <c r="AK191" s="71">
        <v>0</v>
      </c>
      <c r="AL191" s="71">
        <v>0</v>
      </c>
      <c r="AM191" s="71">
        <v>1311815.0850820141</v>
      </c>
      <c r="AN191" s="71">
        <v>0</v>
      </c>
      <c r="AO191" s="71">
        <v>0</v>
      </c>
      <c r="AP191" s="71">
        <v>54011546.374097891</v>
      </c>
      <c r="AQ191" s="72"/>
      <c r="AR191" s="71">
        <v>274</v>
      </c>
      <c r="AS191" s="71">
        <v>136</v>
      </c>
      <c r="AT191" s="71">
        <v>0</v>
      </c>
      <c r="AU191" s="71">
        <v>1</v>
      </c>
      <c r="AV191" s="71">
        <v>6</v>
      </c>
      <c r="AW191" s="71">
        <v>0</v>
      </c>
      <c r="AX191" s="71"/>
      <c r="AY191" s="72"/>
      <c r="AZ191" s="71">
        <v>1385.3799999999999</v>
      </c>
      <c r="BA191" s="71">
        <v>21706.04</v>
      </c>
      <c r="BB191" s="71">
        <v>0</v>
      </c>
      <c r="BC191" s="71">
        <v>50</v>
      </c>
      <c r="BD191" s="71">
        <v>9864</v>
      </c>
      <c r="BE191" s="71">
        <v>0</v>
      </c>
      <c r="BF191" s="71"/>
      <c r="BG191" s="72"/>
      <c r="BH191" s="71">
        <v>0</v>
      </c>
      <c r="BI191" s="71">
        <v>0</v>
      </c>
      <c r="BJ191" s="71">
        <v>4.3289999999999997</v>
      </c>
      <c r="BK191" s="71">
        <v>0</v>
      </c>
      <c r="BL191" s="71">
        <v>0</v>
      </c>
      <c r="BM191" s="71">
        <v>0</v>
      </c>
      <c r="BN191" s="72"/>
      <c r="BO191" s="71">
        <v>0</v>
      </c>
      <c r="BP191" s="71">
        <v>0</v>
      </c>
      <c r="BQ191" s="71">
        <v>1</v>
      </c>
      <c r="BR191" s="71">
        <v>0</v>
      </c>
      <c r="BS191" s="71">
        <v>0</v>
      </c>
      <c r="BT191" s="71">
        <v>0</v>
      </c>
      <c r="BU191"/>
      <c r="BV191" s="70">
        <v>4.3289999999999997</v>
      </c>
      <c r="BW191" s="70">
        <v>0</v>
      </c>
      <c r="BX191" s="70">
        <v>0</v>
      </c>
      <c r="BY191" s="70">
        <v>0</v>
      </c>
      <c r="BZ191" s="70">
        <v>0</v>
      </c>
      <c r="CA191" s="70">
        <v>0</v>
      </c>
      <c r="CB191" s="70">
        <v>0</v>
      </c>
      <c r="CC191" s="70">
        <v>0</v>
      </c>
      <c r="CD191" s="70">
        <v>0</v>
      </c>
    </row>
    <row r="192" spans="1:82">
      <c r="A192" s="70" t="s">
        <v>1861</v>
      </c>
      <c r="B192" s="70">
        <v>458</v>
      </c>
      <c r="C192" s="70">
        <v>16</v>
      </c>
      <c r="D192" s="70">
        <v>27</v>
      </c>
      <c r="E192" s="70">
        <v>2019</v>
      </c>
      <c r="F192" s="70" t="s">
        <v>158</v>
      </c>
      <c r="G192" s="70" t="s">
        <v>1845</v>
      </c>
      <c r="H192" s="70" t="s">
        <v>1846</v>
      </c>
      <c r="I192" s="148"/>
      <c r="J192" s="71">
        <v>30.881941154009748</v>
      </c>
      <c r="K192" s="71">
        <v>2.2202099175673626</v>
      </c>
      <c r="L192" s="71">
        <v>10.671524391440929</v>
      </c>
      <c r="M192" s="71">
        <v>11.583133552645538</v>
      </c>
      <c r="N192" s="71">
        <v>9.7752616753366475</v>
      </c>
      <c r="O192" s="71">
        <v>9.4782185665378957</v>
      </c>
      <c r="P192" s="71">
        <v>15.56027875611513</v>
      </c>
      <c r="Q192" s="71">
        <v>0.57649687097980895</v>
      </c>
      <c r="R192" s="71">
        <v>0</v>
      </c>
      <c r="S192" s="71">
        <v>0.85958075287334257</v>
      </c>
      <c r="T192" s="72"/>
      <c r="U192" s="71">
        <v>647813</v>
      </c>
      <c r="V192" s="71">
        <v>613</v>
      </c>
      <c r="W192" s="71">
        <v>274</v>
      </c>
      <c r="X192" s="71">
        <v>2960</v>
      </c>
      <c r="Y192" s="71">
        <v>3903</v>
      </c>
      <c r="Z192" s="71">
        <v>5934</v>
      </c>
      <c r="AA192" s="71">
        <v>3231</v>
      </c>
      <c r="AB192" s="71">
        <v>9342</v>
      </c>
      <c r="AC192" s="71">
        <v>0</v>
      </c>
      <c r="AD192" s="71">
        <v>0.85958075287334257</v>
      </c>
      <c r="AE192" s="72"/>
      <c r="AF192" s="71">
        <v>9035298.1277457494</v>
      </c>
      <c r="AG192" s="71">
        <v>2358987.907774982</v>
      </c>
      <c r="AH192" s="71">
        <v>2379677.7097856109</v>
      </c>
      <c r="AI192" s="71">
        <v>18080781.658854801</v>
      </c>
      <c r="AJ192" s="71">
        <v>20247686.4067198</v>
      </c>
      <c r="AK192" s="71">
        <v>0</v>
      </c>
      <c r="AL192" s="71">
        <v>0</v>
      </c>
      <c r="AM192" s="71">
        <v>1272310.0734616525</v>
      </c>
      <c r="AN192" s="71">
        <v>0</v>
      </c>
      <c r="AO192" s="71">
        <v>0</v>
      </c>
      <c r="AP192" s="71">
        <v>53374741.884342596</v>
      </c>
      <c r="AQ192" s="72"/>
      <c r="AR192" s="71">
        <v>285</v>
      </c>
      <c r="AS192" s="71">
        <v>141</v>
      </c>
      <c r="AT192" s="71">
        <v>0</v>
      </c>
      <c r="AU192" s="71">
        <v>1</v>
      </c>
      <c r="AV192" s="71">
        <v>7</v>
      </c>
      <c r="AW192" s="71">
        <v>0</v>
      </c>
      <c r="AX192" s="71"/>
      <c r="AY192" s="72"/>
      <c r="AZ192" s="71">
        <v>1464.96</v>
      </c>
      <c r="BA192" s="71">
        <v>21953.040000000001</v>
      </c>
      <c r="BB192" s="71">
        <v>0</v>
      </c>
      <c r="BC192" s="71">
        <v>49.9</v>
      </c>
      <c r="BD192" s="71">
        <v>9896.2999999999993</v>
      </c>
      <c r="BE192" s="71">
        <v>0</v>
      </c>
      <c r="BF192" s="71"/>
      <c r="BG192" s="72"/>
      <c r="BH192" s="71">
        <v>0</v>
      </c>
      <c r="BI192" s="71">
        <v>0</v>
      </c>
      <c r="BJ192" s="71">
        <v>2.875</v>
      </c>
      <c r="BK192" s="71">
        <v>0</v>
      </c>
      <c r="BL192" s="71">
        <v>0</v>
      </c>
      <c r="BM192" s="71">
        <v>0</v>
      </c>
      <c r="BN192" s="72"/>
      <c r="BO192" s="71">
        <v>0</v>
      </c>
      <c r="BP192" s="71">
        <v>0</v>
      </c>
      <c r="BQ192" s="71">
        <v>1</v>
      </c>
      <c r="BR192" s="71">
        <v>0</v>
      </c>
      <c r="BS192" s="71">
        <v>0</v>
      </c>
      <c r="BT192" s="71">
        <v>0</v>
      </c>
      <c r="BU192"/>
      <c r="BV192" s="70">
        <v>2.875</v>
      </c>
      <c r="BW192" s="70">
        <v>0</v>
      </c>
      <c r="BX192" s="70">
        <v>0</v>
      </c>
      <c r="BY192" s="70">
        <v>0</v>
      </c>
      <c r="BZ192" s="70">
        <v>0</v>
      </c>
      <c r="CA192" s="70">
        <v>0</v>
      </c>
      <c r="CB192" s="70">
        <v>0</v>
      </c>
      <c r="CC192" s="70">
        <v>0</v>
      </c>
      <c r="CD192" s="70">
        <v>0</v>
      </c>
    </row>
    <row r="193" spans="1:82">
      <c r="A193" s="70" t="s">
        <v>1862</v>
      </c>
      <c r="B193" s="70">
        <v>459</v>
      </c>
      <c r="C193" s="70">
        <v>17</v>
      </c>
      <c r="D193" s="70">
        <v>27</v>
      </c>
      <c r="E193" s="70">
        <v>2020</v>
      </c>
      <c r="F193" s="70" t="s">
        <v>159</v>
      </c>
      <c r="G193" s="70" t="s">
        <v>1845</v>
      </c>
      <c r="H193" s="70" t="s">
        <v>1846</v>
      </c>
      <c r="I193" s="148"/>
      <c r="J193" s="71">
        <v>33.377634784476989</v>
      </c>
      <c r="K193" s="71">
        <v>2.0316659370550352</v>
      </c>
      <c r="L193" s="71">
        <v>13.345316099780673</v>
      </c>
      <c r="M193" s="71">
        <v>8.8565672192281664</v>
      </c>
      <c r="N193" s="71">
        <v>9.042720859819747</v>
      </c>
      <c r="O193" s="71">
        <v>8.2160949882559251</v>
      </c>
      <c r="P193" s="71">
        <v>14.680308975803021</v>
      </c>
      <c r="Q193" s="71">
        <v>0.53783971884494697</v>
      </c>
      <c r="R193" s="71">
        <v>0</v>
      </c>
      <c r="S193" s="71">
        <v>1.4484974517763549</v>
      </c>
      <c r="T193" s="72"/>
      <c r="U193" s="71">
        <v>671521</v>
      </c>
      <c r="V193" s="71">
        <v>548</v>
      </c>
      <c r="W193" s="71">
        <v>322</v>
      </c>
      <c r="X193" s="71">
        <v>2417</v>
      </c>
      <c r="Y193" s="71">
        <v>3886</v>
      </c>
      <c r="Z193" s="71">
        <v>5871</v>
      </c>
      <c r="AA193" s="71">
        <v>3240</v>
      </c>
      <c r="AB193" s="71">
        <v>9122</v>
      </c>
      <c r="AC193" s="71">
        <v>0</v>
      </c>
      <c r="AD193" s="71">
        <v>1.4484974517763549</v>
      </c>
      <c r="AE193" s="72"/>
      <c r="AF193" s="71">
        <v>10601471.85600399</v>
      </c>
      <c r="AG193" s="71">
        <v>2064557.8687179079</v>
      </c>
      <c r="AH193" s="71">
        <v>3295043.1701999996</v>
      </c>
      <c r="AI193" s="71">
        <v>13210720.467593968</v>
      </c>
      <c r="AJ193" s="71">
        <v>19369238.1967678</v>
      </c>
      <c r="AK193" s="71"/>
      <c r="AL193" s="71"/>
      <c r="AM193" s="71">
        <v>1190522.3475338102</v>
      </c>
      <c r="AN193" s="71"/>
      <c r="AO193" s="71"/>
      <c r="AP193" s="71">
        <v>49731553.906817473</v>
      </c>
      <c r="AQ193" s="72"/>
      <c r="AR193" s="71">
        <v>293</v>
      </c>
      <c r="AS193" s="71">
        <v>147</v>
      </c>
      <c r="AT193" s="71">
        <v>0</v>
      </c>
      <c r="AU193" s="71">
        <v>1</v>
      </c>
      <c r="AV193" s="71">
        <v>8</v>
      </c>
      <c r="AW193" s="71">
        <v>0</v>
      </c>
      <c r="AX193" s="71"/>
      <c r="AY193" s="72"/>
      <c r="AZ193" s="71">
        <v>1501.3</v>
      </c>
      <c r="BA193" s="71">
        <v>24168.54</v>
      </c>
      <c r="BB193" s="71">
        <v>0</v>
      </c>
      <c r="BC193" s="71">
        <v>49.9</v>
      </c>
      <c r="BD193" s="71">
        <v>22396.3</v>
      </c>
      <c r="BE193" s="71">
        <v>0</v>
      </c>
      <c r="BF193" s="71"/>
      <c r="BG193" s="72"/>
      <c r="BH193" s="71">
        <v>0</v>
      </c>
      <c r="BI193" s="71">
        <v>0</v>
      </c>
      <c r="BJ193" s="71">
        <v>2.8450000000000002</v>
      </c>
      <c r="BK193" s="71">
        <v>0</v>
      </c>
      <c r="BL193" s="71">
        <v>0</v>
      </c>
      <c r="BM193" s="71">
        <v>0</v>
      </c>
      <c r="BN193" s="72"/>
      <c r="BO193" s="71">
        <v>0</v>
      </c>
      <c r="BP193" s="71">
        <v>0</v>
      </c>
      <c r="BQ193" s="71">
        <v>1</v>
      </c>
      <c r="BR193" s="71">
        <v>0</v>
      </c>
      <c r="BS193" s="71">
        <v>0</v>
      </c>
      <c r="BT193" s="71">
        <v>0</v>
      </c>
      <c r="BU193"/>
      <c r="BV193" s="70">
        <v>2.8450000000000002</v>
      </c>
      <c r="BW193" s="70">
        <v>0</v>
      </c>
      <c r="BX193" s="70">
        <v>0</v>
      </c>
      <c r="BY193" s="70">
        <v>0</v>
      </c>
      <c r="BZ193" s="70">
        <v>0</v>
      </c>
      <c r="CA193" s="70">
        <v>0</v>
      </c>
      <c r="CB193" s="70">
        <v>0</v>
      </c>
      <c r="CC193" s="70">
        <v>0</v>
      </c>
      <c r="CD193" s="70">
        <v>0</v>
      </c>
    </row>
    <row r="194" spans="1:82">
      <c r="A194" s="70" t="s">
        <v>1863</v>
      </c>
      <c r="B194" s="70">
        <v>459</v>
      </c>
      <c r="C194" s="70">
        <v>18</v>
      </c>
      <c r="D194" s="70">
        <v>27</v>
      </c>
      <c r="E194" s="70">
        <v>2021</v>
      </c>
      <c r="F194" s="70" t="s">
        <v>160</v>
      </c>
      <c r="G194" s="70" t="s">
        <v>1845</v>
      </c>
      <c r="H194" s="70" t="s">
        <v>1846</v>
      </c>
      <c r="I194" s="148"/>
      <c r="J194" s="71">
        <v>30.379897664970503</v>
      </c>
      <c r="K194" s="71">
        <v>2.0984365029374232</v>
      </c>
      <c r="L194" s="71">
        <v>11.905450866943186</v>
      </c>
      <c r="M194" s="71">
        <v>8.5381885994948536</v>
      </c>
      <c r="N194" s="71">
        <v>8.0087824055491748</v>
      </c>
      <c r="O194" s="71">
        <v>7.9210426687192932</v>
      </c>
      <c r="P194" s="71">
        <v>15.138655059503849</v>
      </c>
      <c r="Q194" s="71">
        <v>0.52057944955554003</v>
      </c>
      <c r="R194" s="71">
        <v>0</v>
      </c>
      <c r="S194" s="71">
        <v>1.358956621433679</v>
      </c>
      <c r="T194" s="72"/>
      <c r="U194" s="71">
        <v>699997</v>
      </c>
      <c r="V194" s="71">
        <v>548</v>
      </c>
      <c r="W194" s="71">
        <v>322</v>
      </c>
      <c r="X194" s="71">
        <v>2417</v>
      </c>
      <c r="Y194" s="71">
        <v>3892</v>
      </c>
      <c r="Z194" s="71">
        <v>5828</v>
      </c>
      <c r="AA194" s="71">
        <v>3258</v>
      </c>
      <c r="AB194" s="71">
        <v>8916</v>
      </c>
      <c r="AC194" s="71">
        <v>0</v>
      </c>
      <c r="AD194" s="71">
        <v>1.358956621433679</v>
      </c>
      <c r="AE194" s="72"/>
      <c r="AF194" s="71">
        <v>8985441.3708328176</v>
      </c>
      <c r="AG194" s="71">
        <v>2446137.580238936</v>
      </c>
      <c r="AH194" s="71">
        <v>3062760.9670295259</v>
      </c>
      <c r="AI194" s="71">
        <v>15406200.471012065</v>
      </c>
      <c r="AJ194" s="71">
        <v>19631434.76325278</v>
      </c>
      <c r="AK194" s="71">
        <v>0</v>
      </c>
      <c r="AL194" s="71">
        <v>0</v>
      </c>
      <c r="AM194" s="71">
        <v>1170348.8236943709</v>
      </c>
      <c r="AN194" s="71">
        <v>0</v>
      </c>
      <c r="AO194" s="71">
        <v>0</v>
      </c>
      <c r="AP194" s="71">
        <v>50702323.976060495</v>
      </c>
      <c r="AQ194" s="72"/>
      <c r="AR194" s="71">
        <v>301</v>
      </c>
      <c r="AS194" s="71">
        <v>154</v>
      </c>
      <c r="AT194" s="71">
        <v>0</v>
      </c>
      <c r="AU194" s="71">
        <v>1</v>
      </c>
      <c r="AV194" s="71">
        <v>9</v>
      </c>
      <c r="AW194" s="71">
        <v>0</v>
      </c>
      <c r="AX194" s="71"/>
      <c r="AY194" s="72"/>
      <c r="AZ194" s="71">
        <v>1550.9</v>
      </c>
      <c r="BA194" s="71">
        <v>24501.94000000001</v>
      </c>
      <c r="BB194" s="71">
        <v>0</v>
      </c>
      <c r="BC194" s="71">
        <v>49.9</v>
      </c>
      <c r="BD194" s="71">
        <v>23711.3</v>
      </c>
      <c r="BE194" s="71">
        <v>0</v>
      </c>
      <c r="BF194" s="71"/>
      <c r="BG194" s="72"/>
      <c r="BH194" s="71">
        <v>0</v>
      </c>
      <c r="BI194" s="71">
        <v>0</v>
      </c>
      <c r="BJ194" s="71">
        <v>3.3530000000000002</v>
      </c>
      <c r="BK194" s="71">
        <v>0</v>
      </c>
      <c r="BL194" s="71">
        <v>0</v>
      </c>
      <c r="BM194" s="71">
        <v>0</v>
      </c>
      <c r="BN194" s="72"/>
      <c r="BO194" s="71">
        <v>0</v>
      </c>
      <c r="BP194" s="71">
        <v>0</v>
      </c>
      <c r="BQ194" s="71">
        <v>1</v>
      </c>
      <c r="BR194" s="71">
        <v>0</v>
      </c>
      <c r="BS194" s="71">
        <v>0</v>
      </c>
      <c r="BT194" s="71">
        <v>0</v>
      </c>
      <c r="BU194"/>
      <c r="BV194" s="70">
        <v>3.3530000000000002</v>
      </c>
      <c r="BW194" s="70">
        <v>0</v>
      </c>
      <c r="BX194" s="70">
        <v>0</v>
      </c>
      <c r="BY194" s="70">
        <v>0</v>
      </c>
      <c r="BZ194" s="70">
        <v>0</v>
      </c>
      <c r="CA194" s="70">
        <v>0</v>
      </c>
      <c r="CB194" s="70">
        <v>0</v>
      </c>
      <c r="CC194" s="70">
        <v>0</v>
      </c>
      <c r="CD194" s="70">
        <v>0</v>
      </c>
    </row>
    <row r="195" spans="1:82">
      <c r="A195" s="70" t="s">
        <v>1864</v>
      </c>
      <c r="B195" s="70">
        <v>459</v>
      </c>
      <c r="C195" s="70">
        <v>19</v>
      </c>
      <c r="D195" s="70">
        <v>27</v>
      </c>
      <c r="E195" s="70">
        <v>2022</v>
      </c>
      <c r="F195" s="70" t="s">
        <v>161</v>
      </c>
      <c r="G195" s="70" t="s">
        <v>1845</v>
      </c>
      <c r="H195" s="70" t="s">
        <v>1846</v>
      </c>
      <c r="I195" s="148"/>
      <c r="J195" s="71">
        <v>25.952129562547437</v>
      </c>
      <c r="K195" s="71">
        <v>2.2368341055781951</v>
      </c>
      <c r="L195" s="71">
        <v>8.5796509523362641</v>
      </c>
      <c r="M195" s="71">
        <v>8.5902550748592663</v>
      </c>
      <c r="N195" s="71">
        <v>11.117016873868893</v>
      </c>
      <c r="O195" s="71">
        <v>8.2568847054961303</v>
      </c>
      <c r="P195" s="71">
        <v>15.002877079578459</v>
      </c>
      <c r="Q195" s="71">
        <v>0.51387485524433851</v>
      </c>
      <c r="R195" s="71">
        <v>0</v>
      </c>
      <c r="S195" s="71">
        <v>1.0630870408266111</v>
      </c>
      <c r="T195" s="72"/>
      <c r="U195" s="71">
        <v>706661</v>
      </c>
      <c r="V195" s="71">
        <v>548</v>
      </c>
      <c r="W195" s="71">
        <v>322</v>
      </c>
      <c r="X195" s="71">
        <v>2417</v>
      </c>
      <c r="Y195" s="71">
        <v>3884</v>
      </c>
      <c r="Z195" s="71">
        <v>5772</v>
      </c>
      <c r="AA195" s="71">
        <v>3278</v>
      </c>
      <c r="AB195" s="71">
        <v>8729</v>
      </c>
      <c r="AC195" s="71">
        <v>0</v>
      </c>
      <c r="AD195" s="71">
        <v>1.0630870408266111</v>
      </c>
      <c r="AE195" s="72"/>
      <c r="AF195" s="71">
        <v>7813823.5646812553</v>
      </c>
      <c r="AG195" s="71">
        <v>2255403.4972772556</v>
      </c>
      <c r="AH195" s="71">
        <v>2342497.7576698367</v>
      </c>
      <c r="AI195" s="71">
        <v>13690477.55551387</v>
      </c>
      <c r="AJ195" s="71">
        <v>22132982.064678662</v>
      </c>
      <c r="AK195" s="71">
        <v>0</v>
      </c>
      <c r="AL195" s="71">
        <v>0</v>
      </c>
      <c r="AM195" s="71">
        <v>1127152.1528797117</v>
      </c>
      <c r="AN195" s="71">
        <v>0</v>
      </c>
      <c r="AO195" s="71">
        <v>0</v>
      </c>
      <c r="AP195" s="71">
        <v>49362336.592700593</v>
      </c>
      <c r="AQ195" s="72"/>
      <c r="AR195" s="71">
        <v>309</v>
      </c>
      <c r="AS195" s="71">
        <v>155</v>
      </c>
      <c r="AT195" s="71">
        <v>0</v>
      </c>
      <c r="AU195" s="71">
        <v>3</v>
      </c>
      <c r="AV195" s="71">
        <v>9</v>
      </c>
      <c r="AW195" s="71">
        <v>0</v>
      </c>
      <c r="AX195" s="71"/>
      <c r="AY195" s="72"/>
      <c r="AZ195" s="71">
        <v>1598.0699999999997</v>
      </c>
      <c r="BA195" s="71">
        <v>24551.440000000006</v>
      </c>
      <c r="BB195" s="71">
        <v>0</v>
      </c>
      <c r="BC195" s="71">
        <v>3177.9</v>
      </c>
      <c r="BD195" s="71">
        <v>23711.3</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1865</v>
      </c>
      <c r="B196" s="70">
        <v>459</v>
      </c>
      <c r="C196" s="70">
        <v>20</v>
      </c>
      <c r="D196" s="70">
        <v>27</v>
      </c>
      <c r="E196" s="70">
        <v>2023</v>
      </c>
      <c r="F196" s="70" t="s">
        <v>1539</v>
      </c>
      <c r="G196" s="70" t="s">
        <v>1845</v>
      </c>
      <c r="H196" s="70" t="s">
        <v>1846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314</v>
      </c>
      <c r="AS196" s="71">
        <v>156</v>
      </c>
      <c r="AT196" s="71">
        <v>0</v>
      </c>
      <c r="AU196" s="71">
        <v>4</v>
      </c>
      <c r="AV196" s="71">
        <v>9</v>
      </c>
      <c r="AW196" s="71">
        <v>0</v>
      </c>
      <c r="AX196" s="71"/>
      <c r="AY196" s="72"/>
      <c r="AZ196" s="71">
        <v>1634.4699999999998</v>
      </c>
      <c r="BA196" s="71">
        <v>34551.439999999981</v>
      </c>
      <c r="BB196" s="71">
        <v>0</v>
      </c>
      <c r="BC196" s="71">
        <v>3197.8</v>
      </c>
      <c r="BD196" s="71">
        <v>23727.3</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1866</v>
      </c>
      <c r="B197" s="70">
        <v>459</v>
      </c>
      <c r="C197" s="70">
        <v>21</v>
      </c>
      <c r="D197" s="70">
        <v>27</v>
      </c>
      <c r="E197" s="70">
        <v>2024</v>
      </c>
      <c r="F197" s="70" t="s">
        <v>1554</v>
      </c>
      <c r="G197" s="1064" t="s">
        <v>1845</v>
      </c>
      <c r="H197" s="70" t="s">
        <v>1846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1867</v>
      </c>
      <c r="B198" s="70">
        <v>205</v>
      </c>
      <c r="C198" s="70">
        <v>1</v>
      </c>
      <c r="D198" s="70">
        <v>13</v>
      </c>
      <c r="E198" s="70">
        <v>1990</v>
      </c>
      <c r="F198" s="70" t="s">
        <v>787</v>
      </c>
      <c r="G198" s="1064" t="s">
        <v>1868</v>
      </c>
      <c r="H198" s="70" t="s">
        <v>1869</v>
      </c>
      <c r="I198" s="148"/>
      <c r="J198" s="71">
        <v>7.4659657277541189</v>
      </c>
      <c r="K198" s="71">
        <v>2.6918481438234521</v>
      </c>
      <c r="L198" s="71">
        <v>1.6210099880013891</v>
      </c>
      <c r="M198" s="71">
        <v>6.855317554741255</v>
      </c>
      <c r="N198" s="71">
        <v>10.80631272091372</v>
      </c>
      <c r="O198" s="71">
        <v>11.53869455259842</v>
      </c>
      <c r="P198" s="71">
        <v>15.42763119797684</v>
      </c>
      <c r="Q198" s="71">
        <v>0.90117344599029503</v>
      </c>
      <c r="R198" s="71">
        <v>0</v>
      </c>
      <c r="S198" s="71">
        <v>0.92701168982238813</v>
      </c>
      <c r="T198" s="72"/>
      <c r="U198" s="71">
        <v>197322</v>
      </c>
      <c r="V198" s="71">
        <v>654</v>
      </c>
      <c r="W198" s="71">
        <v>15</v>
      </c>
      <c r="X198" s="71">
        <v>2460</v>
      </c>
      <c r="Y198" s="71">
        <v>4738</v>
      </c>
      <c r="Z198" s="71">
        <v>4746</v>
      </c>
      <c r="AA198" s="71">
        <v>3746</v>
      </c>
      <c r="AB198" s="71">
        <v>14632</v>
      </c>
      <c r="AC198" s="71">
        <v>0</v>
      </c>
      <c r="AD198" s="71">
        <v>0.92701168982238813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1870</v>
      </c>
      <c r="B199" s="70">
        <v>206</v>
      </c>
      <c r="C199" s="70">
        <v>2</v>
      </c>
      <c r="D199" s="70">
        <v>13</v>
      </c>
      <c r="E199" s="70">
        <v>2005</v>
      </c>
      <c r="F199" s="70" t="s">
        <v>789</v>
      </c>
      <c r="G199" s="70" t="s">
        <v>1868</v>
      </c>
      <c r="H199" s="70" t="s">
        <v>1869</v>
      </c>
      <c r="I199" s="148"/>
      <c r="J199" s="71">
        <v>1.2709951013928611</v>
      </c>
      <c r="K199" s="71">
        <v>0.67732763475676661</v>
      </c>
      <c r="L199" s="71">
        <v>0</v>
      </c>
      <c r="M199" s="71">
        <v>8.195314464646767</v>
      </c>
      <c r="N199" s="71">
        <v>13.645440619596521</v>
      </c>
      <c r="O199" s="71">
        <v>14.526246008518781</v>
      </c>
      <c r="P199" s="71">
        <v>15.60394286543019</v>
      </c>
      <c r="Q199" s="71">
        <v>0.72983055825862797</v>
      </c>
      <c r="R199" s="71">
        <v>0</v>
      </c>
      <c r="S199" s="71">
        <v>1.3040477092137801</v>
      </c>
      <c r="T199" s="72"/>
      <c r="U199" s="71">
        <v>49027</v>
      </c>
      <c r="V199" s="71">
        <v>326</v>
      </c>
      <c r="W199" s="71">
        <v>0</v>
      </c>
      <c r="X199" s="71">
        <v>1818</v>
      </c>
      <c r="Y199" s="71">
        <v>4961</v>
      </c>
      <c r="Z199" s="71">
        <v>6914</v>
      </c>
      <c r="AA199" s="71">
        <v>3103</v>
      </c>
      <c r="AB199" s="71">
        <v>12388</v>
      </c>
      <c r="AC199" s="71">
        <v>0</v>
      </c>
      <c r="AD199" s="71">
        <v>1.3040477092137801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1871</v>
      </c>
      <c r="B200" s="70">
        <v>207</v>
      </c>
      <c r="C200" s="70">
        <v>3</v>
      </c>
      <c r="D200" s="70">
        <v>13</v>
      </c>
      <c r="E200" s="70">
        <v>2006</v>
      </c>
      <c r="F200" s="70" t="s">
        <v>790</v>
      </c>
      <c r="G200" s="70" t="s">
        <v>1868</v>
      </c>
      <c r="H200" s="70" t="s">
        <v>1869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1872</v>
      </c>
      <c r="B201" s="70">
        <v>208</v>
      </c>
      <c r="C201" s="70">
        <v>4</v>
      </c>
      <c r="D201" s="70">
        <v>13</v>
      </c>
      <c r="E201" s="70">
        <v>2007</v>
      </c>
      <c r="F201" s="70" t="s">
        <v>791</v>
      </c>
      <c r="G201" s="70" t="s">
        <v>1868</v>
      </c>
      <c r="H201" s="70" t="s">
        <v>1869</v>
      </c>
      <c r="I201" s="148"/>
      <c r="J201" s="71">
        <v>1.053929822784043</v>
      </c>
      <c r="K201" s="71">
        <v>0.73736782206777474</v>
      </c>
      <c r="L201" s="71">
        <v>0.35554424244248278</v>
      </c>
      <c r="M201" s="71">
        <v>9.0217304471747628</v>
      </c>
      <c r="N201" s="71">
        <v>13.52014411669831</v>
      </c>
      <c r="O201" s="71">
        <v>13.939210895261549</v>
      </c>
      <c r="P201" s="71">
        <v>15.17141569026211</v>
      </c>
      <c r="Q201" s="71">
        <v>0.74582147138245003</v>
      </c>
      <c r="R201" s="71">
        <v>0</v>
      </c>
      <c r="S201" s="71">
        <v>1.2078261179251011</v>
      </c>
      <c r="T201" s="72"/>
      <c r="U201" s="71">
        <v>45027</v>
      </c>
      <c r="V201" s="71">
        <v>330</v>
      </c>
      <c r="W201" s="71">
        <v>5</v>
      </c>
      <c r="X201" s="71">
        <v>2384</v>
      </c>
      <c r="Y201" s="71">
        <v>4979</v>
      </c>
      <c r="Z201" s="71">
        <v>6897</v>
      </c>
      <c r="AA201" s="71">
        <v>2971</v>
      </c>
      <c r="AB201" s="71">
        <v>11990</v>
      </c>
      <c r="AC201" s="71">
        <v>0</v>
      </c>
      <c r="AD201" s="71">
        <v>1.2078261179251011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1873</v>
      </c>
      <c r="B202" s="70">
        <v>209</v>
      </c>
      <c r="C202" s="70">
        <v>5</v>
      </c>
      <c r="D202" s="70">
        <v>13</v>
      </c>
      <c r="E202" s="70">
        <v>2008</v>
      </c>
      <c r="F202" s="70" t="s">
        <v>792</v>
      </c>
      <c r="G202" s="70" t="s">
        <v>1868</v>
      </c>
      <c r="H202" s="70" t="s">
        <v>1869</v>
      </c>
      <c r="I202" s="148"/>
      <c r="J202" s="71">
        <v>0.83720235057185521</v>
      </c>
      <c r="K202" s="71">
        <v>0.57589887318177735</v>
      </c>
      <c r="L202" s="71">
        <v>0.30871618377550769</v>
      </c>
      <c r="M202" s="71">
        <v>9.441165863844823</v>
      </c>
      <c r="N202" s="71">
        <v>12.59673814321429</v>
      </c>
      <c r="O202" s="71">
        <v>13.38845733730775</v>
      </c>
      <c r="P202" s="71">
        <v>14.735869709110849</v>
      </c>
      <c r="Q202" s="71">
        <v>0.72126860140000504</v>
      </c>
      <c r="R202" s="71">
        <v>0</v>
      </c>
      <c r="S202" s="71">
        <v>1.4033753482968361</v>
      </c>
      <c r="T202" s="72"/>
      <c r="U202" s="71">
        <v>36946</v>
      </c>
      <c r="V202" s="71">
        <v>330</v>
      </c>
      <c r="W202" s="71">
        <v>5</v>
      </c>
      <c r="X202" s="71">
        <v>2384</v>
      </c>
      <c r="Y202" s="71">
        <v>4956</v>
      </c>
      <c r="Z202" s="71">
        <v>6857</v>
      </c>
      <c r="AA202" s="71">
        <v>2889</v>
      </c>
      <c r="AB202" s="71">
        <v>11786</v>
      </c>
      <c r="AC202" s="71">
        <v>0</v>
      </c>
      <c r="AD202" s="71">
        <v>1.4033753482968361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1874</v>
      </c>
      <c r="B203" s="70">
        <v>210</v>
      </c>
      <c r="C203" s="70">
        <v>6</v>
      </c>
      <c r="D203" s="70">
        <v>13</v>
      </c>
      <c r="E203" s="70">
        <v>2009</v>
      </c>
      <c r="F203" s="70" t="s">
        <v>176</v>
      </c>
      <c r="G203" s="70" t="s">
        <v>1868</v>
      </c>
      <c r="H203" s="70" t="s">
        <v>1869</v>
      </c>
      <c r="I203" s="148"/>
      <c r="J203" s="71">
        <v>0.83631185970505406</v>
      </c>
      <c r="K203" s="71">
        <v>0.3274234794499592</v>
      </c>
      <c r="L203" s="71">
        <v>0.84843451810932025</v>
      </c>
      <c r="M203" s="71">
        <v>8.9119158173985085</v>
      </c>
      <c r="N203" s="71">
        <v>12.235731762600951</v>
      </c>
      <c r="O203" s="71">
        <v>13.637323285493791</v>
      </c>
      <c r="P203" s="71">
        <v>14.125322905231419</v>
      </c>
      <c r="Q203" s="71">
        <v>0.67624935693649602</v>
      </c>
      <c r="R203" s="71">
        <v>0</v>
      </c>
      <c r="S203" s="71">
        <v>1.203668884379492</v>
      </c>
      <c r="T203" s="72"/>
      <c r="U203" s="71">
        <v>37769</v>
      </c>
      <c r="V203" s="71">
        <v>236</v>
      </c>
      <c r="W203" s="71">
        <v>20</v>
      </c>
      <c r="X203" s="71">
        <v>2373</v>
      </c>
      <c r="Y203" s="71">
        <v>4949</v>
      </c>
      <c r="Z203" s="71">
        <v>6894</v>
      </c>
      <c r="AA203" s="71">
        <v>2843</v>
      </c>
      <c r="AB203" s="71">
        <v>11600</v>
      </c>
      <c r="AC203" s="71">
        <v>0</v>
      </c>
      <c r="AD203" s="71">
        <v>1.203668884379492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1875</v>
      </c>
      <c r="B204" s="70">
        <v>211</v>
      </c>
      <c r="C204" s="70">
        <v>7</v>
      </c>
      <c r="D204" s="70">
        <v>13</v>
      </c>
      <c r="E204" s="70">
        <v>2010</v>
      </c>
      <c r="F204" s="70" t="s">
        <v>177</v>
      </c>
      <c r="G204" s="70" t="s">
        <v>1868</v>
      </c>
      <c r="H204" s="70" t="s">
        <v>1869</v>
      </c>
      <c r="I204" s="148"/>
      <c r="J204" s="71">
        <v>0.55833254504046947</v>
      </c>
      <c r="K204" s="71">
        <v>0.36687957787653952</v>
      </c>
      <c r="L204" s="71">
        <v>0.80168870724991792</v>
      </c>
      <c r="M204" s="71">
        <v>9.3738257847538424</v>
      </c>
      <c r="N204" s="71">
        <v>12.31289629515139</v>
      </c>
      <c r="O204" s="71">
        <v>13.45807582146581</v>
      </c>
      <c r="P204" s="71">
        <v>14.1660896462298</v>
      </c>
      <c r="Q204" s="71">
        <v>0.69356421469184204</v>
      </c>
      <c r="R204" s="71">
        <v>0</v>
      </c>
      <c r="S204" s="71">
        <v>1.2063050953136349</v>
      </c>
      <c r="T204" s="72"/>
      <c r="U204" s="71">
        <v>23277</v>
      </c>
      <c r="V204" s="71">
        <v>236</v>
      </c>
      <c r="W204" s="71">
        <v>20</v>
      </c>
      <c r="X204" s="71">
        <v>2373</v>
      </c>
      <c r="Y204" s="71">
        <v>4912</v>
      </c>
      <c r="Z204" s="71">
        <v>6835</v>
      </c>
      <c r="AA204" s="71">
        <v>2780</v>
      </c>
      <c r="AB204" s="71">
        <v>11400</v>
      </c>
      <c r="AC204" s="71">
        <v>0</v>
      </c>
      <c r="AD204" s="71">
        <v>1.2063050953136349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1876</v>
      </c>
      <c r="B205" s="70">
        <v>212</v>
      </c>
      <c r="C205" s="70">
        <v>8</v>
      </c>
      <c r="D205" s="70">
        <v>13</v>
      </c>
      <c r="E205" s="70">
        <v>2011</v>
      </c>
      <c r="F205" s="70" t="s">
        <v>178</v>
      </c>
      <c r="G205" s="70" t="s">
        <v>1868</v>
      </c>
      <c r="H205" s="70" t="s">
        <v>1869</v>
      </c>
      <c r="I205" s="148"/>
      <c r="J205" s="71">
        <v>0.82942856393768039</v>
      </c>
      <c r="K205" s="71">
        <v>0.59472013587141281</v>
      </c>
      <c r="L205" s="71">
        <v>0.90154929976917542</v>
      </c>
      <c r="M205" s="71">
        <v>11.34337472581845</v>
      </c>
      <c r="N205" s="71">
        <v>15.12155484405867</v>
      </c>
      <c r="O205" s="71">
        <v>13.046652684534498</v>
      </c>
      <c r="P205" s="71">
        <v>13.637949526460428</v>
      </c>
      <c r="Q205" s="71">
        <v>0.78801800241313302</v>
      </c>
      <c r="R205" s="71">
        <v>0</v>
      </c>
      <c r="S205" s="71">
        <v>1.272780794747586</v>
      </c>
      <c r="T205" s="72"/>
      <c r="U205" s="71">
        <v>32652</v>
      </c>
      <c r="V205" s="71">
        <v>236</v>
      </c>
      <c r="W205" s="71">
        <v>20</v>
      </c>
      <c r="X205" s="71">
        <v>2373</v>
      </c>
      <c r="Y205" s="71">
        <v>4944</v>
      </c>
      <c r="Z205" s="71">
        <v>6770</v>
      </c>
      <c r="AA205" s="71">
        <v>2756</v>
      </c>
      <c r="AB205" s="71">
        <v>11229</v>
      </c>
      <c r="AC205" s="71">
        <v>0</v>
      </c>
      <c r="AD205" s="71">
        <v>1.272780794747586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1877</v>
      </c>
      <c r="B206" s="70">
        <v>213</v>
      </c>
      <c r="C206" s="70">
        <v>9</v>
      </c>
      <c r="D206" s="70">
        <v>13</v>
      </c>
      <c r="E206" s="70">
        <v>2012</v>
      </c>
      <c r="F206" s="70" t="s">
        <v>179</v>
      </c>
      <c r="G206" s="70" t="s">
        <v>1868</v>
      </c>
      <c r="H206" s="70" t="s">
        <v>1869</v>
      </c>
      <c r="I206" s="148"/>
      <c r="J206" s="71">
        <v>1.1099279728311779</v>
      </c>
      <c r="K206" s="71">
        <v>0.5555581596529825</v>
      </c>
      <c r="L206" s="71">
        <v>0.92278456431430789</v>
      </c>
      <c r="M206" s="71">
        <v>12.584229690701671</v>
      </c>
      <c r="N206" s="71">
        <v>17.350920134168831</v>
      </c>
      <c r="O206" s="71">
        <v>13.070176105290352</v>
      </c>
      <c r="P206" s="71">
        <v>13.45675887434852</v>
      </c>
      <c r="Q206" s="71">
        <v>0.84061150892942904</v>
      </c>
      <c r="R206" s="71">
        <v>0</v>
      </c>
      <c r="S206" s="71">
        <v>1.0558433305066151</v>
      </c>
      <c r="T206" s="72"/>
      <c r="U206" s="71">
        <v>42034</v>
      </c>
      <c r="V206" s="71">
        <v>236</v>
      </c>
      <c r="W206" s="71">
        <v>20</v>
      </c>
      <c r="X206" s="71">
        <v>2373</v>
      </c>
      <c r="Y206" s="71">
        <v>4908</v>
      </c>
      <c r="Z206" s="71">
        <v>6836</v>
      </c>
      <c r="AA206" s="71">
        <v>2704</v>
      </c>
      <c r="AB206" s="71">
        <v>11025</v>
      </c>
      <c r="AC206" s="71">
        <v>0</v>
      </c>
      <c r="AD206" s="71">
        <v>1.0558433305066151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1878</v>
      </c>
      <c r="B207" s="70">
        <v>214</v>
      </c>
      <c r="C207" s="70">
        <v>10</v>
      </c>
      <c r="D207" s="70">
        <v>13</v>
      </c>
      <c r="E207" s="70">
        <v>2013</v>
      </c>
      <c r="F207" s="70" t="s">
        <v>180</v>
      </c>
      <c r="G207" s="70" t="s">
        <v>1868</v>
      </c>
      <c r="H207" s="70" t="s">
        <v>1869</v>
      </c>
      <c r="I207" s="148"/>
      <c r="J207" s="71">
        <v>1.757503422029278</v>
      </c>
      <c r="K207" s="71">
        <v>0.46268302968665043</v>
      </c>
      <c r="L207" s="71">
        <v>0.88678857297449831</v>
      </c>
      <c r="M207" s="71">
        <v>12.46778073197587</v>
      </c>
      <c r="N207" s="71">
        <v>16.480612746292749</v>
      </c>
      <c r="O207" s="71">
        <v>12.482274167801544</v>
      </c>
      <c r="P207" s="71">
        <v>13.132811745383792</v>
      </c>
      <c r="Q207" s="71">
        <v>0.84301363261062001</v>
      </c>
      <c r="R207" s="71">
        <v>0</v>
      </c>
      <c r="S207" s="71">
        <v>1.143743280761333</v>
      </c>
      <c r="T207" s="72"/>
      <c r="U207" s="71">
        <v>66854</v>
      </c>
      <c r="V207" s="71">
        <v>236</v>
      </c>
      <c r="W207" s="71">
        <v>20</v>
      </c>
      <c r="X207" s="71">
        <v>2373</v>
      </c>
      <c r="Y207" s="71">
        <v>4892</v>
      </c>
      <c r="Z207" s="71">
        <v>6820</v>
      </c>
      <c r="AA207" s="71">
        <v>2629</v>
      </c>
      <c r="AB207" s="71">
        <v>10898</v>
      </c>
      <c r="AC207" s="71">
        <v>0</v>
      </c>
      <c r="AD207" s="71">
        <v>1.143743280761333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1879</v>
      </c>
      <c r="B208" s="70">
        <v>215</v>
      </c>
      <c r="C208" s="70">
        <v>11</v>
      </c>
      <c r="D208" s="70">
        <v>13</v>
      </c>
      <c r="E208" s="70">
        <v>2014</v>
      </c>
      <c r="F208" s="70" t="s">
        <v>181</v>
      </c>
      <c r="G208" s="70" t="s">
        <v>1868</v>
      </c>
      <c r="H208" s="70" t="s">
        <v>1869</v>
      </c>
      <c r="I208" s="148"/>
      <c r="J208" s="71">
        <v>0.54829789084280578</v>
      </c>
      <c r="K208" s="71">
        <v>0.58540461745986438</v>
      </c>
      <c r="L208" s="71">
        <v>3.7044547783889259</v>
      </c>
      <c r="M208" s="71">
        <v>11.090891751688931</v>
      </c>
      <c r="N208" s="71">
        <v>14.39261123792796</v>
      </c>
      <c r="O208" s="71">
        <v>11.931443633244779</v>
      </c>
      <c r="P208" s="71">
        <v>12.990178274612974</v>
      </c>
      <c r="Q208" s="71">
        <v>0.79516536380435199</v>
      </c>
      <c r="R208" s="71">
        <v>0</v>
      </c>
      <c r="S208" s="71">
        <v>1.0719806085663579</v>
      </c>
      <c r="T208" s="72"/>
      <c r="U208" s="71">
        <v>21277</v>
      </c>
      <c r="V208" s="71">
        <v>229</v>
      </c>
      <c r="W208" s="71">
        <v>85</v>
      </c>
      <c r="X208" s="71">
        <v>2158</v>
      </c>
      <c r="Y208" s="71">
        <v>4886</v>
      </c>
      <c r="Z208" s="71">
        <v>6866</v>
      </c>
      <c r="AA208" s="71">
        <v>2587</v>
      </c>
      <c r="AB208" s="71">
        <v>10714</v>
      </c>
      <c r="AC208" s="71">
        <v>0</v>
      </c>
      <c r="AD208" s="71">
        <v>1.0719806085663579</v>
      </c>
      <c r="AE208" s="72"/>
      <c r="AF208" s="71"/>
      <c r="AG208" s="71"/>
      <c r="AH208" s="71"/>
      <c r="AI208" s="71"/>
      <c r="AJ208" s="71"/>
      <c r="AK208" s="71"/>
      <c r="AL208" s="71"/>
      <c r="AM208" s="71"/>
      <c r="AN208" s="71"/>
      <c r="AO208" s="71"/>
      <c r="AP208" s="71"/>
      <c r="AQ208" s="72"/>
      <c r="AR208" s="71">
        <v>142</v>
      </c>
      <c r="AS208" s="71">
        <v>26</v>
      </c>
      <c r="AT208" s="71">
        <v>0</v>
      </c>
      <c r="AU208" s="71">
        <v>1</v>
      </c>
      <c r="AV208" s="71">
        <v>0</v>
      </c>
      <c r="AW208" s="71">
        <v>0</v>
      </c>
      <c r="AX208" s="71"/>
      <c r="AY208" s="72"/>
      <c r="AZ208" s="71">
        <v>631.1</v>
      </c>
      <c r="BA208" s="71">
        <v>4999.1000000000004</v>
      </c>
      <c r="BB208" s="71">
        <v>0</v>
      </c>
      <c r="BC208" s="71">
        <v>780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1880</v>
      </c>
      <c r="B209" s="70">
        <v>216</v>
      </c>
      <c r="C209" s="70">
        <v>12</v>
      </c>
      <c r="D209" s="70">
        <v>13</v>
      </c>
      <c r="E209" s="70">
        <v>2015</v>
      </c>
      <c r="F209" s="70" t="s">
        <v>182</v>
      </c>
      <c r="G209" s="70" t="s">
        <v>1868</v>
      </c>
      <c r="H209" s="70" t="s">
        <v>1869</v>
      </c>
      <c r="I209" s="148"/>
      <c r="J209" s="71">
        <v>0.48333029849893239</v>
      </c>
      <c r="K209" s="71">
        <v>0.52562500028278414</v>
      </c>
      <c r="L209" s="71">
        <v>3.7052980325797669</v>
      </c>
      <c r="M209" s="71">
        <v>10.61416631561643</v>
      </c>
      <c r="N209" s="71">
        <v>12.697157098658931</v>
      </c>
      <c r="O209" s="71">
        <v>11.852134829737015</v>
      </c>
      <c r="P209" s="71">
        <v>12.79942942646673</v>
      </c>
      <c r="Q209" s="71">
        <v>0.76570118245821295</v>
      </c>
      <c r="R209" s="71">
        <v>0</v>
      </c>
      <c r="S209" s="71">
        <v>1.2222458328950929</v>
      </c>
      <c r="T209" s="72"/>
      <c r="U209" s="71">
        <v>21410</v>
      </c>
      <c r="V209" s="71">
        <v>229</v>
      </c>
      <c r="W209" s="71">
        <v>85</v>
      </c>
      <c r="X209" s="71">
        <v>2158</v>
      </c>
      <c r="Y209" s="71">
        <v>4863</v>
      </c>
      <c r="Z209" s="71">
        <v>6886</v>
      </c>
      <c r="AA209" s="71">
        <v>2547</v>
      </c>
      <c r="AB209" s="71">
        <v>10539</v>
      </c>
      <c r="AC209" s="71">
        <v>0</v>
      </c>
      <c r="AD209" s="71">
        <v>1.2222458328950929</v>
      </c>
      <c r="AE209" s="72"/>
      <c r="AF209" s="71">
        <v>245664.85235149509</v>
      </c>
      <c r="AG209" s="71">
        <v>421546.43621275137</v>
      </c>
      <c r="AH209" s="71">
        <v>695951.65011599008</v>
      </c>
      <c r="AI209" s="71">
        <v>13339714.105302161</v>
      </c>
      <c r="AJ209" s="71">
        <v>20268282.837940559</v>
      </c>
      <c r="AK209" s="71">
        <v>0</v>
      </c>
      <c r="AL209" s="71">
        <v>0</v>
      </c>
      <c r="AM209" s="71">
        <v>1444325.7405577491</v>
      </c>
      <c r="AN209" s="71">
        <v>0</v>
      </c>
      <c r="AO209" s="71">
        <v>0</v>
      </c>
      <c r="AP209" s="71">
        <v>36415485.622480713</v>
      </c>
      <c r="AQ209" s="72"/>
      <c r="AR209" s="71">
        <v>156</v>
      </c>
      <c r="AS209" s="71">
        <v>32</v>
      </c>
      <c r="AT209" s="71">
        <v>0</v>
      </c>
      <c r="AU209" s="71">
        <v>1</v>
      </c>
      <c r="AV209" s="71">
        <v>0</v>
      </c>
      <c r="AW209" s="71">
        <v>0</v>
      </c>
      <c r="AX209" s="71"/>
      <c r="AY209" s="72"/>
      <c r="AZ209" s="71">
        <v>717.3</v>
      </c>
      <c r="BA209" s="71">
        <v>7133.8</v>
      </c>
      <c r="BB209" s="71">
        <v>0</v>
      </c>
      <c r="BC209" s="71">
        <v>780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1881</v>
      </c>
      <c r="B210" s="70">
        <v>217</v>
      </c>
      <c r="C210" s="70">
        <v>13</v>
      </c>
      <c r="D210" s="70">
        <v>13</v>
      </c>
      <c r="E210" s="70">
        <v>2016</v>
      </c>
      <c r="F210" s="70" t="s">
        <v>155</v>
      </c>
      <c r="G210" s="70" t="s">
        <v>1868</v>
      </c>
      <c r="H210" s="70" t="s">
        <v>1869</v>
      </c>
      <c r="I210" s="148"/>
      <c r="J210" s="71">
        <v>0.80734641172776089</v>
      </c>
      <c r="K210" s="71">
        <v>0.51128520155126655</v>
      </c>
      <c r="L210" s="71">
        <v>3.4979672246134674</v>
      </c>
      <c r="M210" s="71">
        <v>8.6317097821980084</v>
      </c>
      <c r="N210" s="71">
        <v>12.506298311063691</v>
      </c>
      <c r="O210" s="71">
        <v>11.657199902865603</v>
      </c>
      <c r="P210" s="71">
        <v>12.141946113217735</v>
      </c>
      <c r="Q210" s="71">
        <v>0.73273665692944923</v>
      </c>
      <c r="R210" s="71">
        <v>0</v>
      </c>
      <c r="S210" s="71">
        <v>1.1108912508117694</v>
      </c>
      <c r="T210" s="72"/>
      <c r="U210" s="71">
        <v>37827</v>
      </c>
      <c r="V210" s="71">
        <v>229</v>
      </c>
      <c r="W210" s="71">
        <v>85</v>
      </c>
      <c r="X210" s="71">
        <v>2158</v>
      </c>
      <c r="Y210" s="71">
        <v>4817</v>
      </c>
      <c r="Z210" s="71">
        <v>6856</v>
      </c>
      <c r="AA210" s="71">
        <v>2499</v>
      </c>
      <c r="AB210" s="71">
        <v>10374</v>
      </c>
      <c r="AC210" s="71">
        <v>0</v>
      </c>
      <c r="AD210" s="71">
        <v>1.110891250811769</v>
      </c>
      <c r="AE210" s="72"/>
      <c r="AF210" s="71">
        <v>422869.46998713969</v>
      </c>
      <c r="AG210" s="71">
        <v>424768.83415140148</v>
      </c>
      <c r="AH210" s="71">
        <v>516177.81655229657</v>
      </c>
      <c r="AI210" s="71">
        <v>13869739.07882796</v>
      </c>
      <c r="AJ210" s="71">
        <v>20929093.87905658</v>
      </c>
      <c r="AK210" s="71">
        <v>0</v>
      </c>
      <c r="AL210" s="71">
        <v>0</v>
      </c>
      <c r="AM210" s="71">
        <v>1422817.7143524331</v>
      </c>
      <c r="AN210" s="71">
        <v>0</v>
      </c>
      <c r="AO210" s="71">
        <v>0</v>
      </c>
      <c r="AP210" s="71">
        <v>37585466.792927817</v>
      </c>
      <c r="AQ210" s="72"/>
      <c r="AR210" s="71">
        <v>166</v>
      </c>
      <c r="AS210" s="71">
        <v>33</v>
      </c>
      <c r="AT210" s="71">
        <v>0</v>
      </c>
      <c r="AU210" s="71">
        <v>1</v>
      </c>
      <c r="AV210" s="71">
        <v>0</v>
      </c>
      <c r="AW210" s="71">
        <v>0</v>
      </c>
      <c r="AX210" s="71"/>
      <c r="AY210" s="72"/>
      <c r="AZ210" s="71">
        <v>772.2</v>
      </c>
      <c r="BA210" s="71">
        <v>7180.2</v>
      </c>
      <c r="BB210" s="71">
        <v>0</v>
      </c>
      <c r="BC210" s="71">
        <v>780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1882</v>
      </c>
      <c r="B211" s="70">
        <v>218</v>
      </c>
      <c r="C211" s="70">
        <v>14</v>
      </c>
      <c r="D211" s="70">
        <v>13</v>
      </c>
      <c r="E211" s="70">
        <v>2017</v>
      </c>
      <c r="F211" s="70" t="s">
        <v>156</v>
      </c>
      <c r="G211" s="70" t="s">
        <v>1868</v>
      </c>
      <c r="H211" s="70" t="s">
        <v>1869</v>
      </c>
      <c r="I211" s="148"/>
      <c r="J211" s="71">
        <v>0.10537532138777136</v>
      </c>
      <c r="K211" s="71">
        <v>0.52530689585871126</v>
      </c>
      <c r="L211" s="71">
        <v>3.4697188389830758</v>
      </c>
      <c r="M211" s="71">
        <v>8.0366820074596728</v>
      </c>
      <c r="N211" s="71">
        <v>11.505339194887767</v>
      </c>
      <c r="O211" s="71">
        <v>11.383354826976127</v>
      </c>
      <c r="P211" s="71">
        <v>11.886397304695743</v>
      </c>
      <c r="Q211" s="71">
        <v>0.69566343878132997</v>
      </c>
      <c r="R211" s="71">
        <v>0</v>
      </c>
      <c r="S211" s="71">
        <v>1.0961002529466712</v>
      </c>
      <c r="T211" s="72"/>
      <c r="U211" s="71">
        <v>5310</v>
      </c>
      <c r="V211" s="71">
        <v>229</v>
      </c>
      <c r="W211" s="71">
        <v>85</v>
      </c>
      <c r="X211" s="71">
        <v>2158</v>
      </c>
      <c r="Y211" s="71">
        <v>4788</v>
      </c>
      <c r="Z211" s="71">
        <v>6806</v>
      </c>
      <c r="AA211" s="71">
        <v>2462</v>
      </c>
      <c r="AB211" s="71">
        <v>10185</v>
      </c>
      <c r="AC211" s="71">
        <v>0</v>
      </c>
      <c r="AD211" s="71">
        <v>1.096100252946671</v>
      </c>
      <c r="AE211" s="72"/>
      <c r="AF211" s="71">
        <v>56530.126271737667</v>
      </c>
      <c r="AG211" s="71">
        <v>430011.54458626779</v>
      </c>
      <c r="AH211" s="71">
        <v>692665.27340711874</v>
      </c>
      <c r="AI211" s="71">
        <v>13178272.81583309</v>
      </c>
      <c r="AJ211" s="71">
        <v>21215040.094555281</v>
      </c>
      <c r="AK211" s="71">
        <v>0</v>
      </c>
      <c r="AL211" s="71">
        <v>0</v>
      </c>
      <c r="AM211" s="71">
        <v>1399081.694956745</v>
      </c>
      <c r="AN211" s="71">
        <v>0</v>
      </c>
      <c r="AO211" s="71">
        <v>0</v>
      </c>
      <c r="AP211" s="71">
        <v>36971601.549610235</v>
      </c>
      <c r="AQ211" s="72"/>
      <c r="AR211" s="71">
        <v>171</v>
      </c>
      <c r="AS211" s="71">
        <v>36</v>
      </c>
      <c r="AT211" s="71">
        <v>0</v>
      </c>
      <c r="AU211" s="71">
        <v>1</v>
      </c>
      <c r="AV211" s="71">
        <v>0</v>
      </c>
      <c r="AW211" s="71">
        <v>0</v>
      </c>
      <c r="AX211" s="71"/>
      <c r="AY211" s="72"/>
      <c r="AZ211" s="71">
        <v>800</v>
      </c>
      <c r="BA211" s="71">
        <v>11159.9</v>
      </c>
      <c r="BB211" s="71">
        <v>0</v>
      </c>
      <c r="BC211" s="71">
        <v>780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1883</v>
      </c>
      <c r="B212" s="70">
        <v>219</v>
      </c>
      <c r="C212" s="70">
        <v>15</v>
      </c>
      <c r="D212" s="70">
        <v>13</v>
      </c>
      <c r="E212" s="70">
        <v>2018</v>
      </c>
      <c r="F212" s="70" t="s">
        <v>183</v>
      </c>
      <c r="G212" s="70" t="s">
        <v>1868</v>
      </c>
      <c r="H212" s="70" t="s">
        <v>1869</v>
      </c>
      <c r="I212" s="148"/>
      <c r="J212" s="71">
        <v>8.1280801817597212E-2</v>
      </c>
      <c r="K212" s="71">
        <v>0.44330620882002708</v>
      </c>
      <c r="L212" s="71">
        <v>3.1335471403053456</v>
      </c>
      <c r="M212" s="71">
        <v>7.3325844629861212</v>
      </c>
      <c r="N212" s="71">
        <v>7.8452608402575068</v>
      </c>
      <c r="O212" s="71">
        <v>10.993886220498709</v>
      </c>
      <c r="P212" s="71">
        <v>11.643800270227958</v>
      </c>
      <c r="Q212" s="71">
        <v>0.62683644213016998</v>
      </c>
      <c r="R212" s="71">
        <v>0</v>
      </c>
      <c r="S212" s="71">
        <v>1.0301223001479125</v>
      </c>
      <c r="T212" s="72"/>
      <c r="U212" s="71">
        <v>4520</v>
      </c>
      <c r="V212" s="71">
        <v>229</v>
      </c>
      <c r="W212" s="71">
        <v>85</v>
      </c>
      <c r="X212" s="71">
        <v>2158</v>
      </c>
      <c r="Y212" s="71">
        <v>4723</v>
      </c>
      <c r="Z212" s="71">
        <v>6699</v>
      </c>
      <c r="AA212" s="71">
        <v>2436</v>
      </c>
      <c r="AB212" s="71">
        <v>9890</v>
      </c>
      <c r="AC212" s="71">
        <v>0</v>
      </c>
      <c r="AD212" s="71">
        <v>1.030122300147913</v>
      </c>
      <c r="AE212" s="72"/>
      <c r="AF212" s="71">
        <v>44157.402959871302</v>
      </c>
      <c r="AG212" s="71">
        <v>388997.1366919842</v>
      </c>
      <c r="AH212" s="71">
        <v>657852.20556648728</v>
      </c>
      <c r="AI212" s="71">
        <v>12657338.369433589</v>
      </c>
      <c r="AJ212" s="71">
        <v>17582280.52578159</v>
      </c>
      <c r="AK212" s="71">
        <v>0</v>
      </c>
      <c r="AL212" s="71">
        <v>0</v>
      </c>
      <c r="AM212" s="71">
        <v>1361369.4849382071</v>
      </c>
      <c r="AN212" s="71">
        <v>0</v>
      </c>
      <c r="AO212" s="71">
        <v>0</v>
      </c>
      <c r="AP212" s="71">
        <v>32691995.125371728</v>
      </c>
      <c r="AQ212" s="72"/>
      <c r="AR212" s="71">
        <v>180</v>
      </c>
      <c r="AS212" s="71">
        <v>36</v>
      </c>
      <c r="AT212" s="71">
        <v>0</v>
      </c>
      <c r="AU212" s="71">
        <v>1</v>
      </c>
      <c r="AV212" s="71">
        <v>0</v>
      </c>
      <c r="AW212" s="71">
        <v>0</v>
      </c>
      <c r="AX212" s="71"/>
      <c r="AY212" s="72"/>
      <c r="AZ212" s="71">
        <v>859.77</v>
      </c>
      <c r="BA212" s="71">
        <v>11160</v>
      </c>
      <c r="BB212" s="71">
        <v>0</v>
      </c>
      <c r="BC212" s="71">
        <v>780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1884</v>
      </c>
      <c r="B213" s="70">
        <v>220</v>
      </c>
      <c r="C213" s="70">
        <v>16</v>
      </c>
      <c r="D213" s="70">
        <v>13</v>
      </c>
      <c r="E213" s="70">
        <v>2019</v>
      </c>
      <c r="F213" s="70" t="s">
        <v>158</v>
      </c>
      <c r="G213" s="70" t="s">
        <v>1868</v>
      </c>
      <c r="H213" s="70" t="s">
        <v>1869</v>
      </c>
      <c r="I213" s="148"/>
      <c r="J213" s="71">
        <v>1.1694034249353871</v>
      </c>
      <c r="K213" s="71">
        <v>0.42122090090429187</v>
      </c>
      <c r="L213" s="71">
        <v>3.1865747112286269</v>
      </c>
      <c r="M213" s="71">
        <v>7.7003431367171755</v>
      </c>
      <c r="N213" s="71">
        <v>7.6346049779818443</v>
      </c>
      <c r="O213" s="71">
        <v>10.559572454226831</v>
      </c>
      <c r="P213" s="71">
        <v>11.61602982350656</v>
      </c>
      <c r="Q213" s="71">
        <v>0.59500993684300096</v>
      </c>
      <c r="R213" s="71">
        <v>0</v>
      </c>
      <c r="S213" s="71">
        <v>0.98996301965151068</v>
      </c>
      <c r="T213" s="72"/>
      <c r="U213" s="71">
        <v>64894</v>
      </c>
      <c r="V213" s="71">
        <v>229</v>
      </c>
      <c r="W213" s="71">
        <v>85</v>
      </c>
      <c r="X213" s="71">
        <v>2158</v>
      </c>
      <c r="Y213" s="71">
        <v>4683</v>
      </c>
      <c r="Z213" s="71">
        <v>6611</v>
      </c>
      <c r="AA213" s="71">
        <v>2412</v>
      </c>
      <c r="AB213" s="71">
        <v>9642</v>
      </c>
      <c r="AC213" s="71">
        <v>0</v>
      </c>
      <c r="AD213" s="71">
        <v>0.98996301965151068</v>
      </c>
      <c r="AE213" s="72"/>
      <c r="AF213" s="71">
        <v>648912.14018015005</v>
      </c>
      <c r="AG213" s="71">
        <v>376984.98395493958</v>
      </c>
      <c r="AH213" s="71">
        <v>699094.55298098666</v>
      </c>
      <c r="AI213" s="71">
        <v>12941092.604183629</v>
      </c>
      <c r="AJ213" s="71">
        <v>15727027.74876377</v>
      </c>
      <c r="AK213" s="71">
        <v>0</v>
      </c>
      <c r="AL213" s="71">
        <v>0</v>
      </c>
      <c r="AM213" s="71">
        <v>1313167.8150628619</v>
      </c>
      <c r="AN213" s="71">
        <v>0</v>
      </c>
      <c r="AO213" s="71">
        <v>0</v>
      </c>
      <c r="AP213" s="71">
        <v>31706279.845126335</v>
      </c>
      <c r="AQ213" s="72"/>
      <c r="AR213" s="71">
        <v>190</v>
      </c>
      <c r="AS213" s="71">
        <v>36</v>
      </c>
      <c r="AT213" s="71">
        <v>0</v>
      </c>
      <c r="AU213" s="71">
        <v>2</v>
      </c>
      <c r="AV213" s="71">
        <v>0</v>
      </c>
      <c r="AW213" s="71">
        <v>0</v>
      </c>
      <c r="AX213" s="71"/>
      <c r="AY213" s="72"/>
      <c r="AZ213" s="71">
        <v>922.7399999999999</v>
      </c>
      <c r="BA213" s="71">
        <v>11159.9</v>
      </c>
      <c r="BB213" s="71">
        <v>0</v>
      </c>
      <c r="BC213" s="71">
        <v>1560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1885</v>
      </c>
      <c r="B214" s="70">
        <v>221</v>
      </c>
      <c r="C214" s="70">
        <v>17</v>
      </c>
      <c r="D214" s="70">
        <v>13</v>
      </c>
      <c r="E214" s="70">
        <v>2020</v>
      </c>
      <c r="F214" s="70" t="s">
        <v>159</v>
      </c>
      <c r="G214" s="70" t="s">
        <v>1868</v>
      </c>
      <c r="H214" s="70" t="s">
        <v>1869</v>
      </c>
      <c r="I214" s="148"/>
      <c r="J214" s="71">
        <v>0</v>
      </c>
      <c r="K214" s="71">
        <v>0.32011275754058355</v>
      </c>
      <c r="L214" s="71">
        <v>2.523212083617139</v>
      </c>
      <c r="M214" s="71">
        <v>6.5671342783976945</v>
      </c>
      <c r="N214" s="71">
        <v>8.7612173787123417</v>
      </c>
      <c r="O214" s="71">
        <v>9.1495195082979457</v>
      </c>
      <c r="P214" s="71">
        <v>10.91508158108317</v>
      </c>
      <c r="Q214" s="71">
        <v>0.55187237101388997</v>
      </c>
      <c r="R214" s="71">
        <v>0</v>
      </c>
      <c r="S214" s="71">
        <v>0.94378033386092663</v>
      </c>
      <c r="T214" s="72"/>
      <c r="U214" s="71">
        <v>0</v>
      </c>
      <c r="V214" s="71">
        <v>172</v>
      </c>
      <c r="W214" s="71">
        <v>89</v>
      </c>
      <c r="X214" s="71">
        <v>1938</v>
      </c>
      <c r="Y214" s="71">
        <v>4633</v>
      </c>
      <c r="Z214" s="71">
        <v>6538</v>
      </c>
      <c r="AA214" s="71">
        <v>2409</v>
      </c>
      <c r="AB214" s="71">
        <v>9360</v>
      </c>
      <c r="AC214" s="71">
        <v>0</v>
      </c>
      <c r="AD214" s="71">
        <v>0.94378033386092663</v>
      </c>
      <c r="AE214" s="72"/>
      <c r="AF214" s="71">
        <v>0</v>
      </c>
      <c r="AG214" s="71">
        <v>258490.31427432873</v>
      </c>
      <c r="AH214" s="71">
        <v>574163.11322603293</v>
      </c>
      <c r="AI214" s="71">
        <v>10936425.272704002</v>
      </c>
      <c r="AJ214" s="71">
        <v>18286483.65141166</v>
      </c>
      <c r="AK214" s="71"/>
      <c r="AL214" s="71"/>
      <c r="AM214" s="71">
        <v>1221583.9917689611</v>
      </c>
      <c r="AN214" s="71"/>
      <c r="AO214" s="71"/>
      <c r="AP214" s="71">
        <v>31277146.343384985</v>
      </c>
      <c r="AQ214" s="72"/>
      <c r="AR214" s="71">
        <v>193</v>
      </c>
      <c r="AS214" s="71">
        <v>38</v>
      </c>
      <c r="AT214" s="71">
        <v>0</v>
      </c>
      <c r="AU214" s="71">
        <v>2</v>
      </c>
      <c r="AV214" s="71">
        <v>0</v>
      </c>
      <c r="AW214" s="71">
        <v>0</v>
      </c>
      <c r="AX214" s="71"/>
      <c r="AY214" s="72"/>
      <c r="AZ214" s="71">
        <v>936.58999999999992</v>
      </c>
      <c r="BA214" s="71">
        <v>11256.5</v>
      </c>
      <c r="BB214" s="71">
        <v>0</v>
      </c>
      <c r="BC214" s="71">
        <v>1560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1886</v>
      </c>
      <c r="B215" s="70">
        <v>221</v>
      </c>
      <c r="C215" s="70">
        <v>18</v>
      </c>
      <c r="D215" s="70">
        <v>13</v>
      </c>
      <c r="E215" s="70">
        <v>2021</v>
      </c>
      <c r="F215" s="70" t="s">
        <v>160</v>
      </c>
      <c r="G215" s="70" t="s">
        <v>1868</v>
      </c>
      <c r="H215" s="70" t="s">
        <v>1869</v>
      </c>
      <c r="I215" s="148"/>
      <c r="J215" s="71">
        <v>1.6555023813759973</v>
      </c>
      <c r="K215" s="71">
        <v>0.34599334689402561</v>
      </c>
      <c r="L215" s="71">
        <v>2.292744439581659</v>
      </c>
      <c r="M215" s="71">
        <v>6.0429801364339681</v>
      </c>
      <c r="N215" s="71">
        <v>8.2915794071614393</v>
      </c>
      <c r="O215" s="71">
        <v>8.7446788830713658</v>
      </c>
      <c r="P215" s="71">
        <v>11.105397664890793</v>
      </c>
      <c r="Q215" s="71">
        <v>0.52822816062460398</v>
      </c>
      <c r="R215" s="71">
        <v>0</v>
      </c>
      <c r="S215" s="71">
        <v>1.1484622875819459</v>
      </c>
      <c r="T215" s="72"/>
      <c r="U215" s="71">
        <v>101887</v>
      </c>
      <c r="V215" s="71">
        <v>172</v>
      </c>
      <c r="W215" s="71">
        <v>89</v>
      </c>
      <c r="X215" s="71">
        <v>1938</v>
      </c>
      <c r="Y215" s="71">
        <v>4579</v>
      </c>
      <c r="Z215" s="71">
        <v>6434</v>
      </c>
      <c r="AA215" s="71">
        <v>2390</v>
      </c>
      <c r="AB215" s="71">
        <v>9047</v>
      </c>
      <c r="AC215" s="71">
        <v>0</v>
      </c>
      <c r="AD215" s="71">
        <v>1.1484622875819459</v>
      </c>
      <c r="AE215" s="72"/>
      <c r="AF215" s="71">
        <v>988153.0879081724</v>
      </c>
      <c r="AG215" s="71">
        <v>288225.28160940553</v>
      </c>
      <c r="AH215" s="71">
        <v>513878.51062295778</v>
      </c>
      <c r="AI215" s="71">
        <v>11631947.713913444</v>
      </c>
      <c r="AJ215" s="71">
        <v>19037970.397742402</v>
      </c>
      <c r="AK215" s="71">
        <v>0</v>
      </c>
      <c r="AL215" s="71">
        <v>0</v>
      </c>
      <c r="AM215" s="71">
        <v>1187544.3929971929</v>
      </c>
      <c r="AN215" s="71">
        <v>0</v>
      </c>
      <c r="AO215" s="71">
        <v>0</v>
      </c>
      <c r="AP215" s="71">
        <v>33647719.384793572</v>
      </c>
      <c r="AQ215" s="72"/>
      <c r="AR215" s="71">
        <v>198</v>
      </c>
      <c r="AS215" s="71">
        <v>38</v>
      </c>
      <c r="AT215" s="71">
        <v>0</v>
      </c>
      <c r="AU215" s="71">
        <v>2</v>
      </c>
      <c r="AV215" s="71">
        <v>0</v>
      </c>
      <c r="AW215" s="71">
        <v>0</v>
      </c>
      <c r="AX215" s="71"/>
      <c r="AY215" s="72"/>
      <c r="AZ215" s="71">
        <v>960.19999999999982</v>
      </c>
      <c r="BA215" s="71">
        <v>11256.5</v>
      </c>
      <c r="BB215" s="71">
        <v>0</v>
      </c>
      <c r="BC215" s="71">
        <v>1560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1887</v>
      </c>
      <c r="B216" s="70">
        <v>221</v>
      </c>
      <c r="C216" s="70">
        <v>19</v>
      </c>
      <c r="D216" s="70">
        <v>13</v>
      </c>
      <c r="E216" s="70">
        <v>2022</v>
      </c>
      <c r="F216" s="70" t="s">
        <v>161</v>
      </c>
      <c r="G216" s="1064" t="s">
        <v>1868</v>
      </c>
      <c r="H216" s="70" t="s">
        <v>1869</v>
      </c>
      <c r="I216" s="148"/>
      <c r="J216" s="71">
        <v>1.638440742162375</v>
      </c>
      <c r="K216" s="71">
        <v>0.34424070557047559</v>
      </c>
      <c r="L216" s="71">
        <v>1.9458503206626774</v>
      </c>
      <c r="M216" s="71">
        <v>6.8393511637091153</v>
      </c>
      <c r="N216" s="71">
        <v>10.3963784772409</v>
      </c>
      <c r="O216" s="71">
        <v>9.0722735277644606</v>
      </c>
      <c r="P216" s="71">
        <v>10.783031848531682</v>
      </c>
      <c r="Q216" s="71">
        <v>0.51970296965253981</v>
      </c>
      <c r="R216" s="71">
        <v>0</v>
      </c>
      <c r="S216" s="71">
        <v>1.186857272171753</v>
      </c>
      <c r="T216" s="72"/>
      <c r="U216" s="71">
        <v>108351</v>
      </c>
      <c r="V216" s="71">
        <v>172</v>
      </c>
      <c r="W216" s="71">
        <v>89</v>
      </c>
      <c r="X216" s="71">
        <v>1938</v>
      </c>
      <c r="Y216" s="71">
        <v>4534</v>
      </c>
      <c r="Z216" s="71">
        <v>6342</v>
      </c>
      <c r="AA216" s="71">
        <v>2356</v>
      </c>
      <c r="AB216" s="71">
        <v>8828</v>
      </c>
      <c r="AC216" s="71">
        <v>0</v>
      </c>
      <c r="AD216" s="71">
        <v>1.186857272171753</v>
      </c>
      <c r="AE216" s="72"/>
      <c r="AF216" s="71">
        <v>976350.90393747261</v>
      </c>
      <c r="AG216" s="71">
        <v>287966.76659719337</v>
      </c>
      <c r="AH216" s="71">
        <v>508588.1012098451</v>
      </c>
      <c r="AI216" s="71">
        <v>11649071.663968332</v>
      </c>
      <c r="AJ216" s="71">
        <v>19892771.417798385</v>
      </c>
      <c r="AK216" s="71">
        <v>0</v>
      </c>
      <c r="AL216" s="71">
        <v>0</v>
      </c>
      <c r="AM216" s="71">
        <v>1139935.7550260162</v>
      </c>
      <c r="AN216" s="71">
        <v>0</v>
      </c>
      <c r="AO216" s="71">
        <v>0</v>
      </c>
      <c r="AP216" s="71">
        <v>34454684.608537242</v>
      </c>
      <c r="AQ216" s="72"/>
      <c r="AR216" s="71">
        <v>207</v>
      </c>
      <c r="AS216" s="71">
        <v>38</v>
      </c>
      <c r="AT216" s="71">
        <v>0</v>
      </c>
      <c r="AU216" s="71">
        <v>2</v>
      </c>
      <c r="AV216" s="71">
        <v>0</v>
      </c>
      <c r="AW216" s="71">
        <v>0</v>
      </c>
      <c r="AX216" s="71"/>
      <c r="AY216" s="72"/>
      <c r="AZ216" s="71">
        <v>1008.8999999999999</v>
      </c>
      <c r="BA216" s="71">
        <v>11256.500000000002</v>
      </c>
      <c r="BB216" s="71">
        <v>0</v>
      </c>
      <c r="BC216" s="71">
        <v>1560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1888</v>
      </c>
      <c r="B217" s="70">
        <v>221</v>
      </c>
      <c r="C217" s="70">
        <v>20</v>
      </c>
      <c r="D217" s="70">
        <v>13</v>
      </c>
      <c r="E217" s="70">
        <v>2023</v>
      </c>
      <c r="F217" s="70" t="s">
        <v>1539</v>
      </c>
      <c r="G217" s="1064" t="s">
        <v>1868</v>
      </c>
      <c r="H217" s="70" t="s">
        <v>1869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213</v>
      </c>
      <c r="AS217" s="71">
        <v>38</v>
      </c>
      <c r="AT217" s="71">
        <v>0</v>
      </c>
      <c r="AU217" s="71">
        <v>2</v>
      </c>
      <c r="AV217" s="71">
        <v>0</v>
      </c>
      <c r="AW217" s="71">
        <v>0</v>
      </c>
      <c r="AX217" s="71"/>
      <c r="AY217" s="72"/>
      <c r="AZ217" s="71">
        <v>1039.0999999999997</v>
      </c>
      <c r="BA217" s="71">
        <v>11256.500000000002</v>
      </c>
      <c r="BB217" s="71">
        <v>0</v>
      </c>
      <c r="BC217" s="71">
        <v>1560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1889</v>
      </c>
      <c r="B218" s="70">
        <v>221</v>
      </c>
      <c r="C218" s="70">
        <v>21</v>
      </c>
      <c r="D218" s="70">
        <v>13</v>
      </c>
      <c r="E218" s="70">
        <v>2024</v>
      </c>
      <c r="F218" s="70" t="s">
        <v>1554</v>
      </c>
      <c r="G218" s="70" t="s">
        <v>1868</v>
      </c>
      <c r="H218" s="70" t="s">
        <v>1869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1890</v>
      </c>
      <c r="B219" s="70">
        <v>477</v>
      </c>
      <c r="C219" s="70">
        <v>1</v>
      </c>
      <c r="D219" s="70">
        <v>29</v>
      </c>
      <c r="E219" s="70">
        <v>1990</v>
      </c>
      <c r="F219" s="70" t="s">
        <v>787</v>
      </c>
      <c r="G219" s="70" t="s">
        <v>1891</v>
      </c>
      <c r="H219" s="70" t="s">
        <v>1892</v>
      </c>
      <c r="I219" s="148"/>
      <c r="J219" s="71">
        <v>3.416898337567579</v>
      </c>
      <c r="K219" s="71">
        <v>0.5351209688375772</v>
      </c>
      <c r="L219" s="71">
        <v>0</v>
      </c>
      <c r="M219" s="71">
        <v>3.7924843274781059</v>
      </c>
      <c r="N219" s="71">
        <v>4.926305227302481</v>
      </c>
      <c r="O219" s="71">
        <v>4.2060559578582533</v>
      </c>
      <c r="P219" s="71">
        <v>4.6908894646277686</v>
      </c>
      <c r="Q219" s="71">
        <v>0.402793489391507</v>
      </c>
      <c r="R219" s="71">
        <v>0</v>
      </c>
      <c r="S219" s="71">
        <v>0.69433209750832225</v>
      </c>
      <c r="T219" s="72"/>
      <c r="U219" s="71">
        <v>499050</v>
      </c>
      <c r="V219" s="71">
        <v>261</v>
      </c>
      <c r="W219" s="71">
        <v>0</v>
      </c>
      <c r="X219" s="71">
        <v>1708</v>
      </c>
      <c r="Y219" s="71">
        <v>1995</v>
      </c>
      <c r="Z219" s="71">
        <v>1730</v>
      </c>
      <c r="AA219" s="71">
        <v>1139</v>
      </c>
      <c r="AB219" s="71">
        <v>6540</v>
      </c>
      <c r="AC219" s="71">
        <v>0</v>
      </c>
      <c r="AD219" s="71">
        <v>0.69433209750832225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1893</v>
      </c>
      <c r="B220" s="70">
        <v>478</v>
      </c>
      <c r="C220" s="70">
        <v>2</v>
      </c>
      <c r="D220" s="70">
        <v>29</v>
      </c>
      <c r="E220" s="70">
        <v>2005</v>
      </c>
      <c r="F220" s="70" t="s">
        <v>789</v>
      </c>
      <c r="G220" s="70" t="s">
        <v>1891</v>
      </c>
      <c r="H220" s="70" t="s">
        <v>1892</v>
      </c>
      <c r="I220" s="148"/>
      <c r="J220" s="71">
        <v>6.4394025373259041</v>
      </c>
      <c r="K220" s="71">
        <v>0.24362407047534049</v>
      </c>
      <c r="L220" s="71">
        <v>9.010717987694572E-2</v>
      </c>
      <c r="M220" s="71">
        <v>18.583600408890121</v>
      </c>
      <c r="N220" s="71">
        <v>8.5012600609920312</v>
      </c>
      <c r="O220" s="71">
        <v>6.2441427736936381</v>
      </c>
      <c r="P220" s="71">
        <v>4.279392645337122</v>
      </c>
      <c r="Q220" s="71">
        <v>0.45847121443079097</v>
      </c>
      <c r="R220" s="71">
        <v>0</v>
      </c>
      <c r="S220" s="71">
        <v>0.3494992569639222</v>
      </c>
      <c r="T220" s="72"/>
      <c r="U220" s="71">
        <v>677813</v>
      </c>
      <c r="V220" s="71">
        <v>134</v>
      </c>
      <c r="W220" s="71">
        <v>1</v>
      </c>
      <c r="X220" s="71">
        <v>4421</v>
      </c>
      <c r="Y220" s="71">
        <v>3092</v>
      </c>
      <c r="Z220" s="71">
        <v>2972</v>
      </c>
      <c r="AA220" s="71">
        <v>851</v>
      </c>
      <c r="AB220" s="71">
        <v>7782</v>
      </c>
      <c r="AC220" s="71">
        <v>0</v>
      </c>
      <c r="AD220" s="71">
        <v>0.3494992569639222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1894</v>
      </c>
      <c r="B221" s="70">
        <v>479</v>
      </c>
      <c r="C221" s="70">
        <v>3</v>
      </c>
      <c r="D221" s="70">
        <v>29</v>
      </c>
      <c r="E221" s="70">
        <v>2006</v>
      </c>
      <c r="F221" s="70" t="s">
        <v>790</v>
      </c>
      <c r="G221" s="70" t="s">
        <v>1891</v>
      </c>
      <c r="H221" s="70" t="s">
        <v>1892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1895</v>
      </c>
      <c r="B222" s="70">
        <v>480</v>
      </c>
      <c r="C222" s="70">
        <v>4</v>
      </c>
      <c r="D222" s="70">
        <v>29</v>
      </c>
      <c r="E222" s="70">
        <v>2007</v>
      </c>
      <c r="F222" s="70" t="s">
        <v>791</v>
      </c>
      <c r="G222" s="70" t="s">
        <v>1891</v>
      </c>
      <c r="H222" s="70" t="s">
        <v>1892</v>
      </c>
      <c r="I222" s="148"/>
      <c r="J222" s="71">
        <v>4.9761059985643712</v>
      </c>
      <c r="K222" s="71">
        <v>0.2259626039603739</v>
      </c>
      <c r="L222" s="71">
        <v>1.428054313458418</v>
      </c>
      <c r="M222" s="71">
        <v>24.628918964278881</v>
      </c>
      <c r="N222" s="71">
        <v>9.3701780493099172</v>
      </c>
      <c r="O222" s="71">
        <v>6.3339838981803238</v>
      </c>
      <c r="P222" s="71">
        <v>4.0698816240790654</v>
      </c>
      <c r="Q222" s="71">
        <v>0.50254309151783205</v>
      </c>
      <c r="R222" s="71">
        <v>0</v>
      </c>
      <c r="S222" s="71">
        <v>1.9110545434265189</v>
      </c>
      <c r="T222" s="72"/>
      <c r="U222" s="71">
        <v>590520</v>
      </c>
      <c r="V222" s="71">
        <v>121</v>
      </c>
      <c r="W222" s="71">
        <v>16</v>
      </c>
      <c r="X222" s="71">
        <v>6770</v>
      </c>
      <c r="Y222" s="71">
        <v>3281</v>
      </c>
      <c r="Z222" s="71">
        <v>3134</v>
      </c>
      <c r="AA222" s="71">
        <v>797</v>
      </c>
      <c r="AB222" s="71">
        <v>8079</v>
      </c>
      <c r="AC222" s="71">
        <v>0</v>
      </c>
      <c r="AD222" s="71">
        <v>1.9110545434265189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1896</v>
      </c>
      <c r="B223" s="70">
        <v>481</v>
      </c>
      <c r="C223" s="70">
        <v>5</v>
      </c>
      <c r="D223" s="70">
        <v>29</v>
      </c>
      <c r="E223" s="70">
        <v>2008</v>
      </c>
      <c r="F223" s="70" t="s">
        <v>792</v>
      </c>
      <c r="G223" s="70" t="s">
        <v>1891</v>
      </c>
      <c r="H223" s="70" t="s">
        <v>1892</v>
      </c>
      <c r="I223" s="148"/>
      <c r="J223" s="71">
        <v>4.9555789178040426</v>
      </c>
      <c r="K223" s="71">
        <v>0.1695282243467634</v>
      </c>
      <c r="L223" s="71">
        <v>1.265012696507464</v>
      </c>
      <c r="M223" s="71">
        <v>25.851320303563011</v>
      </c>
      <c r="N223" s="71">
        <v>9.2282069747277902</v>
      </c>
      <c r="O223" s="71">
        <v>6.2344092574046446</v>
      </c>
      <c r="P223" s="71">
        <v>4.1417536184832144</v>
      </c>
      <c r="Q223" s="71">
        <v>0.49655298080431298</v>
      </c>
      <c r="R223" s="71">
        <v>0</v>
      </c>
      <c r="S223" s="71">
        <v>2.5749967079231539</v>
      </c>
      <c r="T223" s="72"/>
      <c r="U223" s="71">
        <v>624475</v>
      </c>
      <c r="V223" s="71">
        <v>121</v>
      </c>
      <c r="W223" s="71">
        <v>16</v>
      </c>
      <c r="X223" s="71">
        <v>6770</v>
      </c>
      <c r="Y223" s="71">
        <v>3365</v>
      </c>
      <c r="Z223" s="71">
        <v>3193</v>
      </c>
      <c r="AA223" s="71">
        <v>812</v>
      </c>
      <c r="AB223" s="71">
        <v>8114</v>
      </c>
      <c r="AC223" s="71">
        <v>0</v>
      </c>
      <c r="AD223" s="71">
        <v>2.5749967079231539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1897</v>
      </c>
      <c r="B224" s="70">
        <v>482</v>
      </c>
      <c r="C224" s="70">
        <v>6</v>
      </c>
      <c r="D224" s="70">
        <v>29</v>
      </c>
      <c r="E224" s="70">
        <v>2009</v>
      </c>
      <c r="F224" s="70" t="s">
        <v>176</v>
      </c>
      <c r="G224" s="70" t="s">
        <v>1891</v>
      </c>
      <c r="H224" s="70" t="s">
        <v>1892</v>
      </c>
      <c r="I224" s="148"/>
      <c r="J224" s="71">
        <v>4.0538291768851353</v>
      </c>
      <c r="K224" s="71">
        <v>0.17726214575503291</v>
      </c>
      <c r="L224" s="71">
        <v>0.7502445948625267</v>
      </c>
      <c r="M224" s="71">
        <v>16.345849046794651</v>
      </c>
      <c r="N224" s="71">
        <v>7.5645203759177466</v>
      </c>
      <c r="O224" s="71">
        <v>6.4210547410375431</v>
      </c>
      <c r="P224" s="71">
        <v>3.9300493907977669</v>
      </c>
      <c r="Q224" s="71">
        <v>0.47366603664732998</v>
      </c>
      <c r="R224" s="71">
        <v>0</v>
      </c>
      <c r="S224" s="71">
        <v>2.8124539985281931</v>
      </c>
      <c r="T224" s="72"/>
      <c r="U224" s="71">
        <v>530994</v>
      </c>
      <c r="V224" s="71">
        <v>153</v>
      </c>
      <c r="W224" s="71">
        <v>16</v>
      </c>
      <c r="X224" s="71">
        <v>5329</v>
      </c>
      <c r="Y224" s="71">
        <v>3391</v>
      </c>
      <c r="Z224" s="71">
        <v>3246</v>
      </c>
      <c r="AA224" s="71">
        <v>791</v>
      </c>
      <c r="AB224" s="71">
        <v>8125</v>
      </c>
      <c r="AC224" s="71">
        <v>0</v>
      </c>
      <c r="AD224" s="71">
        <v>2.8124539985281931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2.8980000000000001</v>
      </c>
      <c r="BK224" s="71">
        <v>9.4</v>
      </c>
      <c r="BL224" s="71">
        <v>18.834999999999997</v>
      </c>
      <c r="BM224" s="71">
        <v>0</v>
      </c>
      <c r="BN224" s="72"/>
      <c r="BO224" s="71">
        <v>0</v>
      </c>
      <c r="BP224" s="71">
        <v>0</v>
      </c>
      <c r="BQ224" s="71">
        <v>1</v>
      </c>
      <c r="BR224" s="71">
        <v>2</v>
      </c>
      <c r="BS224" s="71">
        <v>2</v>
      </c>
      <c r="BT224" s="71">
        <v>0</v>
      </c>
      <c r="BU224"/>
      <c r="BV224" s="70">
        <v>17.905000000000001</v>
      </c>
      <c r="BW224" s="70">
        <v>0</v>
      </c>
      <c r="BX224" s="70">
        <v>13.228</v>
      </c>
      <c r="BY224" s="70">
        <v>0</v>
      </c>
      <c r="BZ224" s="70">
        <v>0</v>
      </c>
      <c r="CA224" s="70">
        <v>0</v>
      </c>
      <c r="CB224" s="70">
        <v>0</v>
      </c>
      <c r="CC224" s="70">
        <v>0</v>
      </c>
      <c r="CD224" s="70">
        <v>0</v>
      </c>
    </row>
    <row r="225" spans="1:82">
      <c r="A225" s="70" t="s">
        <v>1898</v>
      </c>
      <c r="B225" s="70">
        <v>483</v>
      </c>
      <c r="C225" s="70">
        <v>7</v>
      </c>
      <c r="D225" s="70">
        <v>29</v>
      </c>
      <c r="E225" s="70">
        <v>2010</v>
      </c>
      <c r="F225" s="70" t="s">
        <v>177</v>
      </c>
      <c r="G225" s="70" t="s">
        <v>1891</v>
      </c>
      <c r="H225" s="70" t="s">
        <v>1892</v>
      </c>
      <c r="I225" s="148"/>
      <c r="J225" s="71">
        <v>4.0989774407204216</v>
      </c>
      <c r="K225" s="71">
        <v>0.19315192907944551</v>
      </c>
      <c r="L225" s="71">
        <v>0.71167216320889515</v>
      </c>
      <c r="M225" s="71">
        <v>17.6448852537176</v>
      </c>
      <c r="N225" s="71">
        <v>8.9012139353136508</v>
      </c>
      <c r="O225" s="71">
        <v>6.4720841587649041</v>
      </c>
      <c r="P225" s="71">
        <v>4.2039654525681946</v>
      </c>
      <c r="Q225" s="71">
        <v>0.49772358249069798</v>
      </c>
      <c r="R225" s="71">
        <v>0</v>
      </c>
      <c r="S225" s="71">
        <v>2.181457491179116</v>
      </c>
      <c r="T225" s="72"/>
      <c r="U225" s="71">
        <v>541319</v>
      </c>
      <c r="V225" s="71">
        <v>153</v>
      </c>
      <c r="W225" s="71">
        <v>16</v>
      </c>
      <c r="X225" s="71">
        <v>5329</v>
      </c>
      <c r="Y225" s="71">
        <v>3455</v>
      </c>
      <c r="Z225" s="71">
        <v>3287</v>
      </c>
      <c r="AA225" s="71">
        <v>825</v>
      </c>
      <c r="AB225" s="71">
        <v>8181</v>
      </c>
      <c r="AC225" s="71">
        <v>0</v>
      </c>
      <c r="AD225" s="71">
        <v>2.181457491179116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2.9020000000000001</v>
      </c>
      <c r="BK225" s="71">
        <v>8.67</v>
      </c>
      <c r="BL225" s="71">
        <v>17.692</v>
      </c>
      <c r="BM225" s="71">
        <v>0</v>
      </c>
      <c r="BN225" s="72"/>
      <c r="BO225" s="71">
        <v>0</v>
      </c>
      <c r="BP225" s="71">
        <v>0</v>
      </c>
      <c r="BQ225" s="71">
        <v>1</v>
      </c>
      <c r="BR225" s="71">
        <v>2</v>
      </c>
      <c r="BS225" s="71">
        <v>2</v>
      </c>
      <c r="BT225" s="71">
        <v>0</v>
      </c>
      <c r="BU225"/>
      <c r="BV225" s="70">
        <v>16.187999999999999</v>
      </c>
      <c r="BW225" s="70">
        <v>0</v>
      </c>
      <c r="BX225" s="70">
        <v>13.076000000000001</v>
      </c>
      <c r="BY225" s="70">
        <v>0</v>
      </c>
      <c r="BZ225" s="70">
        <v>0</v>
      </c>
      <c r="CA225" s="70">
        <v>0</v>
      </c>
      <c r="CB225" s="70">
        <v>0</v>
      </c>
      <c r="CC225" s="70">
        <v>0</v>
      </c>
      <c r="CD225" s="70">
        <v>0</v>
      </c>
    </row>
    <row r="226" spans="1:82">
      <c r="A226" s="70" t="s">
        <v>1899</v>
      </c>
      <c r="B226" s="70">
        <v>484</v>
      </c>
      <c r="C226" s="70">
        <v>8</v>
      </c>
      <c r="D226" s="70">
        <v>29</v>
      </c>
      <c r="E226" s="70">
        <v>2011</v>
      </c>
      <c r="F226" s="70" t="s">
        <v>178</v>
      </c>
      <c r="G226" s="70" t="s">
        <v>1891</v>
      </c>
      <c r="H226" s="70" t="s">
        <v>1892</v>
      </c>
      <c r="I226" s="148"/>
      <c r="J226" s="71">
        <v>0.48516428944202461</v>
      </c>
      <c r="K226" s="71">
        <v>0.30739320924897318</v>
      </c>
      <c r="L226" s="71">
        <v>0.62612653095252668</v>
      </c>
      <c r="M226" s="71">
        <v>22.50347187431133</v>
      </c>
      <c r="N226" s="71">
        <v>11.088072481864231</v>
      </c>
      <c r="O226" s="71">
        <v>6.4809295388610799</v>
      </c>
      <c r="P226" s="71">
        <v>4.0725807185329943</v>
      </c>
      <c r="Q226" s="71">
        <v>0.57503068053907003</v>
      </c>
      <c r="R226" s="71">
        <v>0</v>
      </c>
      <c r="S226" s="71">
        <v>2.1538217145536409</v>
      </c>
      <c r="T226" s="72"/>
      <c r="U226" s="71">
        <v>58001</v>
      </c>
      <c r="V226" s="71">
        <v>153</v>
      </c>
      <c r="W226" s="71">
        <v>16</v>
      </c>
      <c r="X226" s="71">
        <v>5329</v>
      </c>
      <c r="Y226" s="71">
        <v>3509</v>
      </c>
      <c r="Z226" s="71">
        <v>3363</v>
      </c>
      <c r="AA226" s="71">
        <v>823</v>
      </c>
      <c r="AB226" s="71">
        <v>8194</v>
      </c>
      <c r="AC226" s="71">
        <v>0</v>
      </c>
      <c r="AD226" s="71">
        <v>2.1538217145536409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3.0390000000000001</v>
      </c>
      <c r="BK226" s="71">
        <v>12.242000000000001</v>
      </c>
      <c r="BL226" s="71">
        <v>15.705</v>
      </c>
      <c r="BM226" s="71">
        <v>0</v>
      </c>
      <c r="BN226" s="72"/>
      <c r="BO226" s="71">
        <v>0</v>
      </c>
      <c r="BP226" s="71">
        <v>0</v>
      </c>
      <c r="BQ226" s="71">
        <v>1</v>
      </c>
      <c r="BR226" s="71">
        <v>2</v>
      </c>
      <c r="BS226" s="71">
        <v>1</v>
      </c>
      <c r="BT226" s="71">
        <v>0</v>
      </c>
      <c r="BU226"/>
      <c r="BV226" s="70">
        <v>18.027000000000001</v>
      </c>
      <c r="BW226" s="70">
        <v>0</v>
      </c>
      <c r="BX226" s="70">
        <v>12.959</v>
      </c>
      <c r="BY226" s="70">
        <v>0</v>
      </c>
      <c r="BZ226" s="70">
        <v>0</v>
      </c>
      <c r="CA226" s="70">
        <v>0</v>
      </c>
      <c r="CB226" s="70">
        <v>0</v>
      </c>
      <c r="CC226" s="70">
        <v>0</v>
      </c>
      <c r="CD226" s="70">
        <v>0</v>
      </c>
    </row>
    <row r="227" spans="1:82">
      <c r="A227" s="70" t="s">
        <v>1900</v>
      </c>
      <c r="B227" s="70">
        <v>485</v>
      </c>
      <c r="C227" s="70">
        <v>9</v>
      </c>
      <c r="D227" s="70">
        <v>29</v>
      </c>
      <c r="E227" s="70">
        <v>2012</v>
      </c>
      <c r="F227" s="70" t="s">
        <v>179</v>
      </c>
      <c r="G227" s="70" t="s">
        <v>1891</v>
      </c>
      <c r="H227" s="70" t="s">
        <v>1892</v>
      </c>
      <c r="I227" s="148"/>
      <c r="J227" s="71">
        <v>4.7724474702451456</v>
      </c>
      <c r="K227" s="71">
        <v>0.29892212429403298</v>
      </c>
      <c r="L227" s="71">
        <v>0.62361367800491374</v>
      </c>
      <c r="M227" s="71">
        <v>25.169994719421179</v>
      </c>
      <c r="N227" s="71">
        <v>12.543626951452829</v>
      </c>
      <c r="O227" s="71">
        <v>6.621126368142261</v>
      </c>
      <c r="P227" s="71">
        <v>3.8917105916200234</v>
      </c>
      <c r="Q227" s="71">
        <v>0.64214332228604598</v>
      </c>
      <c r="R227" s="71">
        <v>0</v>
      </c>
      <c r="S227" s="71">
        <v>2.374815625240644</v>
      </c>
      <c r="T227" s="72"/>
      <c r="U227" s="71">
        <v>554725</v>
      </c>
      <c r="V227" s="71">
        <v>153</v>
      </c>
      <c r="W227" s="71">
        <v>16</v>
      </c>
      <c r="X227" s="71">
        <v>5329</v>
      </c>
      <c r="Y227" s="71">
        <v>3781</v>
      </c>
      <c r="Z227" s="71">
        <v>3463</v>
      </c>
      <c r="AA227" s="71">
        <v>782</v>
      </c>
      <c r="AB227" s="71">
        <v>8422</v>
      </c>
      <c r="AC227" s="71">
        <v>0</v>
      </c>
      <c r="AD227" s="71">
        <v>2.374815625240644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3.0179999999999998</v>
      </c>
      <c r="BK227" s="71">
        <v>13.896000000000001</v>
      </c>
      <c r="BL227" s="71">
        <v>16.391999999999999</v>
      </c>
      <c r="BM227" s="71">
        <v>0</v>
      </c>
      <c r="BN227" s="72"/>
      <c r="BO227" s="71">
        <v>0</v>
      </c>
      <c r="BP227" s="71">
        <v>0</v>
      </c>
      <c r="BQ227" s="71">
        <v>1</v>
      </c>
      <c r="BR227" s="71">
        <v>2</v>
      </c>
      <c r="BS227" s="71">
        <v>1</v>
      </c>
      <c r="BT227" s="71">
        <v>0</v>
      </c>
      <c r="BU227"/>
      <c r="BV227" s="70">
        <v>20.71</v>
      </c>
      <c r="BW227" s="70">
        <v>0</v>
      </c>
      <c r="BX227" s="70">
        <v>12.596</v>
      </c>
      <c r="BY227" s="70">
        <v>0</v>
      </c>
      <c r="BZ227" s="70">
        <v>0</v>
      </c>
      <c r="CA227" s="70">
        <v>0</v>
      </c>
      <c r="CB227" s="70">
        <v>0</v>
      </c>
      <c r="CC227" s="70">
        <v>0</v>
      </c>
      <c r="CD227" s="70">
        <v>0</v>
      </c>
    </row>
    <row r="228" spans="1:82">
      <c r="A228" s="70" t="s">
        <v>1901</v>
      </c>
      <c r="B228" s="70">
        <v>486</v>
      </c>
      <c r="C228" s="70">
        <v>10</v>
      </c>
      <c r="D228" s="70">
        <v>29</v>
      </c>
      <c r="E228" s="70">
        <v>2013</v>
      </c>
      <c r="F228" s="70" t="s">
        <v>180</v>
      </c>
      <c r="G228" s="70" t="s">
        <v>1891</v>
      </c>
      <c r="H228" s="70" t="s">
        <v>1892</v>
      </c>
      <c r="I228" s="148"/>
      <c r="J228" s="71">
        <v>5.005641349974419</v>
      </c>
      <c r="K228" s="71">
        <v>0.25345735894495303</v>
      </c>
      <c r="L228" s="71">
        <v>0.5532770670117072</v>
      </c>
      <c r="M228" s="71">
        <v>25.351838905163248</v>
      </c>
      <c r="N228" s="71">
        <v>12.98028219910505</v>
      </c>
      <c r="O228" s="71">
        <v>6.3857264767536055</v>
      </c>
      <c r="P228" s="71">
        <v>3.8863931296723435</v>
      </c>
      <c r="Q228" s="71">
        <v>0.66146169686670997</v>
      </c>
      <c r="R228" s="71">
        <v>0</v>
      </c>
      <c r="S228" s="71">
        <v>2.0943054607156939</v>
      </c>
      <c r="T228" s="72"/>
      <c r="U228" s="71">
        <v>575364</v>
      </c>
      <c r="V228" s="71">
        <v>153</v>
      </c>
      <c r="W228" s="71">
        <v>16</v>
      </c>
      <c r="X228" s="71">
        <v>5329</v>
      </c>
      <c r="Y228" s="71">
        <v>3920</v>
      </c>
      <c r="Z228" s="71">
        <v>3489</v>
      </c>
      <c r="AA228" s="71">
        <v>778</v>
      </c>
      <c r="AB228" s="71">
        <v>8551</v>
      </c>
      <c r="AC228" s="71">
        <v>0</v>
      </c>
      <c r="AD228" s="71">
        <v>2.0943054607156939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3.391</v>
      </c>
      <c r="BK228" s="71">
        <v>33.887999999999998</v>
      </c>
      <c r="BL228" s="71">
        <v>23.088000000000001</v>
      </c>
      <c r="BM228" s="71">
        <v>0</v>
      </c>
      <c r="BN228" s="72"/>
      <c r="BO228" s="71">
        <v>0</v>
      </c>
      <c r="BP228" s="71">
        <v>0</v>
      </c>
      <c r="BQ228" s="71">
        <v>1</v>
      </c>
      <c r="BR228" s="71">
        <v>2</v>
      </c>
      <c r="BS228" s="71">
        <v>2</v>
      </c>
      <c r="BT228" s="71">
        <v>0</v>
      </c>
      <c r="BU228"/>
      <c r="BV228" s="70">
        <v>44.822000000000003</v>
      </c>
      <c r="BW228" s="70">
        <v>0</v>
      </c>
      <c r="BX228" s="70">
        <v>15.545</v>
      </c>
      <c r="BY228" s="70">
        <v>0</v>
      </c>
      <c r="BZ228" s="70">
        <v>0</v>
      </c>
      <c r="CA228" s="70">
        <v>0</v>
      </c>
      <c r="CB228" s="70">
        <v>0</v>
      </c>
      <c r="CC228" s="70">
        <v>0</v>
      </c>
      <c r="CD228" s="70">
        <v>0</v>
      </c>
    </row>
    <row r="229" spans="1:82">
      <c r="A229" s="70" t="s">
        <v>1902</v>
      </c>
      <c r="B229" s="70">
        <v>487</v>
      </c>
      <c r="C229" s="70">
        <v>11</v>
      </c>
      <c r="D229" s="70">
        <v>29</v>
      </c>
      <c r="E229" s="70">
        <v>2014</v>
      </c>
      <c r="F229" s="70" t="s">
        <v>181</v>
      </c>
      <c r="G229" s="70" t="s">
        <v>1891</v>
      </c>
      <c r="H229" s="70" t="s">
        <v>1892</v>
      </c>
      <c r="I229" s="148"/>
      <c r="J229" s="71">
        <v>4.990603012134561</v>
      </c>
      <c r="K229" s="71">
        <v>0.34005855476528313</v>
      </c>
      <c r="L229" s="71">
        <v>1.467768475226999</v>
      </c>
      <c r="M229" s="71">
        <v>30.449367660221419</v>
      </c>
      <c r="N229" s="71">
        <v>12.667308201134061</v>
      </c>
      <c r="O229" s="71">
        <v>6.2142211524152815</v>
      </c>
      <c r="P229" s="71">
        <v>3.8814873623022144</v>
      </c>
      <c r="Q229" s="71">
        <v>0.635375273430003</v>
      </c>
      <c r="R229" s="71">
        <v>0</v>
      </c>
      <c r="S229" s="71">
        <v>1.5871254577414109</v>
      </c>
      <c r="T229" s="72"/>
      <c r="U229" s="71">
        <v>610369</v>
      </c>
      <c r="V229" s="71">
        <v>171</v>
      </c>
      <c r="W229" s="71">
        <v>16</v>
      </c>
      <c r="X229" s="71">
        <v>6429</v>
      </c>
      <c r="Y229" s="71">
        <v>3971</v>
      </c>
      <c r="Z229" s="71">
        <v>3576</v>
      </c>
      <c r="AA229" s="71">
        <v>773</v>
      </c>
      <c r="AB229" s="71">
        <v>8561</v>
      </c>
      <c r="AC229" s="71">
        <v>0</v>
      </c>
      <c r="AD229" s="71">
        <v>1.5871254577414109</v>
      </c>
      <c r="AE229" s="72"/>
      <c r="AF229" s="71"/>
      <c r="AG229" s="71"/>
      <c r="AH229" s="71"/>
      <c r="AI229" s="71"/>
      <c r="AJ229" s="71"/>
      <c r="AK229" s="71"/>
      <c r="AL229" s="71"/>
      <c r="AM229" s="71"/>
      <c r="AN229" s="71"/>
      <c r="AO229" s="71"/>
      <c r="AP229" s="71"/>
      <c r="AQ229" s="72"/>
      <c r="AR229" s="71">
        <v>353</v>
      </c>
      <c r="AS229" s="71">
        <v>6</v>
      </c>
      <c r="AT229" s="71">
        <v>0</v>
      </c>
      <c r="AU229" s="71">
        <v>0</v>
      </c>
      <c r="AV229" s="71">
        <v>0</v>
      </c>
      <c r="AW229" s="71">
        <v>0</v>
      </c>
      <c r="AX229" s="71"/>
      <c r="AY229" s="72"/>
      <c r="AZ229" s="71">
        <v>904.7</v>
      </c>
      <c r="BA229" s="71">
        <v>154.80000000000001</v>
      </c>
      <c r="BB229" s="71">
        <v>0</v>
      </c>
      <c r="BC229" s="71">
        <v>0</v>
      </c>
      <c r="BD229" s="71">
        <v>0</v>
      </c>
      <c r="BE229" s="71">
        <v>0</v>
      </c>
      <c r="BF229" s="71"/>
      <c r="BG229" s="72"/>
      <c r="BH229" s="71">
        <v>0</v>
      </c>
      <c r="BI229" s="71">
        <v>0</v>
      </c>
      <c r="BJ229" s="71">
        <v>3.3029999999999999</v>
      </c>
      <c r="BK229" s="71">
        <v>6.6310000000000002</v>
      </c>
      <c r="BL229" s="71">
        <v>22.072999999999997</v>
      </c>
      <c r="BM229" s="71">
        <v>0</v>
      </c>
      <c r="BN229" s="72"/>
      <c r="BO229" s="71">
        <v>0</v>
      </c>
      <c r="BP229" s="71">
        <v>0</v>
      </c>
      <c r="BQ229" s="71">
        <v>1</v>
      </c>
      <c r="BR229" s="71">
        <v>2</v>
      </c>
      <c r="BS229" s="71">
        <v>3</v>
      </c>
      <c r="BT229" s="71">
        <v>0</v>
      </c>
      <c r="BU229"/>
      <c r="BV229" s="70">
        <v>20.041</v>
      </c>
      <c r="BW229" s="70">
        <v>0</v>
      </c>
      <c r="BX229" s="70">
        <v>11.965999999999999</v>
      </c>
      <c r="BY229" s="70">
        <v>0</v>
      </c>
      <c r="BZ229" s="70">
        <v>0</v>
      </c>
      <c r="CA229" s="70">
        <v>0</v>
      </c>
      <c r="CB229" s="70">
        <v>0</v>
      </c>
      <c r="CC229" s="70">
        <v>0</v>
      </c>
      <c r="CD229" s="70">
        <v>0</v>
      </c>
    </row>
    <row r="230" spans="1:82">
      <c r="A230" s="70" t="s">
        <v>1903</v>
      </c>
      <c r="B230" s="70">
        <v>488</v>
      </c>
      <c r="C230" s="70">
        <v>12</v>
      </c>
      <c r="D230" s="70">
        <v>29</v>
      </c>
      <c r="E230" s="70">
        <v>2015</v>
      </c>
      <c r="F230" s="70" t="s">
        <v>182</v>
      </c>
      <c r="G230" s="70" t="s">
        <v>1891</v>
      </c>
      <c r="H230" s="70" t="s">
        <v>1892</v>
      </c>
      <c r="I230" s="148"/>
      <c r="J230" s="71">
        <v>6.5060614850482841</v>
      </c>
      <c r="K230" s="71">
        <v>0.32489564951345862</v>
      </c>
      <c r="L230" s="71">
        <v>1.649510881063456</v>
      </c>
      <c r="M230" s="71">
        <v>27.911612278714369</v>
      </c>
      <c r="N230" s="71">
        <v>12.054201054068139</v>
      </c>
      <c r="O230" s="71">
        <v>6.2961239046148707</v>
      </c>
      <c r="P230" s="71">
        <v>3.9096804451476701</v>
      </c>
      <c r="Q230" s="71">
        <v>0.625260876386316</v>
      </c>
      <c r="R230" s="71">
        <v>0</v>
      </c>
      <c r="S230" s="71">
        <v>1.4454297438745241</v>
      </c>
      <c r="T230" s="72"/>
      <c r="U230" s="71">
        <v>838920</v>
      </c>
      <c r="V230" s="71">
        <v>171</v>
      </c>
      <c r="W230" s="71">
        <v>16</v>
      </c>
      <c r="X230" s="71">
        <v>6429</v>
      </c>
      <c r="Y230" s="71">
        <v>4061</v>
      </c>
      <c r="Z230" s="71">
        <v>3658</v>
      </c>
      <c r="AA230" s="71">
        <v>778</v>
      </c>
      <c r="AB230" s="71">
        <v>8606</v>
      </c>
      <c r="AC230" s="71">
        <v>0</v>
      </c>
      <c r="AD230" s="71">
        <v>1.4454297438745241</v>
      </c>
      <c r="AE230" s="72"/>
      <c r="AF230" s="71">
        <v>6820257.4944943143</v>
      </c>
      <c r="AG230" s="71">
        <v>273468.43731369323</v>
      </c>
      <c r="AH230" s="71">
        <v>335541.51186074771</v>
      </c>
      <c r="AI230" s="71">
        <v>40138221.313791767</v>
      </c>
      <c r="AJ230" s="71">
        <v>18385810.706899479</v>
      </c>
      <c r="AK230" s="71">
        <v>0</v>
      </c>
      <c r="AL230" s="71">
        <v>0</v>
      </c>
      <c r="AM230" s="71">
        <v>1179416.1991877779</v>
      </c>
      <c r="AN230" s="71">
        <v>0</v>
      </c>
      <c r="AO230" s="71">
        <v>0</v>
      </c>
      <c r="AP230" s="71">
        <v>67132715.663547784</v>
      </c>
      <c r="AQ230" s="72"/>
      <c r="AR230" s="71">
        <v>375</v>
      </c>
      <c r="AS230" s="71">
        <v>12</v>
      </c>
      <c r="AT230" s="71">
        <v>0</v>
      </c>
      <c r="AU230" s="71">
        <v>0</v>
      </c>
      <c r="AV230" s="71">
        <v>0</v>
      </c>
      <c r="AW230" s="71">
        <v>0</v>
      </c>
      <c r="AX230" s="71"/>
      <c r="AY230" s="72"/>
      <c r="AZ230" s="71">
        <v>970.40000000000009</v>
      </c>
      <c r="BA230" s="71">
        <v>283.10000000000002</v>
      </c>
      <c r="BB230" s="71">
        <v>0</v>
      </c>
      <c r="BC230" s="71">
        <v>0</v>
      </c>
      <c r="BD230" s="71">
        <v>0</v>
      </c>
      <c r="BE230" s="71">
        <v>0</v>
      </c>
      <c r="BF230" s="71"/>
      <c r="BG230" s="72"/>
      <c r="BH230" s="71">
        <v>0</v>
      </c>
      <c r="BI230" s="71">
        <v>0</v>
      </c>
      <c r="BJ230" s="71">
        <v>3.5640000000000001</v>
      </c>
      <c r="BK230" s="71">
        <v>6.68</v>
      </c>
      <c r="BL230" s="71">
        <v>16.141999999999999</v>
      </c>
      <c r="BM230" s="71">
        <v>0</v>
      </c>
      <c r="BN230" s="72"/>
      <c r="BO230" s="71">
        <v>0</v>
      </c>
      <c r="BP230" s="71">
        <v>0</v>
      </c>
      <c r="BQ230" s="71">
        <v>1</v>
      </c>
      <c r="BR230" s="71">
        <v>2</v>
      </c>
      <c r="BS230" s="71">
        <v>1</v>
      </c>
      <c r="BT230" s="71">
        <v>0</v>
      </c>
      <c r="BU230"/>
      <c r="BV230" s="70">
        <v>14.792999999999999</v>
      </c>
      <c r="BW230" s="70">
        <v>0</v>
      </c>
      <c r="BX230" s="70">
        <v>11.593</v>
      </c>
      <c r="BY230" s="70">
        <v>0</v>
      </c>
      <c r="BZ230" s="70">
        <v>0</v>
      </c>
      <c r="CA230" s="70">
        <v>0</v>
      </c>
      <c r="CB230" s="70">
        <v>0</v>
      </c>
      <c r="CC230" s="70">
        <v>0</v>
      </c>
      <c r="CD230" s="70">
        <v>0</v>
      </c>
    </row>
    <row r="231" spans="1:82">
      <c r="A231" s="70" t="s">
        <v>1904</v>
      </c>
      <c r="B231" s="70">
        <v>489</v>
      </c>
      <c r="C231" s="70">
        <v>13</v>
      </c>
      <c r="D231" s="70">
        <v>29</v>
      </c>
      <c r="E231" s="70">
        <v>2016</v>
      </c>
      <c r="F231" s="70" t="s">
        <v>155</v>
      </c>
      <c r="G231" s="70" t="s">
        <v>1891</v>
      </c>
      <c r="H231" s="70" t="s">
        <v>1892</v>
      </c>
      <c r="I231" s="148"/>
      <c r="J231" s="71">
        <v>5.2778179039771684</v>
      </c>
      <c r="K231" s="71">
        <v>0.31644502287513621</v>
      </c>
      <c r="L231" s="71">
        <v>1.5768707124137231</v>
      </c>
      <c r="M231" s="71">
        <v>25.453980530190162</v>
      </c>
      <c r="N231" s="71">
        <v>11.998996186040451</v>
      </c>
      <c r="O231" s="71">
        <v>6.4526070057431397</v>
      </c>
      <c r="P231" s="71">
        <v>3.7169222795564498</v>
      </c>
      <c r="Q231" s="71">
        <v>0.60658785518701663</v>
      </c>
      <c r="R231" s="71">
        <v>0</v>
      </c>
      <c r="S231" s="71">
        <v>1.5092968598377834</v>
      </c>
      <c r="T231" s="72"/>
      <c r="U231" s="71">
        <v>645946</v>
      </c>
      <c r="V231" s="71">
        <v>171</v>
      </c>
      <c r="W231" s="71">
        <v>16</v>
      </c>
      <c r="X231" s="71">
        <v>6429</v>
      </c>
      <c r="Y231" s="71">
        <v>4043</v>
      </c>
      <c r="Z231" s="71">
        <v>3795</v>
      </c>
      <c r="AA231" s="71">
        <v>765</v>
      </c>
      <c r="AB231" s="71">
        <v>8588</v>
      </c>
      <c r="AC231" s="71">
        <v>0</v>
      </c>
      <c r="AD231" s="71">
        <v>1.5092968598377829</v>
      </c>
      <c r="AE231" s="72"/>
      <c r="AF231" s="71">
        <v>5510539.8685980095</v>
      </c>
      <c r="AG231" s="71">
        <v>248206.18505167021</v>
      </c>
      <c r="AH231" s="71">
        <v>238548.90060781321</v>
      </c>
      <c r="AI231" s="71">
        <v>39066218.223263077</v>
      </c>
      <c r="AJ231" s="71">
        <v>17292330.026376542</v>
      </c>
      <c r="AK231" s="71">
        <v>0</v>
      </c>
      <c r="AL231" s="71">
        <v>0</v>
      </c>
      <c r="AM231" s="71">
        <v>1177863.748877838</v>
      </c>
      <c r="AN231" s="71">
        <v>0</v>
      </c>
      <c r="AO231" s="71">
        <v>0</v>
      </c>
      <c r="AP231" s="71">
        <v>63533706.952774957</v>
      </c>
      <c r="AQ231" s="72"/>
      <c r="AR231" s="71">
        <v>390</v>
      </c>
      <c r="AS231" s="71">
        <v>15</v>
      </c>
      <c r="AT231" s="71">
        <v>0</v>
      </c>
      <c r="AU231" s="71">
        <v>0</v>
      </c>
      <c r="AV231" s="71">
        <v>0</v>
      </c>
      <c r="AW231" s="71">
        <v>0</v>
      </c>
      <c r="AX231" s="71"/>
      <c r="AY231" s="72"/>
      <c r="AZ231" s="71">
        <v>1025.8</v>
      </c>
      <c r="BA231" s="71">
        <v>317.8</v>
      </c>
      <c r="BB231" s="71">
        <v>0</v>
      </c>
      <c r="BC231" s="71">
        <v>0</v>
      </c>
      <c r="BD231" s="71">
        <v>0</v>
      </c>
      <c r="BE231" s="71">
        <v>0</v>
      </c>
      <c r="BF231" s="71"/>
      <c r="BG231" s="72"/>
      <c r="BH231" s="71">
        <v>0</v>
      </c>
      <c r="BI231" s="71">
        <v>0</v>
      </c>
      <c r="BJ231" s="71">
        <v>3.49</v>
      </c>
      <c r="BK231" s="71">
        <v>6.6470000000000002</v>
      </c>
      <c r="BL231" s="71">
        <v>16.178999999999998</v>
      </c>
      <c r="BM231" s="71">
        <v>0</v>
      </c>
      <c r="BN231" s="72"/>
      <c r="BO231" s="71">
        <v>0</v>
      </c>
      <c r="BP231" s="71">
        <v>0</v>
      </c>
      <c r="BQ231" s="71">
        <v>1</v>
      </c>
      <c r="BR231" s="71">
        <v>2</v>
      </c>
      <c r="BS231" s="71">
        <v>1</v>
      </c>
      <c r="BT231" s="71">
        <v>0</v>
      </c>
      <c r="BU231"/>
      <c r="BV231" s="70">
        <v>14.411</v>
      </c>
      <c r="BW231" s="70">
        <v>0</v>
      </c>
      <c r="BX231" s="70">
        <v>11.904999999999999</v>
      </c>
      <c r="BY231" s="70">
        <v>0</v>
      </c>
      <c r="BZ231" s="70">
        <v>0</v>
      </c>
      <c r="CA231" s="70">
        <v>0</v>
      </c>
      <c r="CB231" s="70">
        <v>0</v>
      </c>
      <c r="CC231" s="70">
        <v>0</v>
      </c>
      <c r="CD231" s="70">
        <v>0</v>
      </c>
    </row>
    <row r="232" spans="1:82">
      <c r="A232" s="70" t="s">
        <v>1905</v>
      </c>
      <c r="B232" s="70">
        <v>490</v>
      </c>
      <c r="C232" s="70">
        <v>14</v>
      </c>
      <c r="D232" s="70">
        <v>29</v>
      </c>
      <c r="E232" s="70">
        <v>2017</v>
      </c>
      <c r="F232" s="70" t="s">
        <v>156</v>
      </c>
      <c r="G232" s="70" t="s">
        <v>1891</v>
      </c>
      <c r="H232" s="70" t="s">
        <v>1892</v>
      </c>
      <c r="I232" s="148"/>
      <c r="J232" s="71">
        <v>4.6682274280464542</v>
      </c>
      <c r="K232" s="71">
        <v>0.31134070465125741</v>
      </c>
      <c r="L232" s="71">
        <v>1.3356922024223685</v>
      </c>
      <c r="M232" s="71">
        <v>22.860677164717142</v>
      </c>
      <c r="N232" s="71">
        <v>11.578782125597206</v>
      </c>
      <c r="O232" s="71">
        <v>6.6433566518879186</v>
      </c>
      <c r="P232" s="71">
        <v>3.7416563408363936</v>
      </c>
      <c r="Q232" s="71">
        <v>0.59881014902267204</v>
      </c>
      <c r="R232" s="71">
        <v>0</v>
      </c>
      <c r="S232" s="71">
        <v>1.666028883619725</v>
      </c>
      <c r="T232" s="72"/>
      <c r="U232" s="71">
        <v>681913</v>
      </c>
      <c r="V232" s="71">
        <v>171</v>
      </c>
      <c r="W232" s="71">
        <v>16</v>
      </c>
      <c r="X232" s="71">
        <v>6429</v>
      </c>
      <c r="Y232" s="71">
        <v>4183</v>
      </c>
      <c r="Z232" s="71">
        <v>3972</v>
      </c>
      <c r="AA232" s="71">
        <v>775</v>
      </c>
      <c r="AB232" s="71">
        <v>8767</v>
      </c>
      <c r="AC232" s="71">
        <v>0</v>
      </c>
      <c r="AD232" s="71">
        <v>1.666028883619725</v>
      </c>
      <c r="AE232" s="72"/>
      <c r="AF232" s="71">
        <v>5476805.9020327348</v>
      </c>
      <c r="AG232" s="71">
        <v>261519.67988026809</v>
      </c>
      <c r="AH232" s="71">
        <v>279789.47695076518</v>
      </c>
      <c r="AI232" s="71">
        <v>39968067.85947971</v>
      </c>
      <c r="AJ232" s="71">
        <v>19178247.82300473</v>
      </c>
      <c r="AK232" s="71">
        <v>0</v>
      </c>
      <c r="AL232" s="71">
        <v>0</v>
      </c>
      <c r="AM232" s="71">
        <v>1204295.456031987</v>
      </c>
      <c r="AN232" s="71">
        <v>0</v>
      </c>
      <c r="AO232" s="71">
        <v>0</v>
      </c>
      <c r="AP232" s="71">
        <v>66368726.197380193</v>
      </c>
      <c r="AQ232" s="72"/>
      <c r="AR232" s="71">
        <v>408</v>
      </c>
      <c r="AS232" s="71">
        <v>18</v>
      </c>
      <c r="AT232" s="71">
        <v>0</v>
      </c>
      <c r="AU232" s="71">
        <v>0</v>
      </c>
      <c r="AV232" s="71">
        <v>0</v>
      </c>
      <c r="AW232" s="71">
        <v>0</v>
      </c>
      <c r="AX232" s="71"/>
      <c r="AY232" s="72"/>
      <c r="AZ232" s="71">
        <v>1094.2</v>
      </c>
      <c r="BA232" s="71">
        <v>384.9</v>
      </c>
      <c r="BB232" s="71">
        <v>0</v>
      </c>
      <c r="BC232" s="71">
        <v>0</v>
      </c>
      <c r="BD232" s="71">
        <v>0</v>
      </c>
      <c r="BE232" s="71">
        <v>0</v>
      </c>
      <c r="BF232" s="71"/>
      <c r="BG232" s="72"/>
      <c r="BH232" s="71">
        <v>0</v>
      </c>
      <c r="BI232" s="71">
        <v>0</v>
      </c>
      <c r="BJ232" s="71">
        <v>3.3130000000000002</v>
      </c>
      <c r="BK232" s="71">
        <v>5.3319999999999999</v>
      </c>
      <c r="BL232" s="71">
        <v>6.6470000000000002</v>
      </c>
      <c r="BM232" s="71">
        <v>0</v>
      </c>
      <c r="BN232" s="72"/>
      <c r="BO232" s="71">
        <v>0</v>
      </c>
      <c r="BP232" s="71">
        <v>0</v>
      </c>
      <c r="BQ232" s="71">
        <v>1</v>
      </c>
      <c r="BR232" s="71">
        <v>1</v>
      </c>
      <c r="BS232" s="71">
        <v>2</v>
      </c>
      <c r="BT232" s="71">
        <v>0</v>
      </c>
      <c r="BU232"/>
      <c r="BV232" s="70">
        <v>15.292</v>
      </c>
      <c r="BW232" s="70">
        <v>0</v>
      </c>
      <c r="BX232" s="70">
        <v>0</v>
      </c>
      <c r="BY232" s="70">
        <v>0</v>
      </c>
      <c r="BZ232" s="70">
        <v>0</v>
      </c>
      <c r="CA232" s="70">
        <v>0</v>
      </c>
      <c r="CB232" s="70">
        <v>0</v>
      </c>
      <c r="CC232" s="70">
        <v>0</v>
      </c>
      <c r="CD232" s="70">
        <v>0</v>
      </c>
    </row>
    <row r="233" spans="1:82">
      <c r="A233" s="70" t="s">
        <v>1906</v>
      </c>
      <c r="B233" s="70">
        <v>491</v>
      </c>
      <c r="C233" s="70">
        <v>15</v>
      </c>
      <c r="D233" s="70">
        <v>29</v>
      </c>
      <c r="E233" s="70">
        <v>2018</v>
      </c>
      <c r="F233" s="70" t="s">
        <v>183</v>
      </c>
      <c r="G233" s="70" t="s">
        <v>1891</v>
      </c>
      <c r="H233" s="70" t="s">
        <v>1892</v>
      </c>
      <c r="I233" s="148"/>
      <c r="J233" s="71">
        <v>4.673516984715449</v>
      </c>
      <c r="K233" s="71">
        <v>0.2797804118158122</v>
      </c>
      <c r="L233" s="71">
        <v>1.2369075927162658</v>
      </c>
      <c r="M233" s="71">
        <v>19.943771829899891</v>
      </c>
      <c r="N233" s="71">
        <v>9.3415285180879302</v>
      </c>
      <c r="O233" s="71">
        <v>6.6908604449877949</v>
      </c>
      <c r="P233" s="71">
        <v>3.8143483643850202</v>
      </c>
      <c r="Q233" s="71">
        <v>0.55832176124617405</v>
      </c>
      <c r="R233" s="71">
        <v>0</v>
      </c>
      <c r="S233" s="71">
        <v>1.4159884907561056</v>
      </c>
      <c r="T233" s="72"/>
      <c r="U233" s="71">
        <v>782494</v>
      </c>
      <c r="V233" s="71">
        <v>171</v>
      </c>
      <c r="W233" s="71">
        <v>16</v>
      </c>
      <c r="X233" s="71">
        <v>6429</v>
      </c>
      <c r="Y233" s="71">
        <v>4200</v>
      </c>
      <c r="Z233" s="71">
        <v>4077</v>
      </c>
      <c r="AA233" s="71">
        <v>798</v>
      </c>
      <c r="AB233" s="71">
        <v>8809</v>
      </c>
      <c r="AC233" s="71">
        <v>0</v>
      </c>
      <c r="AD233" s="71">
        <v>1.415988490756106</v>
      </c>
      <c r="AE233" s="72"/>
      <c r="AF233" s="71">
        <v>6017203.890788205</v>
      </c>
      <c r="AG233" s="71">
        <v>239228.67080517139</v>
      </c>
      <c r="AH233" s="71">
        <v>268658.36149585427</v>
      </c>
      <c r="AI233" s="71">
        <v>38597926.122407787</v>
      </c>
      <c r="AJ233" s="71">
        <v>17210116.18641492</v>
      </c>
      <c r="AK233" s="71">
        <v>0</v>
      </c>
      <c r="AL233" s="71">
        <v>0</v>
      </c>
      <c r="AM233" s="71">
        <v>1212568.634258915</v>
      </c>
      <c r="AN233" s="71">
        <v>0</v>
      </c>
      <c r="AO233" s="71">
        <v>0</v>
      </c>
      <c r="AP233" s="71">
        <v>63545701.866170853</v>
      </c>
      <c r="AQ233" s="72"/>
      <c r="AR233" s="71">
        <v>431</v>
      </c>
      <c r="AS233" s="71">
        <v>22</v>
      </c>
      <c r="AT233" s="71">
        <v>0</v>
      </c>
      <c r="AU233" s="71">
        <v>0</v>
      </c>
      <c r="AV233" s="71">
        <v>0</v>
      </c>
      <c r="AW233" s="71">
        <v>0</v>
      </c>
      <c r="AX233" s="71"/>
      <c r="AY233" s="72"/>
      <c r="AZ233" s="71">
        <v>1192.1000000000004</v>
      </c>
      <c r="BA233" s="71">
        <v>477</v>
      </c>
      <c r="BB233" s="71">
        <v>0</v>
      </c>
      <c r="BC233" s="71">
        <v>0</v>
      </c>
      <c r="BD233" s="71">
        <v>0</v>
      </c>
      <c r="BE233" s="71">
        <v>0</v>
      </c>
      <c r="BF233" s="71"/>
      <c r="BG233" s="72"/>
      <c r="BH233" s="71">
        <v>0</v>
      </c>
      <c r="BI233" s="71">
        <v>0</v>
      </c>
      <c r="BJ233" s="71">
        <v>3.371</v>
      </c>
      <c r="BK233" s="71">
        <v>5.4770000000000003</v>
      </c>
      <c r="BL233" s="71">
        <v>5.4790000000000001</v>
      </c>
      <c r="BM233" s="71">
        <v>0</v>
      </c>
      <c r="BN233" s="72"/>
      <c r="BO233" s="71">
        <v>0</v>
      </c>
      <c r="BP233" s="71">
        <v>0</v>
      </c>
      <c r="BQ233" s="71">
        <v>1</v>
      </c>
      <c r="BR233" s="71">
        <v>1</v>
      </c>
      <c r="BS233" s="71">
        <v>2</v>
      </c>
      <c r="BT233" s="71">
        <v>0</v>
      </c>
      <c r="BU233"/>
      <c r="BV233" s="70">
        <v>14.327</v>
      </c>
      <c r="BW233" s="70">
        <v>0</v>
      </c>
      <c r="BX233" s="70">
        <v>0</v>
      </c>
      <c r="BY233" s="70">
        <v>0</v>
      </c>
      <c r="BZ233" s="70">
        <v>0</v>
      </c>
      <c r="CA233" s="70">
        <v>0</v>
      </c>
      <c r="CB233" s="70">
        <v>0</v>
      </c>
      <c r="CC233" s="70">
        <v>0</v>
      </c>
      <c r="CD233" s="70">
        <v>0</v>
      </c>
    </row>
    <row r="234" spans="1:82">
      <c r="A234" s="70" t="s">
        <v>1907</v>
      </c>
      <c r="B234" s="70">
        <v>492</v>
      </c>
      <c r="C234" s="70">
        <v>16</v>
      </c>
      <c r="D234" s="70">
        <v>29</v>
      </c>
      <c r="E234" s="70">
        <v>2019</v>
      </c>
      <c r="F234" s="70" t="s">
        <v>158</v>
      </c>
      <c r="G234" s="70" t="s">
        <v>1891</v>
      </c>
      <c r="H234" s="70" t="s">
        <v>1892</v>
      </c>
      <c r="I234" s="148"/>
      <c r="J234" s="71">
        <v>4.5754509939688175</v>
      </c>
      <c r="K234" s="71">
        <v>0.25119138094309928</v>
      </c>
      <c r="L234" s="71">
        <v>1.2474639346145957</v>
      </c>
      <c r="M234" s="71">
        <v>19.000798672186082</v>
      </c>
      <c r="N234" s="71">
        <v>7.9321851295435053</v>
      </c>
      <c r="O234" s="71">
        <v>6.8746634159722104</v>
      </c>
      <c r="P234" s="71">
        <v>4.1128065793012452</v>
      </c>
      <c r="Q234" s="71">
        <v>0.53502760344625799</v>
      </c>
      <c r="R234" s="71">
        <v>0</v>
      </c>
      <c r="S234" s="71">
        <v>1.4213836699959161</v>
      </c>
      <c r="T234" s="72"/>
      <c r="U234" s="71">
        <v>786556</v>
      </c>
      <c r="V234" s="71">
        <v>171</v>
      </c>
      <c r="W234" s="71">
        <v>16</v>
      </c>
      <c r="X234" s="71">
        <v>6429</v>
      </c>
      <c r="Y234" s="71">
        <v>4101</v>
      </c>
      <c r="Z234" s="71">
        <v>4304</v>
      </c>
      <c r="AA234" s="71">
        <v>854</v>
      </c>
      <c r="AB234" s="71">
        <v>8670</v>
      </c>
      <c r="AC234" s="71">
        <v>0</v>
      </c>
      <c r="AD234" s="71">
        <v>1.4213836699959159</v>
      </c>
      <c r="AE234" s="72"/>
      <c r="AF234" s="71">
        <v>5998067.068107402</v>
      </c>
      <c r="AG234" s="71">
        <v>226022.45481630019</v>
      </c>
      <c r="AH234" s="71">
        <v>285095.24814046151</v>
      </c>
      <c r="AI234" s="71">
        <v>38892267.653290883</v>
      </c>
      <c r="AJ234" s="71">
        <v>15172291.412279081</v>
      </c>
      <c r="AK234" s="71">
        <v>0</v>
      </c>
      <c r="AL234" s="71">
        <v>0</v>
      </c>
      <c r="AM234" s="71">
        <v>1180788.7322749442</v>
      </c>
      <c r="AN234" s="71">
        <v>0</v>
      </c>
      <c r="AO234" s="71">
        <v>0</v>
      </c>
      <c r="AP234" s="71">
        <v>61754532.568909071</v>
      </c>
      <c r="AQ234" s="72"/>
      <c r="AR234" s="71">
        <v>446</v>
      </c>
      <c r="AS234" s="71">
        <v>22</v>
      </c>
      <c r="AT234" s="71">
        <v>0</v>
      </c>
      <c r="AU234" s="71">
        <v>0</v>
      </c>
      <c r="AV234" s="71">
        <v>0</v>
      </c>
      <c r="AW234" s="71">
        <v>0</v>
      </c>
      <c r="AX234" s="71"/>
      <c r="AY234" s="72"/>
      <c r="AZ234" s="71">
        <v>1248.5</v>
      </c>
      <c r="BA234" s="71">
        <v>476.9</v>
      </c>
      <c r="BB234" s="71">
        <v>0</v>
      </c>
      <c r="BC234" s="71">
        <v>0</v>
      </c>
      <c r="BD234" s="71">
        <v>0</v>
      </c>
      <c r="BE234" s="71">
        <v>0</v>
      </c>
      <c r="BF234" s="71"/>
      <c r="BG234" s="72"/>
      <c r="BH234" s="71">
        <v>0</v>
      </c>
      <c r="BI234" s="71">
        <v>0</v>
      </c>
      <c r="BJ234" s="71">
        <v>3.121</v>
      </c>
      <c r="BK234" s="71">
        <v>4.4379999999999997</v>
      </c>
      <c r="BL234" s="71">
        <v>16.805</v>
      </c>
      <c r="BM234" s="71">
        <v>0</v>
      </c>
      <c r="BN234" s="72"/>
      <c r="BO234" s="71">
        <v>0</v>
      </c>
      <c r="BP234" s="71">
        <v>0</v>
      </c>
      <c r="BQ234" s="71">
        <v>1</v>
      </c>
      <c r="BR234" s="71">
        <v>1</v>
      </c>
      <c r="BS234" s="71">
        <v>1</v>
      </c>
      <c r="BT234" s="71">
        <v>0</v>
      </c>
      <c r="BU234"/>
      <c r="BV234" s="70">
        <v>11.602</v>
      </c>
      <c r="BW234" s="70">
        <v>0</v>
      </c>
      <c r="BX234" s="70">
        <v>12.762</v>
      </c>
      <c r="BY234" s="70">
        <v>0</v>
      </c>
      <c r="BZ234" s="70">
        <v>0</v>
      </c>
      <c r="CA234" s="70">
        <v>0</v>
      </c>
      <c r="CB234" s="70">
        <v>0</v>
      </c>
      <c r="CC234" s="70">
        <v>0</v>
      </c>
      <c r="CD234" s="70">
        <v>0</v>
      </c>
    </row>
    <row r="235" spans="1:82">
      <c r="A235" s="70" t="s">
        <v>1908</v>
      </c>
      <c r="B235" s="70">
        <v>493</v>
      </c>
      <c r="C235" s="70">
        <v>17</v>
      </c>
      <c r="D235" s="70">
        <v>29</v>
      </c>
      <c r="E235" s="70">
        <v>2020</v>
      </c>
      <c r="F235" s="70" t="s">
        <v>159</v>
      </c>
      <c r="G235" s="1064" t="s">
        <v>1891</v>
      </c>
      <c r="H235" s="70" t="s">
        <v>1892</v>
      </c>
      <c r="I235" s="148"/>
      <c r="J235" s="71">
        <v>4.2248288515431938</v>
      </c>
      <c r="K235" s="71">
        <v>0.2157978146555562</v>
      </c>
      <c r="L235" s="71">
        <v>6.9103523530213998E-2</v>
      </c>
      <c r="M235" s="71">
        <v>21.341164564078262</v>
      </c>
      <c r="N235" s="71">
        <v>9.6651847361380856</v>
      </c>
      <c r="O235" s="71">
        <v>5.7810745011897859</v>
      </c>
      <c r="P235" s="71">
        <v>3.9147490602141386</v>
      </c>
      <c r="Q235" s="71">
        <v>0.50953857161346505</v>
      </c>
      <c r="R235" s="71">
        <v>0</v>
      </c>
      <c r="S235" s="71">
        <v>1.4664445557910879</v>
      </c>
      <c r="T235" s="72"/>
      <c r="U235" s="71">
        <v>743835</v>
      </c>
      <c r="V235" s="71">
        <v>141</v>
      </c>
      <c r="W235" s="71">
        <v>1</v>
      </c>
      <c r="X235" s="71">
        <v>7648</v>
      </c>
      <c r="Y235" s="71">
        <v>4098</v>
      </c>
      <c r="Z235" s="71">
        <v>4131</v>
      </c>
      <c r="AA235" s="71">
        <v>864</v>
      </c>
      <c r="AB235" s="71">
        <v>8642</v>
      </c>
      <c r="AC235" s="71">
        <v>0</v>
      </c>
      <c r="AD235" s="71">
        <v>1.4664445557910879</v>
      </c>
      <c r="AE235" s="72"/>
      <c r="AF235" s="71">
        <v>5398075.9474395374</v>
      </c>
      <c r="AG235" s="71">
        <v>175387.20778292007</v>
      </c>
      <c r="AH235" s="71">
        <v>15959.010585991293</v>
      </c>
      <c r="AI235" s="71">
        <v>41804931.053955652</v>
      </c>
      <c r="AJ235" s="71">
        <v>18226328.963489611</v>
      </c>
      <c r="AK235" s="71"/>
      <c r="AL235" s="71"/>
      <c r="AM235" s="71">
        <v>1127877.0146225814</v>
      </c>
      <c r="AN235" s="71"/>
      <c r="AO235" s="71"/>
      <c r="AP235" s="71">
        <v>66748559.197876289</v>
      </c>
      <c r="AQ235" s="72"/>
      <c r="AR235" s="71">
        <v>459</v>
      </c>
      <c r="AS235" s="71">
        <v>23</v>
      </c>
      <c r="AT235" s="71">
        <v>0</v>
      </c>
      <c r="AU235" s="71">
        <v>0</v>
      </c>
      <c r="AV235" s="71">
        <v>0</v>
      </c>
      <c r="AW235" s="71">
        <v>0</v>
      </c>
      <c r="AX235" s="71"/>
      <c r="AY235" s="72"/>
      <c r="AZ235" s="71">
        <v>1320.700000000001</v>
      </c>
      <c r="BA235" s="71">
        <v>498.90000000000009</v>
      </c>
      <c r="BB235" s="71">
        <v>0</v>
      </c>
      <c r="BC235" s="71">
        <v>0</v>
      </c>
      <c r="BD235" s="71">
        <v>0</v>
      </c>
      <c r="BE235" s="71">
        <v>0</v>
      </c>
      <c r="BF235" s="71"/>
      <c r="BG235" s="72"/>
      <c r="BH235" s="71">
        <v>0</v>
      </c>
      <c r="BI235" s="71">
        <v>0</v>
      </c>
      <c r="BJ235" s="71">
        <v>2.6720000000000002</v>
      </c>
      <c r="BK235" s="71">
        <v>3.8610000000000002</v>
      </c>
      <c r="BL235" s="71">
        <v>16.734999999999999</v>
      </c>
      <c r="BM235" s="71">
        <v>0</v>
      </c>
      <c r="BN235" s="72"/>
      <c r="BO235" s="71">
        <v>0</v>
      </c>
      <c r="BP235" s="71">
        <v>0</v>
      </c>
      <c r="BQ235" s="71">
        <v>1</v>
      </c>
      <c r="BR235" s="71">
        <v>1</v>
      </c>
      <c r="BS235" s="71">
        <v>1</v>
      </c>
      <c r="BT235" s="71">
        <v>0</v>
      </c>
      <c r="BU235"/>
      <c r="BV235" s="70">
        <v>9.5459999999999994</v>
      </c>
      <c r="BW235" s="70">
        <v>0</v>
      </c>
      <c r="BX235" s="70">
        <v>13.722</v>
      </c>
      <c r="BY235" s="70">
        <v>0</v>
      </c>
      <c r="BZ235" s="70">
        <v>0</v>
      </c>
      <c r="CA235" s="70">
        <v>0</v>
      </c>
      <c r="CB235" s="70">
        <v>0</v>
      </c>
      <c r="CC235" s="70">
        <v>0</v>
      </c>
      <c r="CD235" s="70">
        <v>0</v>
      </c>
    </row>
    <row r="236" spans="1:82">
      <c r="A236" s="70" t="s">
        <v>1909</v>
      </c>
      <c r="B236" s="70">
        <v>493</v>
      </c>
      <c r="C236" s="70">
        <v>18</v>
      </c>
      <c r="D236" s="70">
        <v>29</v>
      </c>
      <c r="E236" s="70">
        <v>2021</v>
      </c>
      <c r="F236" s="70" t="s">
        <v>160</v>
      </c>
      <c r="G236" s="1064" t="s">
        <v>1891</v>
      </c>
      <c r="H236" s="70" t="s">
        <v>1892</v>
      </c>
      <c r="I236" s="148"/>
      <c r="J236" s="71">
        <v>3.8435373023230288</v>
      </c>
      <c r="K236" s="71">
        <v>0.23248854459399954</v>
      </c>
      <c r="L236" s="71">
        <v>6.610701791161408E-2</v>
      </c>
      <c r="M236" s="71">
        <v>21.595966576439171</v>
      </c>
      <c r="N236" s="71">
        <v>7.8193677424003534</v>
      </c>
      <c r="O236" s="71">
        <v>5.7273977017815882</v>
      </c>
      <c r="P236" s="71">
        <v>4.0518438342195688</v>
      </c>
      <c r="Q236" s="71">
        <v>0.49582331601902702</v>
      </c>
      <c r="R236" s="71">
        <v>0</v>
      </c>
      <c r="S236" s="71">
        <v>1.302078604948248</v>
      </c>
      <c r="T236" s="72"/>
      <c r="U236" s="71">
        <v>803351</v>
      </c>
      <c r="V236" s="71">
        <v>141</v>
      </c>
      <c r="W236" s="71">
        <v>1</v>
      </c>
      <c r="X236" s="71">
        <v>7648</v>
      </c>
      <c r="Y236" s="71">
        <v>4010</v>
      </c>
      <c r="Z236" s="71">
        <v>4214</v>
      </c>
      <c r="AA236" s="71">
        <v>872</v>
      </c>
      <c r="AB236" s="71">
        <v>8492</v>
      </c>
      <c r="AC236" s="71">
        <v>0</v>
      </c>
      <c r="AD236" s="71">
        <v>1.302078604948248</v>
      </c>
      <c r="AE236" s="72"/>
      <c r="AF236" s="71">
        <v>5459464.8918661792</v>
      </c>
      <c r="AG236" s="71">
        <v>204768.53948563043</v>
      </c>
      <c r="AH236" s="71">
        <v>14138.520480101361</v>
      </c>
      <c r="AI236" s="71">
        <v>47790492.317083925</v>
      </c>
      <c r="AJ236" s="71">
        <v>16273957.97281207</v>
      </c>
      <c r="AK236" s="71">
        <v>0</v>
      </c>
      <c r="AL236" s="71">
        <v>0</v>
      </c>
      <c r="AM236" s="71">
        <v>1114692.9352638624</v>
      </c>
      <c r="AN236" s="71">
        <v>0</v>
      </c>
      <c r="AO236" s="71">
        <v>0</v>
      </c>
      <c r="AP236" s="71">
        <v>70857515.176991761</v>
      </c>
      <c r="AQ236" s="72"/>
      <c r="AR236" s="71">
        <v>476</v>
      </c>
      <c r="AS236" s="71">
        <v>23</v>
      </c>
      <c r="AT236" s="71">
        <v>0</v>
      </c>
      <c r="AU236" s="71">
        <v>0</v>
      </c>
      <c r="AV236" s="71">
        <v>0</v>
      </c>
      <c r="AW236" s="71">
        <v>0</v>
      </c>
      <c r="AX236" s="71"/>
      <c r="AY236" s="72"/>
      <c r="AZ236" s="71">
        <v>1435.700000000001</v>
      </c>
      <c r="BA236" s="71">
        <v>498.90000000000009</v>
      </c>
      <c r="BB236" s="71">
        <v>0</v>
      </c>
      <c r="BC236" s="71">
        <v>0</v>
      </c>
      <c r="BD236" s="71">
        <v>0</v>
      </c>
      <c r="BE236" s="71">
        <v>0</v>
      </c>
      <c r="BF236" s="71"/>
      <c r="BG236" s="72"/>
      <c r="BH236" s="71">
        <v>0</v>
      </c>
      <c r="BI236" s="71">
        <v>0</v>
      </c>
      <c r="BJ236" s="71">
        <v>2.6309999999999998</v>
      </c>
      <c r="BK236" s="71">
        <v>4.1210000000000004</v>
      </c>
      <c r="BL236" s="71">
        <v>14.074999999999999</v>
      </c>
      <c r="BM236" s="71">
        <v>0</v>
      </c>
      <c r="BN236" s="72"/>
      <c r="BO236" s="71">
        <v>0</v>
      </c>
      <c r="BP236" s="71">
        <v>0</v>
      </c>
      <c r="BQ236" s="71">
        <v>1</v>
      </c>
      <c r="BR236" s="71">
        <v>1</v>
      </c>
      <c r="BS236" s="71">
        <v>1</v>
      </c>
      <c r="BT236" s="71">
        <v>0</v>
      </c>
      <c r="BU236"/>
      <c r="BV236" s="70">
        <v>9.9499999999999993</v>
      </c>
      <c r="BW236" s="70">
        <v>0</v>
      </c>
      <c r="BX236" s="70">
        <v>10.877000000000001</v>
      </c>
      <c r="BY236" s="70">
        <v>0</v>
      </c>
      <c r="BZ236" s="70">
        <v>0</v>
      </c>
      <c r="CA236" s="70">
        <v>0</v>
      </c>
      <c r="CB236" s="70">
        <v>0</v>
      </c>
      <c r="CC236" s="70">
        <v>0</v>
      </c>
      <c r="CD236" s="70">
        <v>0</v>
      </c>
    </row>
    <row r="237" spans="1:82">
      <c r="A237" s="70" t="s">
        <v>1910</v>
      </c>
      <c r="B237" s="70">
        <v>493</v>
      </c>
      <c r="C237" s="70">
        <v>19</v>
      </c>
      <c r="D237" s="70">
        <v>29</v>
      </c>
      <c r="E237" s="70">
        <v>2022</v>
      </c>
      <c r="F237" s="70" t="s">
        <v>161</v>
      </c>
      <c r="G237" s="70" t="s">
        <v>1891</v>
      </c>
      <c r="H237" s="70" t="s">
        <v>1892</v>
      </c>
      <c r="I237" s="148"/>
      <c r="J237" s="71">
        <v>3.840781162373982</v>
      </c>
      <c r="K237" s="71">
        <v>0.2378948246648584</v>
      </c>
      <c r="L237" s="71">
        <v>6.0967828414023983E-2</v>
      </c>
      <c r="M237" s="71">
        <v>23.270805561905654</v>
      </c>
      <c r="N237" s="71">
        <v>9.8251200795387827</v>
      </c>
      <c r="O237" s="71">
        <v>6.0510433652544409</v>
      </c>
      <c r="P237" s="71">
        <v>4.0596558784582353</v>
      </c>
      <c r="Q237" s="71">
        <v>0.50027592162520207</v>
      </c>
      <c r="R237" s="71">
        <v>0</v>
      </c>
      <c r="S237" s="71">
        <v>1.396105180703783</v>
      </c>
      <c r="T237" s="72"/>
      <c r="U237" s="71">
        <v>834292</v>
      </c>
      <c r="V237" s="71">
        <v>141</v>
      </c>
      <c r="W237" s="71">
        <v>1</v>
      </c>
      <c r="X237" s="71">
        <v>7648</v>
      </c>
      <c r="Y237" s="71">
        <v>4096</v>
      </c>
      <c r="Z237" s="71">
        <v>4230</v>
      </c>
      <c r="AA237" s="71">
        <v>887</v>
      </c>
      <c r="AB237" s="71">
        <v>8498</v>
      </c>
      <c r="AC237" s="71">
        <v>0</v>
      </c>
      <c r="AD237" s="71">
        <v>1.396105180703783</v>
      </c>
      <c r="AE237" s="72"/>
      <c r="AF237" s="71">
        <v>4730347.9677905915</v>
      </c>
      <c r="AG237" s="71">
        <v>211588.70338515218</v>
      </c>
      <c r="AH237" s="71">
        <v>15320.49028964305</v>
      </c>
      <c r="AI237" s="71">
        <v>45823443.958950914</v>
      </c>
      <c r="AJ237" s="71">
        <v>19188001.774994135</v>
      </c>
      <c r="AK237" s="71">
        <v>0</v>
      </c>
      <c r="AL237" s="71">
        <v>0</v>
      </c>
      <c r="AM237" s="71">
        <v>1097323.7478716681</v>
      </c>
      <c r="AN237" s="71">
        <v>0</v>
      </c>
      <c r="AO237" s="71">
        <v>0</v>
      </c>
      <c r="AP237" s="71">
        <v>71066026.643282101</v>
      </c>
      <c r="AQ237" s="72"/>
      <c r="AR237" s="71">
        <v>493</v>
      </c>
      <c r="AS237" s="71">
        <v>23</v>
      </c>
      <c r="AT237" s="71">
        <v>0</v>
      </c>
      <c r="AU237" s="71">
        <v>0</v>
      </c>
      <c r="AV237" s="71">
        <v>0</v>
      </c>
      <c r="AW237" s="71">
        <v>0</v>
      </c>
      <c r="AX237" s="71"/>
      <c r="AY237" s="72"/>
      <c r="AZ237" s="71">
        <v>1537.4000000000005</v>
      </c>
      <c r="BA237" s="71">
        <v>498.90000000000009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1911</v>
      </c>
      <c r="B238" s="70">
        <v>493</v>
      </c>
      <c r="C238" s="70">
        <v>20</v>
      </c>
      <c r="D238" s="70">
        <v>29</v>
      </c>
      <c r="E238" s="70">
        <v>2023</v>
      </c>
      <c r="F238" s="70" t="s">
        <v>1539</v>
      </c>
      <c r="G238" s="70" t="s">
        <v>1891</v>
      </c>
      <c r="H238" s="70" t="s">
        <v>1892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23</v>
      </c>
      <c r="AT238" s="71">
        <v>0</v>
      </c>
      <c r="AU238" s="71">
        <v>0</v>
      </c>
      <c r="AV238" s="71">
        <v>0</v>
      </c>
      <c r="AW238" s="71">
        <v>0</v>
      </c>
      <c r="AX238" s="71"/>
      <c r="AY238" s="72"/>
      <c r="AZ238" s="71">
        <v>1655.5000000000007</v>
      </c>
      <c r="BA238" s="71">
        <v>498.90000000000009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1912</v>
      </c>
      <c r="B239" s="70">
        <v>493</v>
      </c>
      <c r="C239" s="70">
        <v>21</v>
      </c>
      <c r="D239" s="70">
        <v>29</v>
      </c>
      <c r="E239" s="70">
        <v>2024</v>
      </c>
      <c r="F239" s="70" t="s">
        <v>1554</v>
      </c>
      <c r="G239" s="70" t="s">
        <v>1891</v>
      </c>
      <c r="H239" s="70" t="s">
        <v>1892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1913</v>
      </c>
      <c r="B240" s="70">
        <v>358</v>
      </c>
      <c r="C240" s="70">
        <v>1</v>
      </c>
      <c r="D240" s="70">
        <v>22</v>
      </c>
      <c r="E240" s="70">
        <v>1990</v>
      </c>
      <c r="F240" s="70" t="s">
        <v>787</v>
      </c>
      <c r="G240" s="70" t="s">
        <v>1914</v>
      </c>
      <c r="H240" s="70" t="s">
        <v>1915</v>
      </c>
      <c r="I240" s="148"/>
      <c r="J240" s="71">
        <v>28.49831758646517</v>
      </c>
      <c r="K240" s="71">
        <v>1.3432814738595269</v>
      </c>
      <c r="L240" s="71">
        <v>9.7966586825277222</v>
      </c>
      <c r="M240" s="71">
        <v>7.7581564862356176</v>
      </c>
      <c r="N240" s="71">
        <v>18.510866845049978</v>
      </c>
      <c r="O240" s="71">
        <v>8.3172933131983147</v>
      </c>
      <c r="P240" s="71">
        <v>12.305862792192951</v>
      </c>
      <c r="Q240" s="71">
        <v>0.90850256299910104</v>
      </c>
      <c r="R240" s="71">
        <v>0</v>
      </c>
      <c r="S240" s="71">
        <v>1.0443005859908441</v>
      </c>
      <c r="T240" s="72"/>
      <c r="U240" s="71">
        <v>604714</v>
      </c>
      <c r="V240" s="71">
        <v>414</v>
      </c>
      <c r="W240" s="71">
        <v>129</v>
      </c>
      <c r="X240" s="71">
        <v>3225</v>
      </c>
      <c r="Y240" s="71">
        <v>4065</v>
      </c>
      <c r="Z240" s="71">
        <v>3421</v>
      </c>
      <c r="AA240" s="71">
        <v>2988</v>
      </c>
      <c r="AB240" s="71">
        <v>14751</v>
      </c>
      <c r="AC240" s="71">
        <v>0</v>
      </c>
      <c r="AD240" s="71">
        <v>1.0443005859908441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1916</v>
      </c>
      <c r="B241" s="70">
        <v>359</v>
      </c>
      <c r="C241" s="70">
        <v>2</v>
      </c>
      <c r="D241" s="70">
        <v>22</v>
      </c>
      <c r="E241" s="70">
        <v>2005</v>
      </c>
      <c r="F241" s="70" t="s">
        <v>789</v>
      </c>
      <c r="G241" s="70" t="s">
        <v>1914</v>
      </c>
      <c r="H241" s="70" t="s">
        <v>1915</v>
      </c>
      <c r="I241" s="148"/>
      <c r="J241" s="71">
        <v>12.86429358057609</v>
      </c>
      <c r="K241" s="71">
        <v>0.91093380308612049</v>
      </c>
      <c r="L241" s="71">
        <v>2.149036613424669</v>
      </c>
      <c r="M241" s="71">
        <v>11.146558015581149</v>
      </c>
      <c r="N241" s="71">
        <v>28.301188316874509</v>
      </c>
      <c r="O241" s="71">
        <v>11.500820169313251</v>
      </c>
      <c r="P241" s="71">
        <v>11.82238790738845</v>
      </c>
      <c r="Q241" s="71">
        <v>0.73878553443357997</v>
      </c>
      <c r="R241" s="71">
        <v>0</v>
      </c>
      <c r="S241" s="71">
        <v>0.98566598355478263</v>
      </c>
      <c r="T241" s="72"/>
      <c r="U241" s="71">
        <v>321258</v>
      </c>
      <c r="V241" s="71">
        <v>307</v>
      </c>
      <c r="W241" s="71">
        <v>22</v>
      </c>
      <c r="X241" s="71">
        <v>1853</v>
      </c>
      <c r="Y241" s="71">
        <v>4318</v>
      </c>
      <c r="Z241" s="71">
        <v>5474</v>
      </c>
      <c r="AA241" s="71">
        <v>2351</v>
      </c>
      <c r="AB241" s="71">
        <v>12540</v>
      </c>
      <c r="AC241" s="71">
        <v>0</v>
      </c>
      <c r="AD241" s="71">
        <v>0.98566598355478263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1917</v>
      </c>
      <c r="B242" s="70">
        <v>360</v>
      </c>
      <c r="C242" s="70">
        <v>3</v>
      </c>
      <c r="D242" s="70">
        <v>22</v>
      </c>
      <c r="E242" s="70">
        <v>2006</v>
      </c>
      <c r="F242" s="70" t="s">
        <v>790</v>
      </c>
      <c r="G242" s="70" t="s">
        <v>1914</v>
      </c>
      <c r="H242" s="70" t="s">
        <v>1915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1918</v>
      </c>
      <c r="B243" s="70">
        <v>361</v>
      </c>
      <c r="C243" s="70">
        <v>4</v>
      </c>
      <c r="D243" s="70">
        <v>22</v>
      </c>
      <c r="E243" s="70">
        <v>2007</v>
      </c>
      <c r="F243" s="70" t="s">
        <v>791</v>
      </c>
      <c r="G243" s="70" t="s">
        <v>1914</v>
      </c>
      <c r="H243" s="70" t="s">
        <v>1915</v>
      </c>
      <c r="I243" s="148"/>
      <c r="J243" s="71">
        <v>8.384456476253165</v>
      </c>
      <c r="K243" s="71">
        <v>0.89355248172867052</v>
      </c>
      <c r="L243" s="71">
        <v>3.6237530048601951</v>
      </c>
      <c r="M243" s="71">
        <v>11.12139462333746</v>
      </c>
      <c r="N243" s="71">
        <v>24.23538445955991</v>
      </c>
      <c r="O243" s="71">
        <v>10.90965063253905</v>
      </c>
      <c r="P243" s="71">
        <v>11.489628173372511</v>
      </c>
      <c r="Q243" s="71">
        <v>0.75359692458702099</v>
      </c>
      <c r="R243" s="71">
        <v>0</v>
      </c>
      <c r="S243" s="71">
        <v>0.99372201935658777</v>
      </c>
      <c r="T243" s="72"/>
      <c r="U243" s="71">
        <v>325376</v>
      </c>
      <c r="V243" s="71">
        <v>281</v>
      </c>
      <c r="W243" s="71">
        <v>43</v>
      </c>
      <c r="X243" s="71">
        <v>2407</v>
      </c>
      <c r="Y243" s="71">
        <v>4295</v>
      </c>
      <c r="Z243" s="71">
        <v>5398</v>
      </c>
      <c r="AA243" s="71">
        <v>2250</v>
      </c>
      <c r="AB243" s="71">
        <v>12115</v>
      </c>
      <c r="AC243" s="71">
        <v>0</v>
      </c>
      <c r="AD243" s="71">
        <v>0.99372201935658777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1919</v>
      </c>
      <c r="B244" s="70">
        <v>362</v>
      </c>
      <c r="C244" s="70">
        <v>5</v>
      </c>
      <c r="D244" s="70">
        <v>22</v>
      </c>
      <c r="E244" s="70">
        <v>2008</v>
      </c>
      <c r="F244" s="70" t="s">
        <v>792</v>
      </c>
      <c r="G244" s="70" t="s">
        <v>1914</v>
      </c>
      <c r="H244" s="70" t="s">
        <v>1915</v>
      </c>
      <c r="I244" s="148"/>
      <c r="J244" s="71">
        <v>7.3003799849669466</v>
      </c>
      <c r="K244" s="71">
        <v>0.64415981502341924</v>
      </c>
      <c r="L244" s="71">
        <v>3.222824469173077</v>
      </c>
      <c r="M244" s="71">
        <v>11.721967757411671</v>
      </c>
      <c r="N244" s="71">
        <v>22.96857244988076</v>
      </c>
      <c r="O244" s="71">
        <v>10.553392432280649</v>
      </c>
      <c r="P244" s="71">
        <v>11.160291770001569</v>
      </c>
      <c r="Q244" s="71">
        <v>0.72781668729426896</v>
      </c>
      <c r="R244" s="71">
        <v>0</v>
      </c>
      <c r="S244" s="71">
        <v>1.0548085125066211</v>
      </c>
      <c r="T244" s="72"/>
      <c r="U244" s="71">
        <v>310663</v>
      </c>
      <c r="V244" s="71">
        <v>281</v>
      </c>
      <c r="W244" s="71">
        <v>43</v>
      </c>
      <c r="X244" s="71">
        <v>2407</v>
      </c>
      <c r="Y244" s="71">
        <v>4280</v>
      </c>
      <c r="Z244" s="71">
        <v>5405</v>
      </c>
      <c r="AA244" s="71">
        <v>2188</v>
      </c>
      <c r="AB244" s="71">
        <v>11893</v>
      </c>
      <c r="AC244" s="71">
        <v>0</v>
      </c>
      <c r="AD244" s="71">
        <v>1.0548085125066211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1920</v>
      </c>
      <c r="B245" s="70">
        <v>363</v>
      </c>
      <c r="C245" s="70">
        <v>6</v>
      </c>
      <c r="D245" s="70">
        <v>22</v>
      </c>
      <c r="E245" s="70">
        <v>2009</v>
      </c>
      <c r="F245" s="70" t="s">
        <v>176</v>
      </c>
      <c r="G245" s="70" t="s">
        <v>1914</v>
      </c>
      <c r="H245" s="70" t="s">
        <v>1915</v>
      </c>
      <c r="I245" s="148"/>
      <c r="J245" s="71">
        <v>7.5038607200066849</v>
      </c>
      <c r="K245" s="71">
        <v>0.595485713882692</v>
      </c>
      <c r="L245" s="71">
        <v>4.956858822008769</v>
      </c>
      <c r="M245" s="71">
        <v>11.494295802014699</v>
      </c>
      <c r="N245" s="71">
        <v>23.5374496349521</v>
      </c>
      <c r="O245" s="71">
        <v>10.58900370572211</v>
      </c>
      <c r="P245" s="71">
        <v>10.57784469406883</v>
      </c>
      <c r="Q245" s="71">
        <v>0.68172930862201597</v>
      </c>
      <c r="R245" s="71">
        <v>0</v>
      </c>
      <c r="S245" s="71">
        <v>1.001936326711933</v>
      </c>
      <c r="T245" s="72"/>
      <c r="U245" s="71">
        <v>301611</v>
      </c>
      <c r="V245" s="71">
        <v>270</v>
      </c>
      <c r="W245" s="71">
        <v>83</v>
      </c>
      <c r="X245" s="71">
        <v>2414</v>
      </c>
      <c r="Y245" s="71">
        <v>4295</v>
      </c>
      <c r="Z245" s="71">
        <v>5353</v>
      </c>
      <c r="AA245" s="71">
        <v>2129</v>
      </c>
      <c r="AB245" s="71">
        <v>11694</v>
      </c>
      <c r="AC245" s="71">
        <v>0</v>
      </c>
      <c r="AD245" s="71">
        <v>1.001936326711933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1921</v>
      </c>
      <c r="B246" s="70">
        <v>364</v>
      </c>
      <c r="C246" s="70">
        <v>7</v>
      </c>
      <c r="D246" s="70">
        <v>22</v>
      </c>
      <c r="E246" s="70">
        <v>2010</v>
      </c>
      <c r="F246" s="70" t="s">
        <v>177</v>
      </c>
      <c r="G246" s="70" t="s">
        <v>1914</v>
      </c>
      <c r="H246" s="70" t="s">
        <v>1915</v>
      </c>
      <c r="I246" s="148"/>
      <c r="J246" s="71">
        <v>7.1835167576449779</v>
      </c>
      <c r="K246" s="71">
        <v>0.69181270824931873</v>
      </c>
      <c r="L246" s="71">
        <v>4.5757567851646259</v>
      </c>
      <c r="M246" s="71">
        <v>10.922478385984739</v>
      </c>
      <c r="N246" s="71">
        <v>24.066060629790901</v>
      </c>
      <c r="O246" s="71">
        <v>10.55184028196566</v>
      </c>
      <c r="P246" s="71">
        <v>10.58889722477177</v>
      </c>
      <c r="Q246" s="71">
        <v>0.70153411926417797</v>
      </c>
      <c r="R246" s="71">
        <v>0</v>
      </c>
      <c r="S246" s="71">
        <v>0.95253757747727208</v>
      </c>
      <c r="T246" s="72"/>
      <c r="U246" s="71">
        <v>284665</v>
      </c>
      <c r="V246" s="71">
        <v>270</v>
      </c>
      <c r="W246" s="71">
        <v>83</v>
      </c>
      <c r="X246" s="71">
        <v>2414</v>
      </c>
      <c r="Y246" s="71">
        <v>4304</v>
      </c>
      <c r="Z246" s="71">
        <v>5359</v>
      </c>
      <c r="AA246" s="71">
        <v>2078</v>
      </c>
      <c r="AB246" s="71">
        <v>11531</v>
      </c>
      <c r="AC246" s="71">
        <v>0</v>
      </c>
      <c r="AD246" s="71">
        <v>0.95253757747727208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1922</v>
      </c>
      <c r="B247" s="70">
        <v>365</v>
      </c>
      <c r="C247" s="70">
        <v>8</v>
      </c>
      <c r="D247" s="70">
        <v>22</v>
      </c>
      <c r="E247" s="70">
        <v>2011</v>
      </c>
      <c r="F247" s="70" t="s">
        <v>178</v>
      </c>
      <c r="G247" s="70" t="s">
        <v>1914</v>
      </c>
      <c r="H247" s="70" t="s">
        <v>1915</v>
      </c>
      <c r="I247" s="148"/>
      <c r="J247" s="71">
        <v>5.9863760365964049</v>
      </c>
      <c r="K247" s="71">
        <v>0.80445152310833878</v>
      </c>
      <c r="L247" s="71">
        <v>4.1430359488240356</v>
      </c>
      <c r="M247" s="71">
        <v>12.86639100048329</v>
      </c>
      <c r="N247" s="71">
        <v>27.41934902415769</v>
      </c>
      <c r="O247" s="71">
        <v>10.27158918885803</v>
      </c>
      <c r="P247" s="71">
        <v>10.149286821034231</v>
      </c>
      <c r="Q247" s="71">
        <v>0.78886012691477703</v>
      </c>
      <c r="R247" s="71">
        <v>0</v>
      </c>
      <c r="S247" s="71">
        <v>0.89880506289827333</v>
      </c>
      <c r="T247" s="72"/>
      <c r="U247" s="71">
        <v>224683</v>
      </c>
      <c r="V247" s="71">
        <v>270</v>
      </c>
      <c r="W247" s="71">
        <v>83</v>
      </c>
      <c r="X247" s="71">
        <v>2414</v>
      </c>
      <c r="Y247" s="71">
        <v>4306</v>
      </c>
      <c r="Z247" s="71">
        <v>5330</v>
      </c>
      <c r="AA247" s="71">
        <v>2051</v>
      </c>
      <c r="AB247" s="71">
        <v>11241</v>
      </c>
      <c r="AC247" s="71">
        <v>0</v>
      </c>
      <c r="AD247" s="71">
        <v>0.89880506289827333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1923</v>
      </c>
      <c r="B248" s="70">
        <v>366</v>
      </c>
      <c r="C248" s="70">
        <v>9</v>
      </c>
      <c r="D248" s="70">
        <v>22</v>
      </c>
      <c r="E248" s="70">
        <v>2012</v>
      </c>
      <c r="F248" s="70" t="s">
        <v>179</v>
      </c>
      <c r="G248" s="70" t="s">
        <v>1914</v>
      </c>
      <c r="H248" s="70" t="s">
        <v>1915</v>
      </c>
      <c r="I248" s="148"/>
      <c r="J248" s="71">
        <v>7.9829272714959183</v>
      </c>
      <c r="K248" s="71">
        <v>0.88471790840938191</v>
      </c>
      <c r="L248" s="71">
        <v>4.0372019927708944</v>
      </c>
      <c r="M248" s="71">
        <v>13.951817752854399</v>
      </c>
      <c r="N248" s="71">
        <v>27.403560200612969</v>
      </c>
      <c r="O248" s="71">
        <v>10.248119356985999</v>
      </c>
      <c r="P248" s="71">
        <v>9.9084345114008521</v>
      </c>
      <c r="Q248" s="71">
        <v>0.83771416313901503</v>
      </c>
      <c r="R248" s="71">
        <v>0</v>
      </c>
      <c r="S248" s="71">
        <v>0.93099052748389111</v>
      </c>
      <c r="T248" s="72"/>
      <c r="U248" s="71">
        <v>265260</v>
      </c>
      <c r="V248" s="71">
        <v>270</v>
      </c>
      <c r="W248" s="71">
        <v>83</v>
      </c>
      <c r="X248" s="71">
        <v>2414</v>
      </c>
      <c r="Y248" s="71">
        <v>4296</v>
      </c>
      <c r="Z248" s="71">
        <v>5360</v>
      </c>
      <c r="AA248" s="71">
        <v>1991</v>
      </c>
      <c r="AB248" s="71">
        <v>10987</v>
      </c>
      <c r="AC248" s="71">
        <v>0</v>
      </c>
      <c r="AD248" s="71">
        <v>0.93099052748389111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1924</v>
      </c>
      <c r="B249" s="70">
        <v>367</v>
      </c>
      <c r="C249" s="70">
        <v>10</v>
      </c>
      <c r="D249" s="70">
        <v>22</v>
      </c>
      <c r="E249" s="70">
        <v>2013</v>
      </c>
      <c r="F249" s="70" t="s">
        <v>180</v>
      </c>
      <c r="G249" s="70" t="s">
        <v>1914</v>
      </c>
      <c r="H249" s="70" t="s">
        <v>1915</v>
      </c>
      <c r="I249" s="148"/>
      <c r="J249" s="71">
        <v>7.461345035583931</v>
      </c>
      <c r="K249" s="71">
        <v>0.81761116658201094</v>
      </c>
      <c r="L249" s="71">
        <v>3.4845147249964121</v>
      </c>
      <c r="M249" s="71">
        <v>13.004148270155181</v>
      </c>
      <c r="N249" s="71">
        <v>26.686110375357401</v>
      </c>
      <c r="O249" s="71">
        <v>9.7918133134513585</v>
      </c>
      <c r="P249" s="71">
        <v>9.8258808304183791</v>
      </c>
      <c r="Q249" s="71">
        <v>0.83334427088587004</v>
      </c>
      <c r="R249" s="71">
        <v>0</v>
      </c>
      <c r="S249" s="71">
        <v>1.0470216086184989</v>
      </c>
      <c r="T249" s="72"/>
      <c r="U249" s="71">
        <v>248350</v>
      </c>
      <c r="V249" s="71">
        <v>270</v>
      </c>
      <c r="W249" s="71">
        <v>83</v>
      </c>
      <c r="X249" s="71">
        <v>2414</v>
      </c>
      <c r="Y249" s="71">
        <v>4260</v>
      </c>
      <c r="Z249" s="71">
        <v>5350</v>
      </c>
      <c r="AA249" s="71">
        <v>1967</v>
      </c>
      <c r="AB249" s="71">
        <v>10773</v>
      </c>
      <c r="AC249" s="71">
        <v>0</v>
      </c>
      <c r="AD249" s="71">
        <v>1.0470216086184989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1925</v>
      </c>
      <c r="B250" s="70">
        <v>368</v>
      </c>
      <c r="C250" s="70">
        <v>11</v>
      </c>
      <c r="D250" s="70">
        <v>22</v>
      </c>
      <c r="E250" s="70">
        <v>2014</v>
      </c>
      <c r="F250" s="70" t="s">
        <v>181</v>
      </c>
      <c r="G250" s="70" t="s">
        <v>1914</v>
      </c>
      <c r="H250" s="70" t="s">
        <v>1915</v>
      </c>
      <c r="I250" s="148"/>
      <c r="J250" s="71">
        <v>6.0050233757185127</v>
      </c>
      <c r="K250" s="71">
        <v>0.72657573733693304</v>
      </c>
      <c r="L250" s="71">
        <v>3.3049520768134331</v>
      </c>
      <c r="M250" s="71">
        <v>11.338629940581599</v>
      </c>
      <c r="N250" s="71">
        <v>25.68968435217678</v>
      </c>
      <c r="O250" s="71">
        <v>9.229230576196187</v>
      </c>
      <c r="P250" s="71">
        <v>9.7112503993434451</v>
      </c>
      <c r="Q250" s="71">
        <v>0.78150935979651104</v>
      </c>
      <c r="R250" s="71">
        <v>0</v>
      </c>
      <c r="S250" s="71">
        <v>0.86486113149534849</v>
      </c>
      <c r="T250" s="72"/>
      <c r="U250" s="71">
        <v>235568</v>
      </c>
      <c r="V250" s="71">
        <v>218</v>
      </c>
      <c r="W250" s="71">
        <v>65</v>
      </c>
      <c r="X250" s="71">
        <v>2058</v>
      </c>
      <c r="Y250" s="71">
        <v>4273</v>
      </c>
      <c r="Z250" s="71">
        <v>5311</v>
      </c>
      <c r="AA250" s="71">
        <v>1934</v>
      </c>
      <c r="AB250" s="71">
        <v>10530</v>
      </c>
      <c r="AC250" s="71">
        <v>0</v>
      </c>
      <c r="AD250" s="71">
        <v>0.86486113149534849</v>
      </c>
      <c r="AE250" s="72"/>
      <c r="AF250" s="71"/>
      <c r="AG250" s="71"/>
      <c r="AH250" s="71"/>
      <c r="AI250" s="71"/>
      <c r="AJ250" s="71"/>
      <c r="AK250" s="71"/>
      <c r="AL250" s="71"/>
      <c r="AM250" s="71"/>
      <c r="AN250" s="71"/>
      <c r="AO250" s="71"/>
      <c r="AP250" s="71"/>
      <c r="AQ250" s="72"/>
      <c r="AR250" s="71">
        <v>24</v>
      </c>
      <c r="AS250" s="71">
        <v>4</v>
      </c>
      <c r="AT250" s="71">
        <v>0</v>
      </c>
      <c r="AU250" s="71">
        <v>0</v>
      </c>
      <c r="AV250" s="71">
        <v>0</v>
      </c>
      <c r="AW250" s="71">
        <v>0</v>
      </c>
      <c r="AX250" s="71"/>
      <c r="AY250" s="72"/>
      <c r="AZ250" s="71">
        <v>114.5</v>
      </c>
      <c r="BA250" s="71">
        <v>159.6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1926</v>
      </c>
      <c r="B251" s="70">
        <v>369</v>
      </c>
      <c r="C251" s="70">
        <v>12</v>
      </c>
      <c r="D251" s="70">
        <v>22</v>
      </c>
      <c r="E251" s="70">
        <v>2015</v>
      </c>
      <c r="F251" s="70" t="s">
        <v>182</v>
      </c>
      <c r="G251" s="70" t="s">
        <v>1914</v>
      </c>
      <c r="H251" s="70" t="s">
        <v>1915</v>
      </c>
      <c r="I251" s="148"/>
      <c r="J251" s="71">
        <v>11.25878221571282</v>
      </c>
      <c r="K251" s="71">
        <v>0.70004428418637632</v>
      </c>
      <c r="L251" s="71">
        <v>2.9211937774969261</v>
      </c>
      <c r="M251" s="71">
        <v>9.8152131353054592</v>
      </c>
      <c r="N251" s="71">
        <v>23.892168762706341</v>
      </c>
      <c r="O251" s="71">
        <v>9.0878989109804582</v>
      </c>
      <c r="P251" s="71">
        <v>9.6334928192134761</v>
      </c>
      <c r="Q251" s="71">
        <v>0.74906340175957697</v>
      </c>
      <c r="R251" s="71">
        <v>0</v>
      </c>
      <c r="S251" s="71">
        <v>1.0039145070342519</v>
      </c>
      <c r="T251" s="72"/>
      <c r="U251" s="71">
        <v>440999</v>
      </c>
      <c r="V251" s="71">
        <v>218</v>
      </c>
      <c r="W251" s="71">
        <v>65</v>
      </c>
      <c r="X251" s="71">
        <v>2058</v>
      </c>
      <c r="Y251" s="71">
        <v>4290</v>
      </c>
      <c r="Z251" s="71">
        <v>5280</v>
      </c>
      <c r="AA251" s="71">
        <v>1917</v>
      </c>
      <c r="AB251" s="71">
        <v>10310</v>
      </c>
      <c r="AC251" s="71">
        <v>0</v>
      </c>
      <c r="AD251" s="71">
        <v>1.0039145070342519</v>
      </c>
      <c r="AE251" s="72"/>
      <c r="AF251" s="71">
        <v>6166610.8200152833</v>
      </c>
      <c r="AG251" s="71">
        <v>545923.30060095212</v>
      </c>
      <c r="AH251" s="71">
        <v>439560.20900026732</v>
      </c>
      <c r="AI251" s="71">
        <v>12566801.310234381</v>
      </c>
      <c r="AJ251" s="71">
        <v>22819910.429505009</v>
      </c>
      <c r="AK251" s="71">
        <v>0</v>
      </c>
      <c r="AL251" s="71">
        <v>0</v>
      </c>
      <c r="AM251" s="71">
        <v>1412942.251176619</v>
      </c>
      <c r="AN251" s="71">
        <v>0</v>
      </c>
      <c r="AO251" s="71">
        <v>0</v>
      </c>
      <c r="AP251" s="71">
        <v>43951748.320532508</v>
      </c>
      <c r="AQ251" s="72"/>
      <c r="AR251" s="71">
        <v>27</v>
      </c>
      <c r="AS251" s="71">
        <v>7</v>
      </c>
      <c r="AT251" s="71">
        <v>0</v>
      </c>
      <c r="AU251" s="71">
        <v>0</v>
      </c>
      <c r="AV251" s="71">
        <v>0</v>
      </c>
      <c r="AW251" s="71">
        <v>0</v>
      </c>
      <c r="AX251" s="71"/>
      <c r="AY251" s="72"/>
      <c r="AZ251" s="71">
        <v>131.6</v>
      </c>
      <c r="BA251" s="71">
        <v>235.4</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1927</v>
      </c>
      <c r="B252" s="70">
        <v>370</v>
      </c>
      <c r="C252" s="70">
        <v>13</v>
      </c>
      <c r="D252" s="70">
        <v>22</v>
      </c>
      <c r="E252" s="70">
        <v>2016</v>
      </c>
      <c r="F252" s="70" t="s">
        <v>155</v>
      </c>
      <c r="G252" s="70" t="s">
        <v>1914</v>
      </c>
      <c r="H252" s="70" t="s">
        <v>1915</v>
      </c>
      <c r="I252" s="148"/>
      <c r="J252" s="71">
        <v>5.7593578679731401</v>
      </c>
      <c r="K252" s="71">
        <v>0.64435770229308975</v>
      </c>
      <c r="L252" s="71">
        <v>3.6297696181544503</v>
      </c>
      <c r="M252" s="71">
        <v>9.2356974242344219</v>
      </c>
      <c r="N252" s="71">
        <v>25.656041325579483</v>
      </c>
      <c r="O252" s="71">
        <v>8.9996439740180332</v>
      </c>
      <c r="P252" s="71">
        <v>9.3919094985393698</v>
      </c>
      <c r="Q252" s="71">
        <v>0.71055820018413918</v>
      </c>
      <c r="R252" s="71">
        <v>0</v>
      </c>
      <c r="S252" s="71">
        <v>1.1274523719546086</v>
      </c>
      <c r="T252" s="72"/>
      <c r="U252" s="71">
        <v>258223</v>
      </c>
      <c r="V252" s="71">
        <v>218</v>
      </c>
      <c r="W252" s="71">
        <v>65</v>
      </c>
      <c r="X252" s="71">
        <v>2058</v>
      </c>
      <c r="Y252" s="71">
        <v>4247</v>
      </c>
      <c r="Z252" s="71">
        <v>5293</v>
      </c>
      <c r="AA252" s="71">
        <v>1933</v>
      </c>
      <c r="AB252" s="71">
        <v>10060</v>
      </c>
      <c r="AC252" s="71">
        <v>0</v>
      </c>
      <c r="AD252" s="71">
        <v>1.127452371954609</v>
      </c>
      <c r="AE252" s="72"/>
      <c r="AF252" s="71">
        <v>3157733.3224677201</v>
      </c>
      <c r="AG252" s="71">
        <v>511684.13349765731</v>
      </c>
      <c r="AH252" s="71">
        <v>402704.47723094252</v>
      </c>
      <c r="AI252" s="71">
        <v>12830800.52415913</v>
      </c>
      <c r="AJ252" s="71">
        <v>22860648.704175688</v>
      </c>
      <c r="AK252" s="71">
        <v>0</v>
      </c>
      <c r="AL252" s="71">
        <v>0</v>
      </c>
      <c r="AM252" s="71">
        <v>1379751.8995937409</v>
      </c>
      <c r="AN252" s="71">
        <v>0</v>
      </c>
      <c r="AO252" s="71">
        <v>0</v>
      </c>
      <c r="AP252" s="71">
        <v>41143323.061124876</v>
      </c>
      <c r="AQ252" s="72"/>
      <c r="AR252" s="71">
        <v>31</v>
      </c>
      <c r="AS252" s="71">
        <v>10</v>
      </c>
      <c r="AT252" s="71">
        <v>0</v>
      </c>
      <c r="AU252" s="71">
        <v>0</v>
      </c>
      <c r="AV252" s="71">
        <v>0</v>
      </c>
      <c r="AW252" s="71">
        <v>0</v>
      </c>
      <c r="AX252" s="71"/>
      <c r="AY252" s="72"/>
      <c r="AZ252" s="71">
        <v>151.5</v>
      </c>
      <c r="BA252" s="71">
        <v>310.39999999999998</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1928</v>
      </c>
      <c r="B253" s="70">
        <v>371</v>
      </c>
      <c r="C253" s="70">
        <v>14</v>
      </c>
      <c r="D253" s="70">
        <v>22</v>
      </c>
      <c r="E253" s="70">
        <v>2017</v>
      </c>
      <c r="F253" s="70" t="s">
        <v>156</v>
      </c>
      <c r="G253" s="70" t="s">
        <v>1914</v>
      </c>
      <c r="H253" s="70" t="s">
        <v>1915</v>
      </c>
      <c r="I253" s="148"/>
      <c r="J253" s="71">
        <v>5.6433702099208665</v>
      </c>
      <c r="K253" s="71">
        <v>0.7051315698200229</v>
      </c>
      <c r="L253" s="71">
        <v>3.5426995050007615</v>
      </c>
      <c r="M253" s="71">
        <v>8.2355248719857652</v>
      </c>
      <c r="N253" s="71">
        <v>23.128216242896862</v>
      </c>
      <c r="O253" s="71">
        <v>8.7808717075557841</v>
      </c>
      <c r="P253" s="71">
        <v>9.2020606266247302</v>
      </c>
      <c r="Q253" s="71">
        <v>0.67100614851131901</v>
      </c>
      <c r="R253" s="71">
        <v>0</v>
      </c>
      <c r="S253" s="71">
        <v>1.0618452562213583</v>
      </c>
      <c r="T253" s="72"/>
      <c r="U253" s="71">
        <v>258222</v>
      </c>
      <c r="V253" s="71">
        <v>218</v>
      </c>
      <c r="W253" s="71">
        <v>65</v>
      </c>
      <c r="X253" s="71">
        <v>2058</v>
      </c>
      <c r="Y253" s="71">
        <v>4230</v>
      </c>
      <c r="Z253" s="71">
        <v>5250</v>
      </c>
      <c r="AA253" s="71">
        <v>1906</v>
      </c>
      <c r="AB253" s="71">
        <v>9824</v>
      </c>
      <c r="AC253" s="71">
        <v>0</v>
      </c>
      <c r="AD253" s="71">
        <v>1.0618452562213581</v>
      </c>
      <c r="AE253" s="72"/>
      <c r="AF253" s="71">
        <v>3287571.8273885911</v>
      </c>
      <c r="AG253" s="71">
        <v>548384.11783548957</v>
      </c>
      <c r="AH253" s="71">
        <v>544496.49448981229</v>
      </c>
      <c r="AI253" s="71">
        <v>11938922.620966479</v>
      </c>
      <c r="AJ253" s="71">
        <v>22988524.720912721</v>
      </c>
      <c r="AK253" s="71">
        <v>0</v>
      </c>
      <c r="AL253" s="71">
        <v>0</v>
      </c>
      <c r="AM253" s="71">
        <v>1349492.2504914149</v>
      </c>
      <c r="AN253" s="71">
        <v>0</v>
      </c>
      <c r="AO253" s="71">
        <v>0</v>
      </c>
      <c r="AP253" s="71">
        <v>40657392.03208451</v>
      </c>
      <c r="AQ253" s="72"/>
      <c r="AR253" s="71">
        <v>32</v>
      </c>
      <c r="AS253" s="71">
        <v>10</v>
      </c>
      <c r="AT253" s="71">
        <v>0</v>
      </c>
      <c r="AU253" s="71">
        <v>0</v>
      </c>
      <c r="AV253" s="71">
        <v>0</v>
      </c>
      <c r="AW253" s="71">
        <v>0</v>
      </c>
      <c r="AX253" s="71"/>
      <c r="AY253" s="72"/>
      <c r="AZ253" s="71">
        <v>159.5</v>
      </c>
      <c r="BA253" s="71">
        <v>310.39999999999998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1929</v>
      </c>
      <c r="B254" s="70">
        <v>372</v>
      </c>
      <c r="C254" s="70">
        <v>15</v>
      </c>
      <c r="D254" s="70">
        <v>22</v>
      </c>
      <c r="E254" s="70">
        <v>2018</v>
      </c>
      <c r="F254" s="70" t="s">
        <v>183</v>
      </c>
      <c r="G254" s="1064" t="s">
        <v>1914</v>
      </c>
      <c r="H254" s="70" t="s">
        <v>1915</v>
      </c>
      <c r="I254" s="148"/>
      <c r="J254" s="71">
        <v>9.8197498554302882</v>
      </c>
      <c r="K254" s="71">
        <v>0.65800725959336714</v>
      </c>
      <c r="L254" s="71">
        <v>3.2693474522573469</v>
      </c>
      <c r="M254" s="71">
        <v>8.9280417385191182</v>
      </c>
      <c r="N254" s="71">
        <v>22.371741194360876</v>
      </c>
      <c r="O254" s="71">
        <v>8.4895317836452939</v>
      </c>
      <c r="P254" s="71">
        <v>9.0053036572698968</v>
      </c>
      <c r="Q254" s="71">
        <v>0.60997714045103701</v>
      </c>
      <c r="R254" s="71">
        <v>0</v>
      </c>
      <c r="S254" s="71">
        <v>0.9602423198638772</v>
      </c>
      <c r="T254" s="72"/>
      <c r="U254" s="71">
        <v>417447.99999999988</v>
      </c>
      <c r="V254" s="71">
        <v>218</v>
      </c>
      <c r="W254" s="71">
        <v>65</v>
      </c>
      <c r="X254" s="71">
        <v>2058</v>
      </c>
      <c r="Y254" s="71">
        <v>4227</v>
      </c>
      <c r="Z254" s="71">
        <v>5173</v>
      </c>
      <c r="AA254" s="71">
        <v>1884</v>
      </c>
      <c r="AB254" s="71">
        <v>9624</v>
      </c>
      <c r="AC254" s="71">
        <v>0</v>
      </c>
      <c r="AD254" s="71">
        <v>0.9602423198638772</v>
      </c>
      <c r="AE254" s="72"/>
      <c r="AF254" s="71">
        <v>5684372.3386070868</v>
      </c>
      <c r="AG254" s="71">
        <v>502743.7248017111</v>
      </c>
      <c r="AH254" s="71">
        <v>518192.07364725851</v>
      </c>
      <c r="AI254" s="71">
        <v>12632613.987207601</v>
      </c>
      <c r="AJ254" s="71">
        <v>20869239.410596829</v>
      </c>
      <c r="AK254" s="71">
        <v>0</v>
      </c>
      <c r="AL254" s="71">
        <v>0</v>
      </c>
      <c r="AM254" s="71">
        <v>1324754.2894889091</v>
      </c>
      <c r="AN254" s="71">
        <v>0</v>
      </c>
      <c r="AO254" s="71">
        <v>0</v>
      </c>
      <c r="AP254" s="71">
        <v>41531915.824349403</v>
      </c>
      <c r="AQ254" s="72"/>
      <c r="AR254" s="71">
        <v>39</v>
      </c>
      <c r="AS254" s="71">
        <v>11</v>
      </c>
      <c r="AT254" s="71">
        <v>0</v>
      </c>
      <c r="AU254" s="71">
        <v>0</v>
      </c>
      <c r="AV254" s="71">
        <v>0</v>
      </c>
      <c r="AW254" s="71">
        <v>0</v>
      </c>
      <c r="AX254" s="71"/>
      <c r="AY254" s="72"/>
      <c r="AZ254" s="71">
        <v>195.79999999999998</v>
      </c>
      <c r="BA254" s="71">
        <v>360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1930</v>
      </c>
      <c r="B255" s="70">
        <v>373</v>
      </c>
      <c r="C255" s="70">
        <v>16</v>
      </c>
      <c r="D255" s="70">
        <v>22</v>
      </c>
      <c r="E255" s="70">
        <v>2019</v>
      </c>
      <c r="F255" s="70" t="s">
        <v>158</v>
      </c>
      <c r="G255" s="1064" t="s">
        <v>1914</v>
      </c>
      <c r="H255" s="70" t="s">
        <v>1915</v>
      </c>
      <c r="I255" s="148"/>
      <c r="J255" s="71">
        <v>9.4656685596082824</v>
      </c>
      <c r="K255" s="71">
        <v>0.58390520680381841</v>
      </c>
      <c r="L255" s="71">
        <v>3.3034958030908625</v>
      </c>
      <c r="M255" s="71">
        <v>8.2676860391772262</v>
      </c>
      <c r="N255" s="71">
        <v>21.852441357348095</v>
      </c>
      <c r="O255" s="71">
        <v>8.1588709871714808</v>
      </c>
      <c r="P255" s="71">
        <v>8.7264701659178616</v>
      </c>
      <c r="Q255" s="71">
        <v>0.57976751261563897</v>
      </c>
      <c r="R255" s="71">
        <v>0</v>
      </c>
      <c r="S255" s="71">
        <v>0.8567417936377868</v>
      </c>
      <c r="T255" s="72"/>
      <c r="U255" s="71">
        <v>404232</v>
      </c>
      <c r="V255" s="71">
        <v>218</v>
      </c>
      <c r="W255" s="71">
        <v>65</v>
      </c>
      <c r="X255" s="71">
        <v>2058</v>
      </c>
      <c r="Y255" s="71">
        <v>4203</v>
      </c>
      <c r="Z255" s="71">
        <v>5108</v>
      </c>
      <c r="AA255" s="71">
        <v>1812</v>
      </c>
      <c r="AB255" s="71">
        <v>9395</v>
      </c>
      <c r="AC255" s="71">
        <v>0</v>
      </c>
      <c r="AD255" s="71">
        <v>0.8567417936377868</v>
      </c>
      <c r="AE255" s="72"/>
      <c r="AF255" s="71">
        <v>5337850.9699048968</v>
      </c>
      <c r="AG255" s="71">
        <v>440371.03460714797</v>
      </c>
      <c r="AH255" s="71">
        <v>550162.49204135966</v>
      </c>
      <c r="AI255" s="71">
        <v>12068797.72700941</v>
      </c>
      <c r="AJ255" s="71">
        <v>21126110.745097481</v>
      </c>
      <c r="AK255" s="71">
        <v>0</v>
      </c>
      <c r="AL255" s="71">
        <v>0</v>
      </c>
      <c r="AM255" s="71">
        <v>1279528.2744778662</v>
      </c>
      <c r="AN255" s="71">
        <v>0</v>
      </c>
      <c r="AO255" s="71">
        <v>0</v>
      </c>
      <c r="AP255" s="71">
        <v>40802821.243138164</v>
      </c>
      <c r="AQ255" s="72"/>
      <c r="AR255" s="71">
        <v>41</v>
      </c>
      <c r="AS255" s="71">
        <v>12</v>
      </c>
      <c r="AT255" s="71">
        <v>0</v>
      </c>
      <c r="AU255" s="71">
        <v>0</v>
      </c>
      <c r="AV255" s="71">
        <v>0</v>
      </c>
      <c r="AW255" s="71">
        <v>0</v>
      </c>
      <c r="AX255" s="71"/>
      <c r="AY255" s="72"/>
      <c r="AZ255" s="71">
        <v>209.4</v>
      </c>
      <c r="BA255" s="71">
        <v>409.4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1931</v>
      </c>
      <c r="B256" s="70">
        <v>374</v>
      </c>
      <c r="C256" s="70">
        <v>17</v>
      </c>
      <c r="D256" s="70">
        <v>22</v>
      </c>
      <c r="E256" s="70">
        <v>2020</v>
      </c>
      <c r="F256" s="70" t="s">
        <v>159</v>
      </c>
      <c r="G256" s="70" t="s">
        <v>1914</v>
      </c>
      <c r="H256" s="70" t="s">
        <v>1915</v>
      </c>
      <c r="I256" s="148"/>
      <c r="J256" s="71">
        <v>7.8356808399342688</v>
      </c>
      <c r="K256" s="71">
        <v>0.5069169222357166</v>
      </c>
      <c r="L256" s="71">
        <v>3.3399373703638613</v>
      </c>
      <c r="M256" s="71">
        <v>6.2662906810709771</v>
      </c>
      <c r="N256" s="71">
        <v>19.048680471205277</v>
      </c>
      <c r="O256" s="71">
        <v>7.0629588495533406</v>
      </c>
      <c r="P256" s="71">
        <v>8.0424532197686283</v>
      </c>
      <c r="Q256" s="71">
        <v>0.541377362248882</v>
      </c>
      <c r="R256" s="71">
        <v>0</v>
      </c>
      <c r="S256" s="71">
        <v>0.86514750227587145</v>
      </c>
      <c r="T256" s="72"/>
      <c r="U256" s="71">
        <v>394567</v>
      </c>
      <c r="V256" s="71">
        <v>169</v>
      </c>
      <c r="W256" s="71">
        <v>71</v>
      </c>
      <c r="X256" s="71">
        <v>1693</v>
      </c>
      <c r="Y256" s="71">
        <v>4187</v>
      </c>
      <c r="Z256" s="71">
        <v>5047</v>
      </c>
      <c r="AA256" s="71">
        <v>1775</v>
      </c>
      <c r="AB256" s="71">
        <v>9182</v>
      </c>
      <c r="AC256" s="71">
        <v>0</v>
      </c>
      <c r="AD256" s="71">
        <v>0.86514750227587145</v>
      </c>
      <c r="AE256" s="72"/>
      <c r="AF256" s="71">
        <v>4617099.3523157509</v>
      </c>
      <c r="AG256" s="71">
        <v>390534.35132320347</v>
      </c>
      <c r="AH256" s="71">
        <v>582385.74163554341</v>
      </c>
      <c r="AI256" s="71">
        <v>9567559.6718261912</v>
      </c>
      <c r="AJ256" s="71">
        <v>20126423.178740431</v>
      </c>
      <c r="AK256" s="71"/>
      <c r="AL256" s="71"/>
      <c r="AM256" s="71">
        <v>1198353.0141477138</v>
      </c>
      <c r="AN256" s="71"/>
      <c r="AO256" s="71"/>
      <c r="AP256" s="71">
        <v>36482355.309988834</v>
      </c>
      <c r="AQ256" s="72"/>
      <c r="AR256" s="71">
        <v>45</v>
      </c>
      <c r="AS256" s="71">
        <v>13</v>
      </c>
      <c r="AT256" s="71">
        <v>0</v>
      </c>
      <c r="AU256" s="71">
        <v>0</v>
      </c>
      <c r="AV256" s="71">
        <v>0</v>
      </c>
      <c r="AW256" s="71">
        <v>0</v>
      </c>
      <c r="AX256" s="71"/>
      <c r="AY256" s="72"/>
      <c r="AZ256" s="71">
        <v>224.1</v>
      </c>
      <c r="BA256" s="71">
        <v>458.9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1932</v>
      </c>
      <c r="B257" s="70">
        <v>374</v>
      </c>
      <c r="C257" s="70">
        <v>18</v>
      </c>
      <c r="D257" s="70">
        <v>22</v>
      </c>
      <c r="E257" s="70">
        <v>2021</v>
      </c>
      <c r="F257" s="70" t="s">
        <v>160</v>
      </c>
      <c r="G257" s="70" t="s">
        <v>1914</v>
      </c>
      <c r="H257" s="70" t="s">
        <v>1915</v>
      </c>
      <c r="I257" s="148"/>
      <c r="J257" s="71">
        <v>8.228398747076346</v>
      </c>
      <c r="K257" s="71">
        <v>0.60083974991141409</v>
      </c>
      <c r="L257" s="71">
        <v>2.6641070728753897</v>
      </c>
      <c r="M257" s="71">
        <v>7.1325592879783004</v>
      </c>
      <c r="N257" s="71">
        <v>19.086617045204992</v>
      </c>
      <c r="O257" s="71">
        <v>6.7834461152330103</v>
      </c>
      <c r="P257" s="71">
        <v>8.2616724050944885</v>
      </c>
      <c r="Q257" s="71">
        <v>0.52238944988486002</v>
      </c>
      <c r="R257" s="71">
        <v>0</v>
      </c>
      <c r="S257" s="71">
        <v>0.82568559407958009</v>
      </c>
      <c r="T257" s="72"/>
      <c r="U257" s="71">
        <v>382447</v>
      </c>
      <c r="V257" s="71">
        <v>169</v>
      </c>
      <c r="W257" s="71">
        <v>71</v>
      </c>
      <c r="X257" s="71">
        <v>1693</v>
      </c>
      <c r="Y257" s="71">
        <v>4147</v>
      </c>
      <c r="Z257" s="71">
        <v>4991</v>
      </c>
      <c r="AA257" s="71">
        <v>1778</v>
      </c>
      <c r="AB257" s="71">
        <v>8947</v>
      </c>
      <c r="AC257" s="71">
        <v>0</v>
      </c>
      <c r="AD257" s="71">
        <v>0.82568559407958009</v>
      </c>
      <c r="AE257" s="72"/>
      <c r="AF257" s="71">
        <v>4852201.3399730725</v>
      </c>
      <c r="AG257" s="71">
        <v>432407.22294199123</v>
      </c>
      <c r="AH257" s="71">
        <v>446949.41363411455</v>
      </c>
      <c r="AI257" s="71">
        <v>10741163.398291383</v>
      </c>
      <c r="AJ257" s="71">
        <v>20648127.882308051</v>
      </c>
      <c r="AK257" s="71">
        <v>0</v>
      </c>
      <c r="AL257" s="71">
        <v>0</v>
      </c>
      <c r="AM257" s="71">
        <v>1174418.0042164128</v>
      </c>
      <c r="AN257" s="71">
        <v>0</v>
      </c>
      <c r="AO257" s="71">
        <v>0</v>
      </c>
      <c r="AP257" s="71">
        <v>38295267.261365019</v>
      </c>
      <c r="AQ257" s="72"/>
      <c r="AR257" s="71">
        <v>46</v>
      </c>
      <c r="AS257" s="71">
        <v>13</v>
      </c>
      <c r="AT257" s="71">
        <v>0</v>
      </c>
      <c r="AU257" s="71">
        <v>0</v>
      </c>
      <c r="AV257" s="71">
        <v>0</v>
      </c>
      <c r="AW257" s="71">
        <v>0</v>
      </c>
      <c r="AX257" s="71"/>
      <c r="AY257" s="72"/>
      <c r="AZ257" s="71">
        <v>228</v>
      </c>
      <c r="BA257" s="71">
        <v>458.9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1933</v>
      </c>
      <c r="B258" s="70">
        <v>374</v>
      </c>
      <c r="C258" s="70">
        <v>19</v>
      </c>
      <c r="D258" s="70">
        <v>22</v>
      </c>
      <c r="E258" s="70">
        <v>2022</v>
      </c>
      <c r="F258" s="70" t="s">
        <v>161</v>
      </c>
      <c r="G258" s="70" t="s">
        <v>1914</v>
      </c>
      <c r="H258" s="70" t="s">
        <v>1915</v>
      </c>
      <c r="I258" s="148"/>
      <c r="J258" s="71">
        <v>5.111728762126365</v>
      </c>
      <c r="K258" s="71">
        <v>0.54960506249780605</v>
      </c>
      <c r="L258" s="71">
        <v>2.6909406671901235</v>
      </c>
      <c r="M258" s="71">
        <v>6.8037427457754287</v>
      </c>
      <c r="N258" s="71">
        <v>20.049503834437655</v>
      </c>
      <c r="O258" s="71">
        <v>7.0438150190337758</v>
      </c>
      <c r="P258" s="71">
        <v>8.1696569820157272</v>
      </c>
      <c r="Q258" s="71">
        <v>0.51146119170154813</v>
      </c>
      <c r="R258" s="71">
        <v>0</v>
      </c>
      <c r="S258" s="71">
        <v>0.9187416116365873</v>
      </c>
      <c r="T258" s="72"/>
      <c r="U258" s="71">
        <v>302116</v>
      </c>
      <c r="V258" s="71">
        <v>169</v>
      </c>
      <c r="W258" s="71">
        <v>71</v>
      </c>
      <c r="X258" s="71">
        <v>1693</v>
      </c>
      <c r="Y258" s="71">
        <v>4115</v>
      </c>
      <c r="Z258" s="71">
        <v>4924</v>
      </c>
      <c r="AA258" s="71">
        <v>1785</v>
      </c>
      <c r="AB258" s="71">
        <v>8688</v>
      </c>
      <c r="AC258" s="71">
        <v>0</v>
      </c>
      <c r="AD258" s="71">
        <v>0.9187416116365873</v>
      </c>
      <c r="AE258" s="72"/>
      <c r="AF258" s="71">
        <v>2998122.8264905885</v>
      </c>
      <c r="AG258" s="71">
        <v>453215.6764138288</v>
      </c>
      <c r="AH258" s="71">
        <v>547470.26680784614</v>
      </c>
      <c r="AI258" s="71">
        <v>10058517.945169171</v>
      </c>
      <c r="AJ258" s="71">
        <v>23575426.300014921</v>
      </c>
      <c r="AK258" s="71">
        <v>0</v>
      </c>
      <c r="AL258" s="71">
        <v>0</v>
      </c>
      <c r="AM258" s="71">
        <v>1121857.9338090201</v>
      </c>
      <c r="AN258" s="71">
        <v>0</v>
      </c>
      <c r="AO258" s="71">
        <v>0</v>
      </c>
      <c r="AP258" s="71">
        <v>38754610.948705375</v>
      </c>
      <c r="AQ258" s="72"/>
      <c r="AR258" s="71">
        <v>50</v>
      </c>
      <c r="AS258" s="71">
        <v>13</v>
      </c>
      <c r="AT258" s="71">
        <v>0</v>
      </c>
      <c r="AU258" s="71">
        <v>0</v>
      </c>
      <c r="AV258" s="71">
        <v>0</v>
      </c>
      <c r="AW258" s="71">
        <v>0</v>
      </c>
      <c r="AX258" s="71"/>
      <c r="AY258" s="72"/>
      <c r="AZ258" s="71">
        <v>252.30000000000004</v>
      </c>
      <c r="BA258" s="71">
        <v>458.9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1934</v>
      </c>
      <c r="B259" s="70">
        <v>374</v>
      </c>
      <c r="C259" s="70">
        <v>20</v>
      </c>
      <c r="D259" s="70">
        <v>22</v>
      </c>
      <c r="E259" s="70">
        <v>2023</v>
      </c>
      <c r="F259" s="70" t="s">
        <v>1539</v>
      </c>
      <c r="G259" s="70" t="s">
        <v>1914</v>
      </c>
      <c r="H259" s="70" t="s">
        <v>1915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52</v>
      </c>
      <c r="AS259" s="71">
        <v>13</v>
      </c>
      <c r="AT259" s="71">
        <v>0</v>
      </c>
      <c r="AU259" s="71">
        <v>0</v>
      </c>
      <c r="AV259" s="71">
        <v>0</v>
      </c>
      <c r="AW259" s="71">
        <v>0</v>
      </c>
      <c r="AX259" s="71"/>
      <c r="AY259" s="72"/>
      <c r="AZ259" s="71">
        <v>261.80000000000007</v>
      </c>
      <c r="BA259" s="71">
        <v>458.9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1935</v>
      </c>
      <c r="B260" s="70">
        <v>374</v>
      </c>
      <c r="C260" s="70">
        <v>21</v>
      </c>
      <c r="D260" s="70">
        <v>22</v>
      </c>
      <c r="E260" s="70">
        <v>2024</v>
      </c>
      <c r="F260" s="70" t="s">
        <v>1554</v>
      </c>
      <c r="G260" s="70" t="s">
        <v>1914</v>
      </c>
      <c r="H260" s="70" t="s">
        <v>1915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1936</v>
      </c>
      <c r="B261" s="70">
        <v>137</v>
      </c>
      <c r="C261" s="70">
        <v>1</v>
      </c>
      <c r="D261" s="70">
        <v>9</v>
      </c>
      <c r="E261" s="70">
        <v>1990</v>
      </c>
      <c r="F261" s="70" t="s">
        <v>787</v>
      </c>
      <c r="G261" s="70" t="s">
        <v>1937</v>
      </c>
      <c r="H261" s="70" t="s">
        <v>1938</v>
      </c>
      <c r="I261" s="148"/>
      <c r="J261" s="71">
        <v>19.23124540048957</v>
      </c>
      <c r="K261" s="71">
        <v>2.3432860594278222</v>
      </c>
      <c r="L261" s="71">
        <v>11.78527793692297</v>
      </c>
      <c r="M261" s="71">
        <v>6.5920775110711833</v>
      </c>
      <c r="N261" s="71">
        <v>10.48386734509563</v>
      </c>
      <c r="O261" s="71">
        <v>9.3797479106457473</v>
      </c>
      <c r="P261" s="71">
        <v>19.088913668612559</v>
      </c>
      <c r="Q261" s="71">
        <v>0.85307226629384703</v>
      </c>
      <c r="R261" s="71">
        <v>0</v>
      </c>
      <c r="S261" s="71">
        <v>0.68145170504454267</v>
      </c>
      <c r="T261" s="72"/>
      <c r="U261" s="71">
        <v>2009813</v>
      </c>
      <c r="V261" s="71">
        <v>583</v>
      </c>
      <c r="W261" s="71">
        <v>130</v>
      </c>
      <c r="X261" s="71">
        <v>2462</v>
      </c>
      <c r="Y261" s="71">
        <v>4968</v>
      </c>
      <c r="Z261" s="71">
        <v>3858</v>
      </c>
      <c r="AA261" s="71">
        <v>4635</v>
      </c>
      <c r="AB261" s="71">
        <v>13851</v>
      </c>
      <c r="AC261" s="71">
        <v>0</v>
      </c>
      <c r="AD261" s="71">
        <v>0.68145170504454267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1939</v>
      </c>
      <c r="B262" s="70">
        <v>138</v>
      </c>
      <c r="C262" s="70">
        <v>2</v>
      </c>
      <c r="D262" s="70">
        <v>9</v>
      </c>
      <c r="E262" s="70">
        <v>2005</v>
      </c>
      <c r="F262" s="70" t="s">
        <v>789</v>
      </c>
      <c r="G262" s="70" t="s">
        <v>1937</v>
      </c>
      <c r="H262" s="70" t="s">
        <v>1938</v>
      </c>
      <c r="I262" s="148"/>
      <c r="J262" s="71">
        <v>31.128232726211639</v>
      </c>
      <c r="K262" s="71">
        <v>1.286457662381244</v>
      </c>
      <c r="L262" s="71">
        <v>6.9576214156896894</v>
      </c>
      <c r="M262" s="71">
        <v>9.968655793119666</v>
      </c>
      <c r="N262" s="71">
        <v>13.034626516872541</v>
      </c>
      <c r="O262" s="71">
        <v>13.48415488612576</v>
      </c>
      <c r="P262" s="71">
        <v>19.631902335365599</v>
      </c>
      <c r="Q262" s="71">
        <v>0.71080123388685301</v>
      </c>
      <c r="R262" s="71">
        <v>0</v>
      </c>
      <c r="S262" s="71">
        <v>1.7584046984127291</v>
      </c>
      <c r="T262" s="72"/>
      <c r="U262" s="71">
        <v>3361281</v>
      </c>
      <c r="V262" s="71">
        <v>478</v>
      </c>
      <c r="W262" s="71">
        <v>74</v>
      </c>
      <c r="X262" s="71">
        <v>2137</v>
      </c>
      <c r="Y262" s="71">
        <v>5221</v>
      </c>
      <c r="Z262" s="71">
        <v>6418</v>
      </c>
      <c r="AA262" s="71">
        <v>3904</v>
      </c>
      <c r="AB262" s="71">
        <v>12065</v>
      </c>
      <c r="AC262" s="71">
        <v>0</v>
      </c>
      <c r="AD262" s="71">
        <v>1.7584046984127291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1940</v>
      </c>
      <c r="B263" s="70">
        <v>139</v>
      </c>
      <c r="C263" s="70">
        <v>3</v>
      </c>
      <c r="D263" s="70">
        <v>9</v>
      </c>
      <c r="E263" s="70">
        <v>2006</v>
      </c>
      <c r="F263" s="70" t="s">
        <v>790</v>
      </c>
      <c r="G263" s="70" t="s">
        <v>1937</v>
      </c>
      <c r="H263" s="70" t="s">
        <v>1938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1941</v>
      </c>
      <c r="B264" s="70">
        <v>140</v>
      </c>
      <c r="C264" s="70">
        <v>4</v>
      </c>
      <c r="D264" s="70">
        <v>9</v>
      </c>
      <c r="E264" s="70">
        <v>2007</v>
      </c>
      <c r="F264" s="70" t="s">
        <v>791</v>
      </c>
      <c r="G264" s="70" t="s">
        <v>1937</v>
      </c>
      <c r="H264" s="70" t="s">
        <v>1938</v>
      </c>
      <c r="I264" s="148"/>
      <c r="J264" s="71">
        <v>23.288907924462709</v>
      </c>
      <c r="K264" s="71">
        <v>1.050936729189516</v>
      </c>
      <c r="L264" s="71">
        <v>5.1073182702510671</v>
      </c>
      <c r="M264" s="71">
        <v>11.5263684323735</v>
      </c>
      <c r="N264" s="71">
        <v>12.831738621297861</v>
      </c>
      <c r="O264" s="71">
        <v>13.163126078126499</v>
      </c>
      <c r="P264" s="71">
        <v>18.980865742411389</v>
      </c>
      <c r="Q264" s="71">
        <v>0.72454783141474399</v>
      </c>
      <c r="R264" s="71">
        <v>0</v>
      </c>
      <c r="S264" s="71">
        <v>1.58505486832984</v>
      </c>
      <c r="T264" s="72"/>
      <c r="U264" s="71">
        <v>3141636</v>
      </c>
      <c r="V264" s="71">
        <v>403</v>
      </c>
      <c r="W264" s="71">
        <v>73</v>
      </c>
      <c r="X264" s="71">
        <v>2893</v>
      </c>
      <c r="Y264" s="71">
        <v>5173</v>
      </c>
      <c r="Z264" s="71">
        <v>6513</v>
      </c>
      <c r="AA264" s="71">
        <v>3717</v>
      </c>
      <c r="AB264" s="71">
        <v>11648</v>
      </c>
      <c r="AC264" s="71">
        <v>0</v>
      </c>
      <c r="AD264" s="71">
        <v>1.58505486832984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1942</v>
      </c>
      <c r="B265" s="70">
        <v>141</v>
      </c>
      <c r="C265" s="70">
        <v>5</v>
      </c>
      <c r="D265" s="70">
        <v>9</v>
      </c>
      <c r="E265" s="70">
        <v>2008</v>
      </c>
      <c r="F265" s="70" t="s">
        <v>792</v>
      </c>
      <c r="G265" s="70" t="s">
        <v>1937</v>
      </c>
      <c r="H265" s="70" t="s">
        <v>1938</v>
      </c>
      <c r="I265" s="148"/>
      <c r="J265" s="71">
        <v>17.559591069736051</v>
      </c>
      <c r="K265" s="71">
        <v>0.81977899132640619</v>
      </c>
      <c r="L265" s="71">
        <v>4.4146978210413836</v>
      </c>
      <c r="M265" s="71">
        <v>12.27011682970365</v>
      </c>
      <c r="N265" s="71">
        <v>11.601588921303909</v>
      </c>
      <c r="O265" s="71">
        <v>12.65626082257968</v>
      </c>
      <c r="P265" s="71">
        <v>18.688898101136079</v>
      </c>
      <c r="Q265" s="71">
        <v>0.702970679134724</v>
      </c>
      <c r="R265" s="71">
        <v>0</v>
      </c>
      <c r="S265" s="71">
        <v>1.1765394000573219</v>
      </c>
      <c r="T265" s="72"/>
      <c r="U265" s="71">
        <v>2561930</v>
      </c>
      <c r="V265" s="71">
        <v>403</v>
      </c>
      <c r="W265" s="71">
        <v>73</v>
      </c>
      <c r="X265" s="71">
        <v>2893</v>
      </c>
      <c r="Y265" s="71">
        <v>5195</v>
      </c>
      <c r="Z265" s="71">
        <v>6482</v>
      </c>
      <c r="AA265" s="71">
        <v>3664</v>
      </c>
      <c r="AB265" s="71">
        <v>11487</v>
      </c>
      <c r="AC265" s="71">
        <v>0</v>
      </c>
      <c r="AD265" s="71">
        <v>1.1765394000573219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1943</v>
      </c>
      <c r="B266" s="70">
        <v>142</v>
      </c>
      <c r="C266" s="70">
        <v>6</v>
      </c>
      <c r="D266" s="70">
        <v>9</v>
      </c>
      <c r="E266" s="70">
        <v>2009</v>
      </c>
      <c r="F266" s="70" t="s">
        <v>176</v>
      </c>
      <c r="G266" s="70" t="s">
        <v>1937</v>
      </c>
      <c r="H266" s="70" t="s">
        <v>1938</v>
      </c>
      <c r="I266" s="148"/>
      <c r="J266" s="71">
        <v>12.10987906914551</v>
      </c>
      <c r="K266" s="71">
        <v>0.95748999279986657</v>
      </c>
      <c r="L266" s="71">
        <v>9.7762126204712345</v>
      </c>
      <c r="M266" s="71">
        <v>12.01006578618234</v>
      </c>
      <c r="N266" s="71">
        <v>10.877325279807151</v>
      </c>
      <c r="O266" s="71">
        <v>12.941016671555021</v>
      </c>
      <c r="P266" s="71">
        <v>17.9112870465562</v>
      </c>
      <c r="Q266" s="71">
        <v>0.65852695999609101</v>
      </c>
      <c r="R266" s="71">
        <v>0</v>
      </c>
      <c r="S266" s="71">
        <v>1.168303524924083</v>
      </c>
      <c r="T266" s="72"/>
      <c r="U266" s="71">
        <v>1679518</v>
      </c>
      <c r="V266" s="71">
        <v>444</v>
      </c>
      <c r="W266" s="71">
        <v>239</v>
      </c>
      <c r="X266" s="71">
        <v>3156</v>
      </c>
      <c r="Y266" s="71">
        <v>5186</v>
      </c>
      <c r="Z266" s="71">
        <v>6542</v>
      </c>
      <c r="AA266" s="71">
        <v>3605</v>
      </c>
      <c r="AB266" s="71">
        <v>11296</v>
      </c>
      <c r="AC266" s="71">
        <v>0</v>
      </c>
      <c r="AD266" s="71">
        <v>1.168303524924083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30.748000000000001</v>
      </c>
      <c r="BK266" s="71">
        <v>0</v>
      </c>
      <c r="BL266" s="71">
        <v>0</v>
      </c>
      <c r="BM266" s="71">
        <v>0</v>
      </c>
      <c r="BN266" s="72"/>
      <c r="BO266" s="71">
        <v>0</v>
      </c>
      <c r="BP266" s="71">
        <v>0</v>
      </c>
      <c r="BQ266" s="71">
        <v>1</v>
      </c>
      <c r="BR266" s="71">
        <v>0</v>
      </c>
      <c r="BS266" s="71">
        <v>0</v>
      </c>
      <c r="BT266" s="71">
        <v>0</v>
      </c>
      <c r="BU266"/>
      <c r="BV266" s="70">
        <v>22.347999999999999</v>
      </c>
      <c r="BW266" s="70">
        <v>0</v>
      </c>
      <c r="BX266" s="70">
        <v>0</v>
      </c>
      <c r="BY266" s="70">
        <v>0</v>
      </c>
      <c r="BZ266" s="70">
        <v>0</v>
      </c>
      <c r="CA266" s="70">
        <v>0</v>
      </c>
      <c r="CB266" s="70">
        <v>5</v>
      </c>
      <c r="CC266" s="70">
        <v>3.4</v>
      </c>
      <c r="CD266" s="70">
        <v>0</v>
      </c>
    </row>
    <row r="267" spans="1:82">
      <c r="A267" s="70" t="s">
        <v>1944</v>
      </c>
      <c r="B267" s="70">
        <v>143</v>
      </c>
      <c r="C267" s="70">
        <v>7</v>
      </c>
      <c r="D267" s="70">
        <v>9</v>
      </c>
      <c r="E267" s="70">
        <v>2010</v>
      </c>
      <c r="F267" s="70" t="s">
        <v>177</v>
      </c>
      <c r="G267" s="70" t="s">
        <v>1937</v>
      </c>
      <c r="H267" s="70" t="s">
        <v>1938</v>
      </c>
      <c r="I267" s="148"/>
      <c r="J267" s="71">
        <v>12.2348926446444</v>
      </c>
      <c r="K267" s="71">
        <v>1.017411543144354</v>
      </c>
      <c r="L267" s="71">
        <v>9.0002879440923511</v>
      </c>
      <c r="M267" s="71">
        <v>12.944333374954979</v>
      </c>
      <c r="N267" s="71">
        <v>12.648886534577059</v>
      </c>
      <c r="O267" s="71">
        <v>12.90085044363482</v>
      </c>
      <c r="P267" s="71">
        <v>18.11017359809378</v>
      </c>
      <c r="Q267" s="71">
        <v>0.67123631409606099</v>
      </c>
      <c r="R267" s="71">
        <v>0</v>
      </c>
      <c r="S267" s="71">
        <v>1.425981964509782</v>
      </c>
      <c r="T267" s="72"/>
      <c r="U267" s="71">
        <v>1785897</v>
      </c>
      <c r="V267" s="71">
        <v>444</v>
      </c>
      <c r="W267" s="71">
        <v>239</v>
      </c>
      <c r="X267" s="71">
        <v>3156</v>
      </c>
      <c r="Y267" s="71">
        <v>5117</v>
      </c>
      <c r="Z267" s="71">
        <v>6552</v>
      </c>
      <c r="AA267" s="71">
        <v>3554</v>
      </c>
      <c r="AB267" s="71">
        <v>11033</v>
      </c>
      <c r="AC267" s="71">
        <v>0</v>
      </c>
      <c r="AD267" s="71">
        <v>1.425981964509782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28.225999999999999</v>
      </c>
      <c r="BK267" s="71">
        <v>0</v>
      </c>
      <c r="BL267" s="71">
        <v>0</v>
      </c>
      <c r="BM267" s="71">
        <v>0</v>
      </c>
      <c r="BN267" s="72"/>
      <c r="BO267" s="71">
        <v>0</v>
      </c>
      <c r="BP267" s="71">
        <v>0</v>
      </c>
      <c r="BQ267" s="71">
        <v>1</v>
      </c>
      <c r="BR267" s="71">
        <v>0</v>
      </c>
      <c r="BS267" s="71">
        <v>0</v>
      </c>
      <c r="BT267" s="71">
        <v>0</v>
      </c>
      <c r="BU267"/>
      <c r="BV267" s="70">
        <v>21.326000000000001</v>
      </c>
      <c r="BW267" s="70">
        <v>0</v>
      </c>
      <c r="BX267" s="70">
        <v>0</v>
      </c>
      <c r="BY267" s="70">
        <v>0</v>
      </c>
      <c r="BZ267" s="70">
        <v>0</v>
      </c>
      <c r="CA267" s="70">
        <v>0</v>
      </c>
      <c r="CB267" s="70">
        <v>3</v>
      </c>
      <c r="CC267" s="70">
        <v>3.9</v>
      </c>
      <c r="CD267" s="70">
        <v>0</v>
      </c>
    </row>
    <row r="268" spans="1:82">
      <c r="A268" s="70" t="s">
        <v>1945</v>
      </c>
      <c r="B268" s="70">
        <v>144</v>
      </c>
      <c r="C268" s="70">
        <v>8</v>
      </c>
      <c r="D268" s="70">
        <v>9</v>
      </c>
      <c r="E268" s="70">
        <v>2011</v>
      </c>
      <c r="F268" s="70" t="s">
        <v>178</v>
      </c>
      <c r="G268" s="70" t="s">
        <v>1937</v>
      </c>
      <c r="H268" s="70" t="s">
        <v>1938</v>
      </c>
      <c r="I268" s="148"/>
      <c r="J268" s="71">
        <v>12.732479837760319</v>
      </c>
      <c r="K268" s="71">
        <v>1.34594550537672</v>
      </c>
      <c r="L268" s="71">
        <v>12.10998226504514</v>
      </c>
      <c r="M268" s="71">
        <v>15.40748738060611</v>
      </c>
      <c r="N268" s="71">
        <v>15.544436484704081</v>
      </c>
      <c r="O268" s="71">
        <v>12.626538905327923</v>
      </c>
      <c r="P268" s="71">
        <v>17.334447456890743</v>
      </c>
      <c r="Q268" s="71">
        <v>0.76359639186546402</v>
      </c>
      <c r="R268" s="71">
        <v>0</v>
      </c>
      <c r="S268" s="71">
        <v>1.087751691135824</v>
      </c>
      <c r="T268" s="72"/>
      <c r="U268" s="71">
        <v>1566292</v>
      </c>
      <c r="V268" s="71">
        <v>444</v>
      </c>
      <c r="W268" s="71">
        <v>239</v>
      </c>
      <c r="X268" s="71">
        <v>3156</v>
      </c>
      <c r="Y268" s="71">
        <v>5107</v>
      </c>
      <c r="Z268" s="71">
        <v>6552</v>
      </c>
      <c r="AA268" s="71">
        <v>3503</v>
      </c>
      <c r="AB268" s="71">
        <v>10881</v>
      </c>
      <c r="AC268" s="71">
        <v>0</v>
      </c>
      <c r="AD268" s="71">
        <v>1.087751691135824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24.744</v>
      </c>
      <c r="BK268" s="71">
        <v>0</v>
      </c>
      <c r="BL268" s="71">
        <v>0</v>
      </c>
      <c r="BM268" s="71">
        <v>0</v>
      </c>
      <c r="BN268" s="72"/>
      <c r="BO268" s="71">
        <v>0</v>
      </c>
      <c r="BP268" s="71">
        <v>0</v>
      </c>
      <c r="BQ268" s="71">
        <v>1</v>
      </c>
      <c r="BR268" s="71">
        <v>0</v>
      </c>
      <c r="BS268" s="71">
        <v>0</v>
      </c>
      <c r="BT268" s="71">
        <v>0</v>
      </c>
      <c r="BU268"/>
      <c r="BV268" s="70">
        <v>21.744</v>
      </c>
      <c r="BW268" s="70">
        <v>0</v>
      </c>
      <c r="BX268" s="70">
        <v>0</v>
      </c>
      <c r="BY268" s="70">
        <v>0</v>
      </c>
      <c r="BZ268" s="70">
        <v>0</v>
      </c>
      <c r="CA268" s="70">
        <v>0</v>
      </c>
      <c r="CB268" s="70">
        <v>3</v>
      </c>
      <c r="CC268" s="70">
        <v>0</v>
      </c>
      <c r="CD268" s="70">
        <v>0</v>
      </c>
    </row>
    <row r="269" spans="1:82">
      <c r="A269" s="70" t="s">
        <v>1946</v>
      </c>
      <c r="B269" s="70">
        <v>145</v>
      </c>
      <c r="C269" s="70">
        <v>9</v>
      </c>
      <c r="D269" s="70">
        <v>9</v>
      </c>
      <c r="E269" s="70">
        <v>2012</v>
      </c>
      <c r="F269" s="70" t="s">
        <v>179</v>
      </c>
      <c r="G269" s="70" t="s">
        <v>1937</v>
      </c>
      <c r="H269" s="70" t="s">
        <v>1938</v>
      </c>
      <c r="I269" s="148"/>
      <c r="J269" s="71">
        <v>15.191859620029501</v>
      </c>
      <c r="K269" s="71">
        <v>1.378432003841807</v>
      </c>
      <c r="L269" s="71">
        <v>12.27229114455181</v>
      </c>
      <c r="M269" s="71">
        <v>17.234295629636449</v>
      </c>
      <c r="N269" s="71">
        <v>16.00340764298873</v>
      </c>
      <c r="O269" s="71">
        <v>12.425844720345523</v>
      </c>
      <c r="P269" s="71">
        <v>17.194194493666469</v>
      </c>
      <c r="Q269" s="71">
        <v>0.81186678885084496</v>
      </c>
      <c r="R269" s="71">
        <v>0</v>
      </c>
      <c r="S269" s="71">
        <v>1.2117690796637881</v>
      </c>
      <c r="T269" s="72"/>
      <c r="U269" s="71">
        <v>1814174</v>
      </c>
      <c r="V269" s="71">
        <v>444</v>
      </c>
      <c r="W269" s="71">
        <v>239</v>
      </c>
      <c r="X269" s="71">
        <v>3156</v>
      </c>
      <c r="Y269" s="71">
        <v>5101</v>
      </c>
      <c r="Z269" s="71">
        <v>6499</v>
      </c>
      <c r="AA269" s="71">
        <v>3455</v>
      </c>
      <c r="AB269" s="71">
        <v>10648</v>
      </c>
      <c r="AC269" s="71">
        <v>0</v>
      </c>
      <c r="AD269" s="71">
        <v>1.2117690796637881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28.588999999999999</v>
      </c>
      <c r="BK269" s="71">
        <v>0</v>
      </c>
      <c r="BL269" s="71">
        <v>0</v>
      </c>
      <c r="BM269" s="71">
        <v>0</v>
      </c>
      <c r="BN269" s="72"/>
      <c r="BO269" s="71">
        <v>0</v>
      </c>
      <c r="BP269" s="71">
        <v>0</v>
      </c>
      <c r="BQ269" s="71">
        <v>1</v>
      </c>
      <c r="BR269" s="71">
        <v>0</v>
      </c>
      <c r="BS269" s="71">
        <v>0</v>
      </c>
      <c r="BT269" s="71">
        <v>0</v>
      </c>
      <c r="BU269"/>
      <c r="BV269" s="70">
        <v>28.588999999999999</v>
      </c>
      <c r="BW269" s="70">
        <v>0</v>
      </c>
      <c r="BX269" s="70">
        <v>0</v>
      </c>
      <c r="BY269" s="70">
        <v>0</v>
      </c>
      <c r="BZ269" s="70">
        <v>0</v>
      </c>
      <c r="CA269" s="70">
        <v>0</v>
      </c>
      <c r="CB269" s="70">
        <v>0</v>
      </c>
      <c r="CC269" s="70">
        <v>0</v>
      </c>
      <c r="CD269" s="70">
        <v>0</v>
      </c>
    </row>
    <row r="270" spans="1:82">
      <c r="A270" s="70" t="s">
        <v>1947</v>
      </c>
      <c r="B270" s="70">
        <v>146</v>
      </c>
      <c r="C270" s="70">
        <v>10</v>
      </c>
      <c r="D270" s="70">
        <v>9</v>
      </c>
      <c r="E270" s="70">
        <v>2013</v>
      </c>
      <c r="F270" s="70" t="s">
        <v>180</v>
      </c>
      <c r="G270" s="70" t="s">
        <v>1937</v>
      </c>
      <c r="H270" s="70" t="s">
        <v>1938</v>
      </c>
      <c r="I270" s="148"/>
      <c r="J270" s="71">
        <v>12.5712782770003</v>
      </c>
      <c r="K270" s="71">
        <v>1.2137869104426811</v>
      </c>
      <c r="L270" s="71">
        <v>11.232623183372169</v>
      </c>
      <c r="M270" s="71">
        <v>17.2622547017254</v>
      </c>
      <c r="N270" s="71">
        <v>17.12017354742845</v>
      </c>
      <c r="O270" s="71">
        <v>11.925879542140011</v>
      </c>
      <c r="P270" s="71">
        <v>17.109121425614106</v>
      </c>
      <c r="Q270" s="71">
        <v>0.812303739772813</v>
      </c>
      <c r="R270" s="71">
        <v>0</v>
      </c>
      <c r="S270" s="71">
        <v>1.3754152100495389</v>
      </c>
      <c r="T270" s="72"/>
      <c r="U270" s="71">
        <v>1349101</v>
      </c>
      <c r="V270" s="71">
        <v>444</v>
      </c>
      <c r="W270" s="71">
        <v>239</v>
      </c>
      <c r="X270" s="71">
        <v>3156</v>
      </c>
      <c r="Y270" s="71">
        <v>5085</v>
      </c>
      <c r="Z270" s="71">
        <v>6516</v>
      </c>
      <c r="AA270" s="71">
        <v>3425</v>
      </c>
      <c r="AB270" s="71">
        <v>10501</v>
      </c>
      <c r="AC270" s="71">
        <v>0</v>
      </c>
      <c r="AD270" s="71">
        <v>1.3754152100495389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36.530999999999999</v>
      </c>
      <c r="BK270" s="71">
        <v>0</v>
      </c>
      <c r="BL270" s="71">
        <v>0</v>
      </c>
      <c r="BM270" s="71">
        <v>0</v>
      </c>
      <c r="BN270" s="72"/>
      <c r="BO270" s="71">
        <v>0</v>
      </c>
      <c r="BP270" s="71">
        <v>0</v>
      </c>
      <c r="BQ270" s="71">
        <v>1</v>
      </c>
      <c r="BR270" s="71">
        <v>0</v>
      </c>
      <c r="BS270" s="71">
        <v>0</v>
      </c>
      <c r="BT270" s="71">
        <v>0</v>
      </c>
      <c r="BU270"/>
      <c r="BV270" s="70">
        <v>32.444000000000003</v>
      </c>
      <c r="BW270" s="70">
        <v>0</v>
      </c>
      <c r="BX270" s="70">
        <v>0</v>
      </c>
      <c r="BY270" s="70">
        <v>0</v>
      </c>
      <c r="BZ270" s="70">
        <v>0</v>
      </c>
      <c r="CA270" s="70">
        <v>0</v>
      </c>
      <c r="CB270" s="70">
        <v>0</v>
      </c>
      <c r="CC270" s="70">
        <v>4.0869999999999997</v>
      </c>
      <c r="CD270" s="70">
        <v>0</v>
      </c>
    </row>
    <row r="271" spans="1:82">
      <c r="A271" s="70" t="s">
        <v>1948</v>
      </c>
      <c r="B271" s="70">
        <v>147</v>
      </c>
      <c r="C271" s="70">
        <v>11</v>
      </c>
      <c r="D271" s="70">
        <v>9</v>
      </c>
      <c r="E271" s="70">
        <v>2014</v>
      </c>
      <c r="F271" s="70" t="s">
        <v>181</v>
      </c>
      <c r="G271" s="70" t="s">
        <v>1937</v>
      </c>
      <c r="H271" s="70" t="s">
        <v>1938</v>
      </c>
      <c r="I271" s="148"/>
      <c r="J271" s="71">
        <v>9.0779434545762427</v>
      </c>
      <c r="K271" s="71">
        <v>0.98632568058328751</v>
      </c>
      <c r="L271" s="71">
        <v>7.7082714135307997</v>
      </c>
      <c r="M271" s="71">
        <v>14.48460547000011</v>
      </c>
      <c r="N271" s="71">
        <v>16.160155682373102</v>
      </c>
      <c r="O271" s="71">
        <v>11.248504899212563</v>
      </c>
      <c r="P271" s="71">
        <v>16.821452346329131</v>
      </c>
      <c r="Q271" s="71">
        <v>0.76436513737362499</v>
      </c>
      <c r="R271" s="71">
        <v>0</v>
      </c>
      <c r="S271" s="71">
        <v>1.234710075527061</v>
      </c>
      <c r="T271" s="72"/>
      <c r="U271" s="71">
        <v>1131107</v>
      </c>
      <c r="V271" s="71">
        <v>315</v>
      </c>
      <c r="W271" s="71">
        <v>165</v>
      </c>
      <c r="X271" s="71">
        <v>2853</v>
      </c>
      <c r="Y271" s="71">
        <v>5008</v>
      </c>
      <c r="Z271" s="71">
        <v>6473</v>
      </c>
      <c r="AA271" s="71">
        <v>3350</v>
      </c>
      <c r="AB271" s="71">
        <v>10299</v>
      </c>
      <c r="AC271" s="71">
        <v>0</v>
      </c>
      <c r="AD271" s="71">
        <v>1.234710075527061</v>
      </c>
      <c r="AE271" s="72"/>
      <c r="AF271" s="71"/>
      <c r="AG271" s="71"/>
      <c r="AH271" s="71"/>
      <c r="AI271" s="71"/>
      <c r="AJ271" s="71"/>
      <c r="AK271" s="71"/>
      <c r="AL271" s="71"/>
      <c r="AM271" s="71"/>
      <c r="AN271" s="71"/>
      <c r="AO271" s="71"/>
      <c r="AP271" s="71"/>
      <c r="AQ271" s="72"/>
      <c r="AR271" s="71">
        <v>271</v>
      </c>
      <c r="AS271" s="71">
        <v>64</v>
      </c>
      <c r="AT271" s="71">
        <v>0</v>
      </c>
      <c r="AU271" s="71">
        <v>0</v>
      </c>
      <c r="AV271" s="71">
        <v>0</v>
      </c>
      <c r="AW271" s="71">
        <v>0</v>
      </c>
      <c r="AX271" s="71"/>
      <c r="AY271" s="72"/>
      <c r="AZ271" s="71">
        <v>1202.18</v>
      </c>
      <c r="BA271" s="71">
        <v>26099.200000000001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1949</v>
      </c>
      <c r="B272" s="70">
        <v>148</v>
      </c>
      <c r="C272" s="70">
        <v>12</v>
      </c>
      <c r="D272" s="70">
        <v>9</v>
      </c>
      <c r="E272" s="70">
        <v>2015</v>
      </c>
      <c r="F272" s="70" t="s">
        <v>182</v>
      </c>
      <c r="G272" s="70" t="s">
        <v>1937</v>
      </c>
      <c r="H272" s="70" t="s">
        <v>1938</v>
      </c>
      <c r="I272" s="148"/>
      <c r="J272" s="71">
        <v>2.9544531911788292</v>
      </c>
      <c r="K272" s="71">
        <v>0.82472394857475451</v>
      </c>
      <c r="L272" s="71">
        <v>8.2774830137967701</v>
      </c>
      <c r="M272" s="71">
        <v>14.498034963494799</v>
      </c>
      <c r="N272" s="71">
        <v>13.850393036219289</v>
      </c>
      <c r="O272" s="71">
        <v>10.943344938638969</v>
      </c>
      <c r="P272" s="71">
        <v>16.523173912140795</v>
      </c>
      <c r="Q272" s="71">
        <v>0.73097253977721699</v>
      </c>
      <c r="R272" s="71">
        <v>0</v>
      </c>
      <c r="S272" s="71">
        <v>1.099928228972431</v>
      </c>
      <c r="T272" s="72"/>
      <c r="U272" s="71">
        <v>423029</v>
      </c>
      <c r="V272" s="71">
        <v>315</v>
      </c>
      <c r="W272" s="71">
        <v>165</v>
      </c>
      <c r="X272" s="71">
        <v>2853</v>
      </c>
      <c r="Y272" s="71">
        <v>4919</v>
      </c>
      <c r="Z272" s="71">
        <v>6358</v>
      </c>
      <c r="AA272" s="71">
        <v>3288</v>
      </c>
      <c r="AB272" s="71">
        <v>10061</v>
      </c>
      <c r="AC272" s="71">
        <v>0</v>
      </c>
      <c r="AD272" s="71">
        <v>1.099928228972431</v>
      </c>
      <c r="AE272" s="72"/>
      <c r="AF272" s="71">
        <v>3998696.5992382751</v>
      </c>
      <c r="AG272" s="71">
        <v>707904.07546777092</v>
      </c>
      <c r="AH272" s="71">
        <v>1384312.6867954601</v>
      </c>
      <c r="AI272" s="71">
        <v>17524556.093631022</v>
      </c>
      <c r="AJ272" s="71">
        <v>22244672.035176162</v>
      </c>
      <c r="AK272" s="71">
        <v>0</v>
      </c>
      <c r="AL272" s="71">
        <v>0</v>
      </c>
      <c r="AM272" s="71">
        <v>1378817.845692334</v>
      </c>
      <c r="AN272" s="71">
        <v>0</v>
      </c>
      <c r="AO272" s="71">
        <v>0</v>
      </c>
      <c r="AP272" s="71">
        <v>47238959.336001024</v>
      </c>
      <c r="AQ272" s="72"/>
      <c r="AR272" s="71">
        <v>282</v>
      </c>
      <c r="AS272" s="71">
        <v>106</v>
      </c>
      <c r="AT272" s="71">
        <v>0</v>
      </c>
      <c r="AU272" s="71">
        <v>1</v>
      </c>
      <c r="AV272" s="71">
        <v>0</v>
      </c>
      <c r="AW272" s="71">
        <v>0</v>
      </c>
      <c r="AX272" s="71"/>
      <c r="AY272" s="72"/>
      <c r="AZ272" s="71">
        <v>1264.08</v>
      </c>
      <c r="BA272" s="71">
        <v>30606.6</v>
      </c>
      <c r="BB272" s="71">
        <v>0</v>
      </c>
      <c r="BC272" s="71">
        <v>2425.3000000000002</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1950</v>
      </c>
      <c r="B273" s="70">
        <v>149</v>
      </c>
      <c r="C273" s="70">
        <v>13</v>
      </c>
      <c r="D273" s="70">
        <v>9</v>
      </c>
      <c r="E273" s="70">
        <v>2016</v>
      </c>
      <c r="F273" s="70" t="s">
        <v>155</v>
      </c>
      <c r="G273" s="1064" t="s">
        <v>1937</v>
      </c>
      <c r="H273" s="70" t="s">
        <v>1938</v>
      </c>
      <c r="I273" s="148"/>
      <c r="J273" s="71">
        <v>3.1078321649055547</v>
      </c>
      <c r="K273" s="71">
        <v>0.79781922979485642</v>
      </c>
      <c r="L273" s="71">
        <v>7.3076550329768786</v>
      </c>
      <c r="M273" s="71">
        <v>11.267205507673234</v>
      </c>
      <c r="N273" s="71">
        <v>12.628632194789569</v>
      </c>
      <c r="O273" s="71">
        <v>10.813855219111034</v>
      </c>
      <c r="P273" s="71">
        <v>15.89773816824667</v>
      </c>
      <c r="Q273" s="71">
        <v>0.69459536188974391</v>
      </c>
      <c r="R273" s="71">
        <v>0</v>
      </c>
      <c r="S273" s="71">
        <v>1.0896912980481523</v>
      </c>
      <c r="T273" s="72"/>
      <c r="U273" s="71">
        <v>476981.00000000012</v>
      </c>
      <c r="V273" s="71">
        <v>315</v>
      </c>
      <c r="W273" s="71">
        <v>165</v>
      </c>
      <c r="X273" s="71">
        <v>2853</v>
      </c>
      <c r="Y273" s="71">
        <v>4879</v>
      </c>
      <c r="Z273" s="71">
        <v>6360</v>
      </c>
      <c r="AA273" s="71">
        <v>3272</v>
      </c>
      <c r="AB273" s="71">
        <v>9834</v>
      </c>
      <c r="AC273" s="71">
        <v>0</v>
      </c>
      <c r="AD273" s="71">
        <v>1.0896912980481519</v>
      </c>
      <c r="AE273" s="72"/>
      <c r="AF273" s="71">
        <v>4337361.1461751489</v>
      </c>
      <c r="AG273" s="71">
        <v>682186.82868775295</v>
      </c>
      <c r="AH273" s="71">
        <v>1166609.752731632</v>
      </c>
      <c r="AI273" s="71">
        <v>17638320.63119163</v>
      </c>
      <c r="AJ273" s="71">
        <v>20817189.41135522</v>
      </c>
      <c r="AK273" s="71">
        <v>0</v>
      </c>
      <c r="AL273" s="71">
        <v>0</v>
      </c>
      <c r="AM273" s="71">
        <v>1348755.485149588</v>
      </c>
      <c r="AN273" s="71">
        <v>0</v>
      </c>
      <c r="AO273" s="71">
        <v>0</v>
      </c>
      <c r="AP273" s="71">
        <v>45990423.25529097</v>
      </c>
      <c r="AQ273" s="72"/>
      <c r="AR273" s="71">
        <v>292</v>
      </c>
      <c r="AS273" s="71">
        <v>215</v>
      </c>
      <c r="AT273" s="71">
        <v>0</v>
      </c>
      <c r="AU273" s="71">
        <v>1</v>
      </c>
      <c r="AV273" s="71">
        <v>0</v>
      </c>
      <c r="AW273" s="71">
        <v>0</v>
      </c>
      <c r="AX273" s="71"/>
      <c r="AY273" s="72"/>
      <c r="AZ273" s="71">
        <v>1333.34</v>
      </c>
      <c r="BA273" s="71">
        <v>36633.800000000003</v>
      </c>
      <c r="BB273" s="71">
        <v>0</v>
      </c>
      <c r="BC273" s="71">
        <v>2425.3000000000002</v>
      </c>
      <c r="BD273" s="71">
        <v>0</v>
      </c>
      <c r="BE273" s="71">
        <v>0</v>
      </c>
      <c r="BF273" s="71"/>
      <c r="BG273" s="72"/>
      <c r="BH273" s="71">
        <v>0</v>
      </c>
      <c r="BI273" s="71">
        <v>0</v>
      </c>
      <c r="BJ273" s="71">
        <v>19.466999999999999</v>
      </c>
      <c r="BK273" s="71">
        <v>0</v>
      </c>
      <c r="BL273" s="71">
        <v>0</v>
      </c>
      <c r="BM273" s="71">
        <v>0</v>
      </c>
      <c r="BN273" s="72"/>
      <c r="BO273" s="71">
        <v>0</v>
      </c>
      <c r="BP273" s="71">
        <v>0</v>
      </c>
      <c r="BQ273" s="71">
        <v>1</v>
      </c>
      <c r="BR273" s="71">
        <v>0</v>
      </c>
      <c r="BS273" s="71">
        <v>0</v>
      </c>
      <c r="BT273" s="71">
        <v>0</v>
      </c>
      <c r="BU273"/>
      <c r="BV273" s="70">
        <v>13.067</v>
      </c>
      <c r="BW273" s="70">
        <v>0</v>
      </c>
      <c r="BX273" s="70">
        <v>0</v>
      </c>
      <c r="BY273" s="70">
        <v>0</v>
      </c>
      <c r="BZ273" s="70">
        <v>0</v>
      </c>
      <c r="CA273" s="70">
        <v>0</v>
      </c>
      <c r="CB273" s="70">
        <v>6.4</v>
      </c>
      <c r="CC273" s="70">
        <v>0</v>
      </c>
      <c r="CD273" s="70">
        <v>0</v>
      </c>
    </row>
    <row r="274" spans="1:82">
      <c r="A274" s="70" t="s">
        <v>1951</v>
      </c>
      <c r="B274" s="70">
        <v>150</v>
      </c>
      <c r="C274" s="70">
        <v>14</v>
      </c>
      <c r="D274" s="70">
        <v>9</v>
      </c>
      <c r="E274" s="70">
        <v>2017</v>
      </c>
      <c r="F274" s="70" t="s">
        <v>156</v>
      </c>
      <c r="G274" s="1064" t="s">
        <v>1937</v>
      </c>
      <c r="H274" s="70" t="s">
        <v>1938</v>
      </c>
      <c r="I274" s="148"/>
      <c r="J274" s="71">
        <v>2.5752221649148281</v>
      </c>
      <c r="K274" s="71">
        <v>0.82773778681883925</v>
      </c>
      <c r="L274" s="71">
        <v>6.667854970881578</v>
      </c>
      <c r="M274" s="71">
        <v>10.205165629440673</v>
      </c>
      <c r="N274" s="71">
        <v>13.010672208363291</v>
      </c>
      <c r="O274" s="71">
        <v>10.583877364840571</v>
      </c>
      <c r="P274" s="71">
        <v>15.473559448233086</v>
      </c>
      <c r="Q274" s="71">
        <v>0.65891656297726897</v>
      </c>
      <c r="R274" s="71">
        <v>0</v>
      </c>
      <c r="S274" s="71">
        <v>1.1088363165410122</v>
      </c>
      <c r="T274" s="72"/>
      <c r="U274" s="71">
        <v>455697.99999999988</v>
      </c>
      <c r="V274" s="71">
        <v>315</v>
      </c>
      <c r="W274" s="71">
        <v>165</v>
      </c>
      <c r="X274" s="71">
        <v>2853</v>
      </c>
      <c r="Y274" s="71">
        <v>4874</v>
      </c>
      <c r="Z274" s="71">
        <v>6328</v>
      </c>
      <c r="AA274" s="71">
        <v>3205</v>
      </c>
      <c r="AB274" s="71">
        <v>9647</v>
      </c>
      <c r="AC274" s="71">
        <v>0</v>
      </c>
      <c r="AD274" s="71">
        <v>1.108836316541012</v>
      </c>
      <c r="AE274" s="72"/>
      <c r="AF274" s="71">
        <v>3854951.5146505861</v>
      </c>
      <c r="AG274" s="71">
        <v>709391.66430901131</v>
      </c>
      <c r="AH274" s="71">
        <v>1372070.928442498</v>
      </c>
      <c r="AI274" s="71">
        <v>16856343.981290739</v>
      </c>
      <c r="AJ274" s="71">
        <v>23913804.649205249</v>
      </c>
      <c r="AK274" s="71">
        <v>0</v>
      </c>
      <c r="AL274" s="71">
        <v>0</v>
      </c>
      <c r="AM274" s="71">
        <v>1325178.3123463651</v>
      </c>
      <c r="AN274" s="71">
        <v>0</v>
      </c>
      <c r="AO274" s="71">
        <v>0</v>
      </c>
      <c r="AP274" s="71">
        <v>48031741.050244443</v>
      </c>
      <c r="AQ274" s="72"/>
      <c r="AR274" s="71">
        <v>299</v>
      </c>
      <c r="AS274" s="71">
        <v>243</v>
      </c>
      <c r="AT274" s="71">
        <v>0</v>
      </c>
      <c r="AU274" s="71">
        <v>1</v>
      </c>
      <c r="AV274" s="71">
        <v>0</v>
      </c>
      <c r="AW274" s="71">
        <v>0</v>
      </c>
      <c r="AX274" s="71"/>
      <c r="AY274" s="72"/>
      <c r="AZ274" s="71">
        <v>1382.04</v>
      </c>
      <c r="BA274" s="71">
        <v>60839.900000000009</v>
      </c>
      <c r="BB274" s="71">
        <v>0</v>
      </c>
      <c r="BC274" s="71">
        <v>2425.3000000000002</v>
      </c>
      <c r="BD274" s="71">
        <v>0</v>
      </c>
      <c r="BE274" s="71">
        <v>0</v>
      </c>
      <c r="BF274" s="71"/>
      <c r="BG274" s="72"/>
      <c r="BH274" s="71">
        <v>0</v>
      </c>
      <c r="BI274" s="71">
        <v>0</v>
      </c>
      <c r="BJ274" s="71">
        <v>20.753</v>
      </c>
      <c r="BK274" s="71">
        <v>0</v>
      </c>
      <c r="BL274" s="71">
        <v>0</v>
      </c>
      <c r="BM274" s="71">
        <v>0</v>
      </c>
      <c r="BN274" s="72"/>
      <c r="BO274" s="71">
        <v>0</v>
      </c>
      <c r="BP274" s="71">
        <v>0</v>
      </c>
      <c r="BQ274" s="71">
        <v>1</v>
      </c>
      <c r="BR274" s="71">
        <v>0</v>
      </c>
      <c r="BS274" s="71">
        <v>0</v>
      </c>
      <c r="BT274" s="71">
        <v>0</v>
      </c>
      <c r="BU274"/>
      <c r="BV274" s="70">
        <v>13.037000000000001</v>
      </c>
      <c r="BW274" s="70">
        <v>0</v>
      </c>
      <c r="BX274" s="70">
        <v>0</v>
      </c>
      <c r="BY274" s="70">
        <v>0</v>
      </c>
      <c r="BZ274" s="70">
        <v>0</v>
      </c>
      <c r="CA274" s="70">
        <v>0</v>
      </c>
      <c r="CB274" s="70">
        <v>7.7160000000000002</v>
      </c>
      <c r="CC274" s="70">
        <v>0</v>
      </c>
      <c r="CD274" s="70">
        <v>0</v>
      </c>
    </row>
    <row r="275" spans="1:82">
      <c r="A275" s="70" t="s">
        <v>1952</v>
      </c>
      <c r="B275" s="70">
        <v>151</v>
      </c>
      <c r="C275" s="70">
        <v>15</v>
      </c>
      <c r="D275" s="70">
        <v>9</v>
      </c>
      <c r="E275" s="70">
        <v>2018</v>
      </c>
      <c r="F275" s="70" t="s">
        <v>183</v>
      </c>
      <c r="G275" s="70" t="s">
        <v>1937</v>
      </c>
      <c r="H275" s="70" t="s">
        <v>1938</v>
      </c>
      <c r="I275" s="148"/>
      <c r="J275" s="71">
        <v>2.2666208222475244</v>
      </c>
      <c r="K275" s="71">
        <v>0.71879322671540347</v>
      </c>
      <c r="L275" s="71">
        <v>5.9286211873226851</v>
      </c>
      <c r="M275" s="71">
        <v>9.1229296985194228</v>
      </c>
      <c r="N275" s="71">
        <v>9.0693661145844331</v>
      </c>
      <c r="O275" s="71">
        <v>10.284920875334441</v>
      </c>
      <c r="P275" s="71">
        <v>15.161795754172037</v>
      </c>
      <c r="Q275" s="71">
        <v>0.59571645294049203</v>
      </c>
      <c r="R275" s="71">
        <v>0</v>
      </c>
      <c r="S275" s="71">
        <v>1.2276994898466616</v>
      </c>
      <c r="T275" s="72"/>
      <c r="U275" s="71">
        <v>467151</v>
      </c>
      <c r="V275" s="71">
        <v>315</v>
      </c>
      <c r="W275" s="71">
        <v>165</v>
      </c>
      <c r="X275" s="71">
        <v>2853</v>
      </c>
      <c r="Y275" s="71">
        <v>4809</v>
      </c>
      <c r="Z275" s="71">
        <v>6267</v>
      </c>
      <c r="AA275" s="71">
        <v>3172</v>
      </c>
      <c r="AB275" s="71">
        <v>9399</v>
      </c>
      <c r="AC275" s="71">
        <v>0</v>
      </c>
      <c r="AD275" s="71">
        <v>1.227699489846662</v>
      </c>
      <c r="AE275" s="72"/>
      <c r="AF275" s="71">
        <v>4028552.8698074641</v>
      </c>
      <c r="AG275" s="71">
        <v>650341.98230347771</v>
      </c>
      <c r="AH275" s="71">
        <v>1217771.6086172869</v>
      </c>
      <c r="AI275" s="71">
        <v>16133189.96203614</v>
      </c>
      <c r="AJ275" s="71">
        <v>21672079.143829331</v>
      </c>
      <c r="AK275" s="71">
        <v>0</v>
      </c>
      <c r="AL275" s="71">
        <v>0</v>
      </c>
      <c r="AM275" s="71">
        <v>1293782.789578788</v>
      </c>
      <c r="AN275" s="71">
        <v>0</v>
      </c>
      <c r="AO275" s="71">
        <v>0</v>
      </c>
      <c r="AP275" s="71">
        <v>44995718.356172487</v>
      </c>
      <c r="AQ275" s="72"/>
      <c r="AR275" s="71">
        <v>309</v>
      </c>
      <c r="AS275" s="71">
        <v>285</v>
      </c>
      <c r="AT275" s="71">
        <v>0</v>
      </c>
      <c r="AU275" s="71">
        <v>2</v>
      </c>
      <c r="AV275" s="71">
        <v>0</v>
      </c>
      <c r="AW275" s="71">
        <v>0</v>
      </c>
      <c r="AX275" s="71"/>
      <c r="AY275" s="72"/>
      <c r="AZ275" s="71">
        <v>1459.1399999999999</v>
      </c>
      <c r="BA275" s="71">
        <v>66725</v>
      </c>
      <c r="BB275" s="71">
        <v>0</v>
      </c>
      <c r="BC275" s="71">
        <v>2455</v>
      </c>
      <c r="BD275" s="71">
        <v>0</v>
      </c>
      <c r="BE275" s="71">
        <v>0</v>
      </c>
      <c r="BF275" s="71"/>
      <c r="BG275" s="72"/>
      <c r="BH275" s="71">
        <v>0</v>
      </c>
      <c r="BI275" s="71">
        <v>0</v>
      </c>
      <c r="BJ275" s="71">
        <v>21.858000000000001</v>
      </c>
      <c r="BK275" s="71">
        <v>0</v>
      </c>
      <c r="BL275" s="71">
        <v>0</v>
      </c>
      <c r="BM275" s="71">
        <v>0</v>
      </c>
      <c r="BN275" s="72"/>
      <c r="BO275" s="71">
        <v>0</v>
      </c>
      <c r="BP275" s="71">
        <v>0</v>
      </c>
      <c r="BQ275" s="71">
        <v>1</v>
      </c>
      <c r="BR275" s="71">
        <v>0</v>
      </c>
      <c r="BS275" s="71">
        <v>0</v>
      </c>
      <c r="BT275" s="71">
        <v>0</v>
      </c>
      <c r="BU275"/>
      <c r="BV275" s="70">
        <v>13.087999999999999</v>
      </c>
      <c r="BW275" s="70">
        <v>0</v>
      </c>
      <c r="BX275" s="70">
        <v>0</v>
      </c>
      <c r="BY275" s="70">
        <v>0</v>
      </c>
      <c r="BZ275" s="70">
        <v>0</v>
      </c>
      <c r="CA275" s="70">
        <v>0</v>
      </c>
      <c r="CB275" s="70">
        <v>8.77</v>
      </c>
      <c r="CC275" s="70">
        <v>0</v>
      </c>
      <c r="CD275" s="70">
        <v>0</v>
      </c>
    </row>
    <row r="276" spans="1:82">
      <c r="A276" s="70" t="s">
        <v>1953</v>
      </c>
      <c r="B276" s="70">
        <v>152</v>
      </c>
      <c r="C276" s="70">
        <v>16</v>
      </c>
      <c r="D276" s="70">
        <v>9</v>
      </c>
      <c r="E276" s="70">
        <v>2019</v>
      </c>
      <c r="F276" s="70" t="s">
        <v>158</v>
      </c>
      <c r="G276" s="70" t="s">
        <v>1937</v>
      </c>
      <c r="H276" s="70" t="s">
        <v>1938</v>
      </c>
      <c r="I276" s="148"/>
      <c r="J276" s="71">
        <v>2.5956870126618314</v>
      </c>
      <c r="K276" s="71">
        <v>0.68685304214307974</v>
      </c>
      <c r="L276" s="71">
        <v>6.055439313561477</v>
      </c>
      <c r="M276" s="71">
        <v>9.8505922281993676</v>
      </c>
      <c r="N276" s="71">
        <v>9.9089095998023851</v>
      </c>
      <c r="O276" s="71">
        <v>9.8823286604600522</v>
      </c>
      <c r="P276" s="71">
        <v>14.934207496970911</v>
      </c>
      <c r="Q276" s="71">
        <v>0.56724033804821195</v>
      </c>
      <c r="R276" s="71">
        <v>0</v>
      </c>
      <c r="S276" s="71">
        <v>1.1244152997043237</v>
      </c>
      <c r="T276" s="72"/>
      <c r="U276" s="71">
        <v>502600</v>
      </c>
      <c r="V276" s="71">
        <v>315</v>
      </c>
      <c r="W276" s="71">
        <v>165</v>
      </c>
      <c r="X276" s="71">
        <v>2853</v>
      </c>
      <c r="Y276" s="71">
        <v>4773</v>
      </c>
      <c r="Z276" s="71">
        <v>6187</v>
      </c>
      <c r="AA276" s="71">
        <v>3101</v>
      </c>
      <c r="AB276" s="71">
        <v>9192</v>
      </c>
      <c r="AC276" s="71">
        <v>0</v>
      </c>
      <c r="AD276" s="71">
        <v>1.124415299704324</v>
      </c>
      <c r="AE276" s="72"/>
      <c r="AF276" s="71">
        <v>4503082.2865885776</v>
      </c>
      <c r="AG276" s="71">
        <v>634113.61586288468</v>
      </c>
      <c r="AH276" s="71">
        <v>1408588.4807259061</v>
      </c>
      <c r="AI276" s="71">
        <v>16299374.109374311</v>
      </c>
      <c r="AJ276" s="71">
        <v>22791083.492939439</v>
      </c>
      <c r="AK276" s="71">
        <v>0</v>
      </c>
      <c r="AL276" s="71">
        <v>0</v>
      </c>
      <c r="AM276" s="71">
        <v>1251881.2026610479</v>
      </c>
      <c r="AN276" s="71">
        <v>0</v>
      </c>
      <c r="AO276" s="71">
        <v>0</v>
      </c>
      <c r="AP276" s="71">
        <v>46888123.188152157</v>
      </c>
      <c r="AQ276" s="72"/>
      <c r="AR276" s="71">
        <v>316</v>
      </c>
      <c r="AS276" s="71">
        <v>317</v>
      </c>
      <c r="AT276" s="71">
        <v>0</v>
      </c>
      <c r="AU276" s="71">
        <v>2</v>
      </c>
      <c r="AV276" s="71">
        <v>0</v>
      </c>
      <c r="AW276" s="71">
        <v>0</v>
      </c>
      <c r="AX276" s="71"/>
      <c r="AY276" s="72"/>
      <c r="AZ276" s="71">
        <v>1510.27</v>
      </c>
      <c r="BA276" s="71">
        <v>68213.600000000006</v>
      </c>
      <c r="BB276" s="71">
        <v>0</v>
      </c>
      <c r="BC276" s="71">
        <v>2455.3000000000002</v>
      </c>
      <c r="BD276" s="71">
        <v>0</v>
      </c>
      <c r="BE276" s="71">
        <v>0</v>
      </c>
      <c r="BF276" s="71"/>
      <c r="BG276" s="72"/>
      <c r="BH276" s="71">
        <v>0</v>
      </c>
      <c r="BI276" s="71">
        <v>0</v>
      </c>
      <c r="BJ276" s="71">
        <v>26.637</v>
      </c>
      <c r="BK276" s="71">
        <v>0</v>
      </c>
      <c r="BL276" s="71">
        <v>0</v>
      </c>
      <c r="BM276" s="71">
        <v>0</v>
      </c>
      <c r="BN276" s="72"/>
      <c r="BO276" s="71">
        <v>0</v>
      </c>
      <c r="BP276" s="71">
        <v>0</v>
      </c>
      <c r="BQ276" s="71">
        <v>1</v>
      </c>
      <c r="BR276" s="71">
        <v>0</v>
      </c>
      <c r="BS276" s="71">
        <v>0</v>
      </c>
      <c r="BT276" s="71">
        <v>0</v>
      </c>
      <c r="BU276"/>
      <c r="BV276" s="70">
        <v>11.025</v>
      </c>
      <c r="BW276" s="70">
        <v>0</v>
      </c>
      <c r="BX276" s="70">
        <v>0</v>
      </c>
      <c r="BY276" s="70">
        <v>0</v>
      </c>
      <c r="BZ276" s="70">
        <v>0</v>
      </c>
      <c r="CA276" s="70">
        <v>0</v>
      </c>
      <c r="CB276" s="70">
        <v>12.432</v>
      </c>
      <c r="CC276" s="70">
        <v>3.18</v>
      </c>
      <c r="CD276" s="70">
        <v>0</v>
      </c>
    </row>
    <row r="277" spans="1:82">
      <c r="A277" s="70" t="s">
        <v>1954</v>
      </c>
      <c r="B277" s="70">
        <v>153</v>
      </c>
      <c r="C277" s="70">
        <v>17</v>
      </c>
      <c r="D277" s="70">
        <v>9</v>
      </c>
      <c r="E277" s="70">
        <v>2020</v>
      </c>
      <c r="F277" s="70" t="s">
        <v>159</v>
      </c>
      <c r="G277" s="70" t="s">
        <v>1937</v>
      </c>
      <c r="H277" s="70" t="s">
        <v>1938</v>
      </c>
      <c r="I277" s="148"/>
      <c r="J277" s="71">
        <v>3.579328601895857</v>
      </c>
      <c r="K277" s="71">
        <v>0.80145550926757403</v>
      </c>
      <c r="L277" s="71">
        <v>8.5768269282808554</v>
      </c>
      <c r="M277" s="71">
        <v>9.3523639389381152</v>
      </c>
      <c r="N277" s="71">
        <v>9.6155209938866228</v>
      </c>
      <c r="O277" s="71">
        <v>8.575750313069717</v>
      </c>
      <c r="P277" s="71">
        <v>14.059567516023694</v>
      </c>
      <c r="Q277" s="71">
        <v>0.53094131420727297</v>
      </c>
      <c r="R277" s="71">
        <v>0</v>
      </c>
      <c r="S277" s="71">
        <v>1.0365849736231161</v>
      </c>
      <c r="T277" s="72"/>
      <c r="U277" s="71">
        <v>710291</v>
      </c>
      <c r="V277" s="71">
        <v>326</v>
      </c>
      <c r="W277" s="71">
        <v>204</v>
      </c>
      <c r="X277" s="71">
        <v>2769</v>
      </c>
      <c r="Y277" s="71">
        <v>4747</v>
      </c>
      <c r="Z277" s="71">
        <v>6128</v>
      </c>
      <c r="AA277" s="71">
        <v>3103</v>
      </c>
      <c r="AB277" s="71">
        <v>9005</v>
      </c>
      <c r="AC277" s="71">
        <v>0</v>
      </c>
      <c r="AD277" s="71">
        <v>1.0365849736231161</v>
      </c>
      <c r="AE277" s="72"/>
      <c r="AF277" s="71">
        <v>6004103.6933792885</v>
      </c>
      <c r="AG277" s="71">
        <v>687666.11440923973</v>
      </c>
      <c r="AH277" s="71">
        <v>2311450.8136019884</v>
      </c>
      <c r="AI277" s="71">
        <v>14906703.739297764</v>
      </c>
      <c r="AJ277" s="71">
        <v>20876871.80129588</v>
      </c>
      <c r="AK277" s="71"/>
      <c r="AL277" s="71"/>
      <c r="AM277" s="71">
        <v>1175252.5476366982</v>
      </c>
      <c r="AN277" s="71"/>
      <c r="AO277" s="71"/>
      <c r="AP277" s="71">
        <v>45962048.709620856</v>
      </c>
      <c r="AQ277" s="72"/>
      <c r="AR277" s="71">
        <v>329</v>
      </c>
      <c r="AS277" s="71">
        <v>420</v>
      </c>
      <c r="AT277" s="71">
        <v>0</v>
      </c>
      <c r="AU277" s="71">
        <v>2</v>
      </c>
      <c r="AV277" s="71">
        <v>0</v>
      </c>
      <c r="AW277" s="71">
        <v>0</v>
      </c>
      <c r="AX277" s="71"/>
      <c r="AY277" s="72"/>
      <c r="AZ277" s="71">
        <v>1585.42</v>
      </c>
      <c r="BA277" s="71">
        <v>73244.200000000026</v>
      </c>
      <c r="BB277" s="71">
        <v>0</v>
      </c>
      <c r="BC277" s="71">
        <v>2455.3000000000002</v>
      </c>
      <c r="BD277" s="71">
        <v>0</v>
      </c>
      <c r="BE277" s="71">
        <v>0</v>
      </c>
      <c r="BF277" s="71"/>
      <c r="BG277" s="72"/>
      <c r="BH277" s="71">
        <v>0</v>
      </c>
      <c r="BI277" s="71">
        <v>0</v>
      </c>
      <c r="BJ277" s="71">
        <v>33.039000000000001</v>
      </c>
      <c r="BK277" s="71">
        <v>0</v>
      </c>
      <c r="BL277" s="71">
        <v>0</v>
      </c>
      <c r="BM277" s="71">
        <v>0</v>
      </c>
      <c r="BN277" s="72"/>
      <c r="BO277" s="71">
        <v>0</v>
      </c>
      <c r="BP277" s="71">
        <v>0</v>
      </c>
      <c r="BQ277" s="71">
        <v>1</v>
      </c>
      <c r="BR277" s="71">
        <v>0</v>
      </c>
      <c r="BS277" s="71">
        <v>0</v>
      </c>
      <c r="BT277" s="71">
        <v>0</v>
      </c>
      <c r="BU277"/>
      <c r="BV277" s="70">
        <v>12.797000000000001</v>
      </c>
      <c r="BW277" s="70">
        <v>0</v>
      </c>
      <c r="BX277" s="70">
        <v>0</v>
      </c>
      <c r="BY277" s="70">
        <v>0</v>
      </c>
      <c r="BZ277" s="70">
        <v>0</v>
      </c>
      <c r="CA277" s="70">
        <v>0</v>
      </c>
      <c r="CB277" s="70">
        <v>16.036000000000001</v>
      </c>
      <c r="CC277" s="70">
        <v>4.2060000000000004</v>
      </c>
      <c r="CD277" s="70">
        <v>0</v>
      </c>
    </row>
    <row r="278" spans="1:82">
      <c r="A278" s="70" t="s">
        <v>1955</v>
      </c>
      <c r="B278" s="70">
        <v>153</v>
      </c>
      <c r="C278" s="70">
        <v>18</v>
      </c>
      <c r="D278" s="70">
        <v>9</v>
      </c>
      <c r="E278" s="70">
        <v>2021</v>
      </c>
      <c r="F278" s="70" t="s">
        <v>160</v>
      </c>
      <c r="G278" s="70" t="s">
        <v>1937</v>
      </c>
      <c r="H278" s="70" t="s">
        <v>1938</v>
      </c>
      <c r="I278" s="148"/>
      <c r="J278" s="71">
        <v>2.7313173834604738</v>
      </c>
      <c r="K278" s="71">
        <v>0.81333130115933416</v>
      </c>
      <c r="L278" s="71">
        <v>7.5059128037305847</v>
      </c>
      <c r="M278" s="71">
        <v>8.8176354970624864</v>
      </c>
      <c r="N278" s="71">
        <v>8.6395189146906439</v>
      </c>
      <c r="O278" s="71">
        <v>8.2880092988761582</v>
      </c>
      <c r="P278" s="71">
        <v>14.218626298981516</v>
      </c>
      <c r="Q278" s="71">
        <v>0.51783525550786003</v>
      </c>
      <c r="R278" s="71">
        <v>0</v>
      </c>
      <c r="S278" s="71">
        <v>0.9267629691910263</v>
      </c>
      <c r="T278" s="72"/>
      <c r="U278" s="71">
        <v>703646</v>
      </c>
      <c r="V278" s="71">
        <v>326</v>
      </c>
      <c r="W278" s="71">
        <v>204</v>
      </c>
      <c r="X278" s="71">
        <v>2769</v>
      </c>
      <c r="Y278" s="71">
        <v>4694</v>
      </c>
      <c r="Z278" s="71">
        <v>6098</v>
      </c>
      <c r="AA278" s="71">
        <v>3060</v>
      </c>
      <c r="AB278" s="71">
        <v>8869</v>
      </c>
      <c r="AC278" s="71">
        <v>0</v>
      </c>
      <c r="AD278" s="71">
        <v>0.9267629691910263</v>
      </c>
      <c r="AE278" s="72"/>
      <c r="AF278" s="71">
        <v>5235091.8715166831</v>
      </c>
      <c r="AG278" s="71">
        <v>697627.71186153428</v>
      </c>
      <c r="AH278" s="71">
        <v>2132860.5956509756</v>
      </c>
      <c r="AI278" s="71">
        <v>16761646.104814425</v>
      </c>
      <c r="AJ278" s="71">
        <v>22337308.345278818</v>
      </c>
      <c r="AK278" s="71">
        <v>0</v>
      </c>
      <c r="AL278" s="71">
        <v>0</v>
      </c>
      <c r="AM278" s="71">
        <v>1164179.420967404</v>
      </c>
      <c r="AN278" s="71">
        <v>0</v>
      </c>
      <c r="AO278" s="71">
        <v>0</v>
      </c>
      <c r="AP278" s="71">
        <v>48328714.050089844</v>
      </c>
      <c r="AQ278" s="72"/>
      <c r="AR278" s="71">
        <v>336</v>
      </c>
      <c r="AS278" s="71">
        <v>460</v>
      </c>
      <c r="AT278" s="71">
        <v>0</v>
      </c>
      <c r="AU278" s="71">
        <v>2</v>
      </c>
      <c r="AV278" s="71">
        <v>0</v>
      </c>
      <c r="AW278" s="71">
        <v>0</v>
      </c>
      <c r="AX278" s="71"/>
      <c r="AY278" s="72"/>
      <c r="AZ278" s="71">
        <v>1626.08</v>
      </c>
      <c r="BA278" s="71">
        <v>76344.700000000026</v>
      </c>
      <c r="BB278" s="71">
        <v>0</v>
      </c>
      <c r="BC278" s="71">
        <v>2455.3000000000002</v>
      </c>
      <c r="BD278" s="71">
        <v>0</v>
      </c>
      <c r="BE278" s="71">
        <v>0</v>
      </c>
      <c r="BF278" s="71"/>
      <c r="BG278" s="72"/>
      <c r="BH278" s="71">
        <v>0</v>
      </c>
      <c r="BI278" s="71">
        <v>0</v>
      </c>
      <c r="BJ278" s="71">
        <v>22.212</v>
      </c>
      <c r="BK278" s="71">
        <v>0</v>
      </c>
      <c r="BL278" s="71">
        <v>0</v>
      </c>
      <c r="BM278" s="71">
        <v>0</v>
      </c>
      <c r="BN278" s="72"/>
      <c r="BO278" s="71">
        <v>0</v>
      </c>
      <c r="BP278" s="71">
        <v>0</v>
      </c>
      <c r="BQ278" s="71">
        <v>1</v>
      </c>
      <c r="BR278" s="71">
        <v>0</v>
      </c>
      <c r="BS278" s="71">
        <v>0</v>
      </c>
      <c r="BT278" s="71">
        <v>0</v>
      </c>
      <c r="BU278"/>
      <c r="BV278" s="70">
        <v>13.933999999999999</v>
      </c>
      <c r="BW278" s="70">
        <v>0</v>
      </c>
      <c r="BX278" s="70">
        <v>0</v>
      </c>
      <c r="BY278" s="70">
        <v>0</v>
      </c>
      <c r="BZ278" s="70">
        <v>0</v>
      </c>
      <c r="CA278" s="70">
        <v>0</v>
      </c>
      <c r="CB278" s="70">
        <v>4.4820000000000002</v>
      </c>
      <c r="CC278" s="70">
        <v>3.7959999999999998</v>
      </c>
      <c r="CD278" s="70">
        <v>0</v>
      </c>
    </row>
    <row r="279" spans="1:82">
      <c r="A279" s="70" t="s">
        <v>1956</v>
      </c>
      <c r="B279" s="70">
        <v>153</v>
      </c>
      <c r="C279" s="70">
        <v>19</v>
      </c>
      <c r="D279" s="70">
        <v>9</v>
      </c>
      <c r="E279" s="70">
        <v>2022</v>
      </c>
      <c r="F279" s="70" t="s">
        <v>161</v>
      </c>
      <c r="G279" s="70" t="s">
        <v>1937</v>
      </c>
      <c r="H279" s="70" t="s">
        <v>1938</v>
      </c>
      <c r="I279" s="148"/>
      <c r="J279" s="71">
        <v>4.0464933627379027</v>
      </c>
      <c r="K279" s="71">
        <v>0.75184257024424284</v>
      </c>
      <c r="L279" s="71">
        <v>7.4302647400628032</v>
      </c>
      <c r="M279" s="71">
        <v>9.6282409310577517</v>
      </c>
      <c r="N279" s="71">
        <v>11.613949989851541</v>
      </c>
      <c r="O279" s="71">
        <v>8.6588570898073609</v>
      </c>
      <c r="P279" s="71">
        <v>14.082932511855681</v>
      </c>
      <c r="Q279" s="71">
        <v>0.51216762981163311</v>
      </c>
      <c r="R279" s="71">
        <v>0</v>
      </c>
      <c r="S279" s="71">
        <v>1.1907617866113049</v>
      </c>
      <c r="T279" s="72"/>
      <c r="U279" s="71">
        <v>917628</v>
      </c>
      <c r="V279" s="71">
        <v>326</v>
      </c>
      <c r="W279" s="71">
        <v>204</v>
      </c>
      <c r="X279" s="71">
        <v>2769</v>
      </c>
      <c r="Y279" s="71">
        <v>4660</v>
      </c>
      <c r="Z279" s="71">
        <v>6053</v>
      </c>
      <c r="AA279" s="71">
        <v>3077</v>
      </c>
      <c r="AB279" s="71">
        <v>8700</v>
      </c>
      <c r="AC279" s="71">
        <v>0</v>
      </c>
      <c r="AD279" s="71">
        <v>1.1907617866113049</v>
      </c>
      <c r="AE279" s="72"/>
      <c r="AF279" s="71">
        <v>6244032.0975376619</v>
      </c>
      <c r="AG279" s="71">
        <v>559465.57789759582</v>
      </c>
      <c r="AH279" s="71">
        <v>2368688.4143480589</v>
      </c>
      <c r="AI279" s="71">
        <v>15260820.629226806</v>
      </c>
      <c r="AJ279" s="71">
        <v>22811596.877495237</v>
      </c>
      <c r="AK279" s="71">
        <v>0</v>
      </c>
      <c r="AL279" s="71">
        <v>0</v>
      </c>
      <c r="AM279" s="71">
        <v>1123407.4613419054</v>
      </c>
      <c r="AN279" s="71">
        <v>0</v>
      </c>
      <c r="AO279" s="71">
        <v>0</v>
      </c>
      <c r="AP279" s="71">
        <v>48368011.057847261</v>
      </c>
      <c r="AQ279" s="72"/>
      <c r="AR279" s="71">
        <v>344</v>
      </c>
      <c r="AS279" s="71">
        <v>501</v>
      </c>
      <c r="AT279" s="71">
        <v>0</v>
      </c>
      <c r="AU279" s="71">
        <v>2</v>
      </c>
      <c r="AV279" s="71">
        <v>0</v>
      </c>
      <c r="AW279" s="71">
        <v>0</v>
      </c>
      <c r="AX279" s="71"/>
      <c r="AY279" s="72"/>
      <c r="AZ279" s="71">
        <v>1664.08</v>
      </c>
      <c r="BA279" s="71">
        <v>78374.200000000026</v>
      </c>
      <c r="BB279" s="71">
        <v>0</v>
      </c>
      <c r="BC279" s="71">
        <v>2455.3000000000002</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1957</v>
      </c>
      <c r="B280" s="70">
        <v>153</v>
      </c>
      <c r="C280" s="70">
        <v>20</v>
      </c>
      <c r="D280" s="70">
        <v>9</v>
      </c>
      <c r="E280" s="70">
        <v>2023</v>
      </c>
      <c r="F280" s="70" t="s">
        <v>1539</v>
      </c>
      <c r="G280" s="70" t="s">
        <v>1937</v>
      </c>
      <c r="H280" s="70" t="s">
        <v>1938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359</v>
      </c>
      <c r="AS280" s="71">
        <v>516</v>
      </c>
      <c r="AT280" s="71">
        <v>0</v>
      </c>
      <c r="AU280" s="71">
        <v>2</v>
      </c>
      <c r="AV280" s="71">
        <v>0</v>
      </c>
      <c r="AW280" s="71">
        <v>0</v>
      </c>
      <c r="AX280" s="71"/>
      <c r="AY280" s="72"/>
      <c r="AZ280" s="71">
        <v>1737.8799999999997</v>
      </c>
      <c r="BA280" s="71">
        <v>79566.800000000017</v>
      </c>
      <c r="BB280" s="71">
        <v>0</v>
      </c>
      <c r="BC280" s="71">
        <v>2455.3000000000002</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1958</v>
      </c>
      <c r="B281" s="70">
        <v>153</v>
      </c>
      <c r="C281" s="70">
        <v>21</v>
      </c>
      <c r="D281" s="70">
        <v>9</v>
      </c>
      <c r="E281" s="70">
        <v>2024</v>
      </c>
      <c r="F281" s="70" t="s">
        <v>1554</v>
      </c>
      <c r="G281" s="70" t="s">
        <v>1937</v>
      </c>
      <c r="H281" s="70" t="s">
        <v>1938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1959</v>
      </c>
      <c r="B282" s="70">
        <v>290</v>
      </c>
      <c r="C282" s="70">
        <v>1</v>
      </c>
      <c r="D282" s="70">
        <v>18</v>
      </c>
      <c r="E282" s="70">
        <v>1990</v>
      </c>
      <c r="F282" s="70" t="s">
        <v>787</v>
      </c>
      <c r="G282" s="70" t="s">
        <v>1960</v>
      </c>
      <c r="H282" s="70" t="s">
        <v>1961</v>
      </c>
      <c r="I282" s="148"/>
      <c r="J282" s="71">
        <v>6.9695135515453748</v>
      </c>
      <c r="K282" s="71">
        <v>1.7204778656241639</v>
      </c>
      <c r="L282" s="71">
        <v>0</v>
      </c>
      <c r="M282" s="71">
        <v>4.0936835316727249</v>
      </c>
      <c r="N282" s="71">
        <v>8.8243191045198763</v>
      </c>
      <c r="O282" s="71">
        <v>8.8934986669627119</v>
      </c>
      <c r="P282" s="71">
        <v>10.230175092304989</v>
      </c>
      <c r="Q282" s="71">
        <v>0.69645088349222595</v>
      </c>
      <c r="R282" s="71">
        <v>0</v>
      </c>
      <c r="S282" s="71">
        <v>0.71641936772222281</v>
      </c>
      <c r="T282" s="72"/>
      <c r="U282" s="71">
        <v>184201</v>
      </c>
      <c r="V282" s="71">
        <v>418</v>
      </c>
      <c r="W282" s="71">
        <v>0</v>
      </c>
      <c r="X282" s="71">
        <v>1469</v>
      </c>
      <c r="Y282" s="71">
        <v>3869</v>
      </c>
      <c r="Z282" s="71">
        <v>3658</v>
      </c>
      <c r="AA282" s="71">
        <v>2484</v>
      </c>
      <c r="AB282" s="71">
        <v>11308</v>
      </c>
      <c r="AC282" s="71">
        <v>0</v>
      </c>
      <c r="AD282" s="71">
        <v>0.71641936772222281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1962</v>
      </c>
      <c r="B283" s="70">
        <v>291</v>
      </c>
      <c r="C283" s="70">
        <v>2</v>
      </c>
      <c r="D283" s="70">
        <v>18</v>
      </c>
      <c r="E283" s="70">
        <v>2005</v>
      </c>
      <c r="F283" s="70" t="s">
        <v>789</v>
      </c>
      <c r="G283" s="70" t="s">
        <v>1960</v>
      </c>
      <c r="H283" s="70" t="s">
        <v>1961</v>
      </c>
      <c r="I283" s="148"/>
      <c r="J283" s="71">
        <v>2.7289569082999341</v>
      </c>
      <c r="K283" s="71">
        <v>0.38645073639496502</v>
      </c>
      <c r="L283" s="71">
        <v>0</v>
      </c>
      <c r="M283" s="71">
        <v>4.3681296568991854</v>
      </c>
      <c r="N283" s="71">
        <v>12.856034963917381</v>
      </c>
      <c r="O283" s="71">
        <v>12.36852910791872</v>
      </c>
      <c r="P283" s="71">
        <v>9.9869257269559633</v>
      </c>
      <c r="Q283" s="71">
        <v>0.61865924219194801</v>
      </c>
      <c r="R283" s="71">
        <v>0</v>
      </c>
      <c r="S283" s="71">
        <v>1.7659007424396289</v>
      </c>
      <c r="T283" s="72"/>
      <c r="U283" s="71">
        <v>105266</v>
      </c>
      <c r="V283" s="71">
        <v>186</v>
      </c>
      <c r="W283" s="71">
        <v>0</v>
      </c>
      <c r="X283" s="71">
        <v>969</v>
      </c>
      <c r="Y283" s="71">
        <v>4674</v>
      </c>
      <c r="Z283" s="71">
        <v>5887</v>
      </c>
      <c r="AA283" s="71">
        <v>1986</v>
      </c>
      <c r="AB283" s="71">
        <v>10501</v>
      </c>
      <c r="AC283" s="71">
        <v>0</v>
      </c>
      <c r="AD283" s="71">
        <v>1.7659007424396289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1963</v>
      </c>
      <c r="B284" s="70">
        <v>292</v>
      </c>
      <c r="C284" s="70">
        <v>3</v>
      </c>
      <c r="D284" s="70">
        <v>18</v>
      </c>
      <c r="E284" s="70">
        <v>2006</v>
      </c>
      <c r="F284" s="70" t="s">
        <v>790</v>
      </c>
      <c r="G284" s="70" t="s">
        <v>1960</v>
      </c>
      <c r="H284" s="70" t="s">
        <v>1961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1964</v>
      </c>
      <c r="B285" s="70">
        <v>293</v>
      </c>
      <c r="C285" s="70">
        <v>4</v>
      </c>
      <c r="D285" s="70">
        <v>18</v>
      </c>
      <c r="E285" s="70">
        <v>2007</v>
      </c>
      <c r="F285" s="70" t="s">
        <v>791</v>
      </c>
      <c r="G285" s="70" t="s">
        <v>1960</v>
      </c>
      <c r="H285" s="70" t="s">
        <v>1961</v>
      </c>
      <c r="I285" s="148"/>
      <c r="J285" s="71">
        <v>2.073896641751273</v>
      </c>
      <c r="K285" s="71">
        <v>0.3150571603380492</v>
      </c>
      <c r="L285" s="71">
        <v>0</v>
      </c>
      <c r="M285" s="71">
        <v>4.7719807440802757</v>
      </c>
      <c r="N285" s="71">
        <v>12.816846802734689</v>
      </c>
      <c r="O285" s="71">
        <v>12.07175680403034</v>
      </c>
      <c r="P285" s="71">
        <v>9.8606542234588126</v>
      </c>
      <c r="Q285" s="71">
        <v>0.63659190476463701</v>
      </c>
      <c r="R285" s="71">
        <v>0</v>
      </c>
      <c r="S285" s="71">
        <v>1.6548239099144071</v>
      </c>
      <c r="T285" s="72"/>
      <c r="U285" s="71">
        <v>88603</v>
      </c>
      <c r="V285" s="71">
        <v>141</v>
      </c>
      <c r="W285" s="71">
        <v>0</v>
      </c>
      <c r="X285" s="71">
        <v>1261</v>
      </c>
      <c r="Y285" s="71">
        <v>4720</v>
      </c>
      <c r="Z285" s="71">
        <v>5973</v>
      </c>
      <c r="AA285" s="71">
        <v>1931</v>
      </c>
      <c r="AB285" s="71">
        <v>10234</v>
      </c>
      <c r="AC285" s="71">
        <v>0</v>
      </c>
      <c r="AD285" s="71">
        <v>1.6548239099144071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1965</v>
      </c>
      <c r="B286" s="70">
        <v>294</v>
      </c>
      <c r="C286" s="70">
        <v>5</v>
      </c>
      <c r="D286" s="70">
        <v>18</v>
      </c>
      <c r="E286" s="70">
        <v>2008</v>
      </c>
      <c r="F286" s="70" t="s">
        <v>792</v>
      </c>
      <c r="G286" s="70" t="s">
        <v>1960</v>
      </c>
      <c r="H286" s="70" t="s">
        <v>1961</v>
      </c>
      <c r="I286" s="148"/>
      <c r="J286" s="71">
        <v>1.864183559099627</v>
      </c>
      <c r="K286" s="71">
        <v>0.2460658821776685</v>
      </c>
      <c r="L286" s="71">
        <v>0</v>
      </c>
      <c r="M286" s="71">
        <v>4.9938381519749671</v>
      </c>
      <c r="N286" s="71">
        <v>11.994351755009729</v>
      </c>
      <c r="O286" s="71">
        <v>11.73271695200267</v>
      </c>
      <c r="P286" s="71">
        <v>9.5178722316375364</v>
      </c>
      <c r="Q286" s="71">
        <v>0.61876351847577205</v>
      </c>
      <c r="R286" s="71">
        <v>0</v>
      </c>
      <c r="S286" s="71">
        <v>0.86106148980506303</v>
      </c>
      <c r="T286" s="72"/>
      <c r="U286" s="71">
        <v>82267</v>
      </c>
      <c r="V286" s="71">
        <v>141</v>
      </c>
      <c r="W286" s="71">
        <v>0</v>
      </c>
      <c r="X286" s="71">
        <v>1261</v>
      </c>
      <c r="Y286" s="71">
        <v>4719</v>
      </c>
      <c r="Z286" s="71">
        <v>6009</v>
      </c>
      <c r="AA286" s="71">
        <v>1866</v>
      </c>
      <c r="AB286" s="71">
        <v>10111</v>
      </c>
      <c r="AC286" s="71">
        <v>0</v>
      </c>
      <c r="AD286" s="71">
        <v>0.86106148980506303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1966</v>
      </c>
      <c r="B287" s="70">
        <v>295</v>
      </c>
      <c r="C287" s="70">
        <v>6</v>
      </c>
      <c r="D287" s="70">
        <v>18</v>
      </c>
      <c r="E287" s="70">
        <v>2009</v>
      </c>
      <c r="F287" s="70" t="s">
        <v>176</v>
      </c>
      <c r="G287" s="70" t="s">
        <v>1960</v>
      </c>
      <c r="H287" s="70" t="s">
        <v>1961</v>
      </c>
      <c r="I287" s="148"/>
      <c r="J287" s="71">
        <v>1.767262097137329</v>
      </c>
      <c r="K287" s="71">
        <v>0.17481084072328329</v>
      </c>
      <c r="L287" s="71">
        <v>0</v>
      </c>
      <c r="M287" s="71">
        <v>4.2587916295532704</v>
      </c>
      <c r="N287" s="71">
        <v>11.600334093781299</v>
      </c>
      <c r="O287" s="71">
        <v>11.85897201864451</v>
      </c>
      <c r="P287" s="71">
        <v>9.1320237424605519</v>
      </c>
      <c r="Q287" s="71">
        <v>0.58215742054895203</v>
      </c>
      <c r="R287" s="71">
        <v>0</v>
      </c>
      <c r="S287" s="71">
        <v>1.230546671582885</v>
      </c>
      <c r="T287" s="72"/>
      <c r="U287" s="71">
        <v>79812</v>
      </c>
      <c r="V287" s="71">
        <v>126</v>
      </c>
      <c r="W287" s="71">
        <v>0</v>
      </c>
      <c r="X287" s="71">
        <v>1134</v>
      </c>
      <c r="Y287" s="71">
        <v>4692</v>
      </c>
      <c r="Z287" s="71">
        <v>5995</v>
      </c>
      <c r="AA287" s="71">
        <v>1838</v>
      </c>
      <c r="AB287" s="71">
        <v>9986</v>
      </c>
      <c r="AC287" s="71">
        <v>0</v>
      </c>
      <c r="AD287" s="71">
        <v>1.230546671582885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1967</v>
      </c>
      <c r="B288" s="70">
        <v>296</v>
      </c>
      <c r="C288" s="70">
        <v>7</v>
      </c>
      <c r="D288" s="70">
        <v>18</v>
      </c>
      <c r="E288" s="70">
        <v>2010</v>
      </c>
      <c r="F288" s="70" t="s">
        <v>177</v>
      </c>
      <c r="G288" s="70" t="s">
        <v>1960</v>
      </c>
      <c r="H288" s="70" t="s">
        <v>1961</v>
      </c>
      <c r="I288" s="148"/>
      <c r="J288" s="71">
        <v>2.0519686484760511</v>
      </c>
      <c r="K288" s="71">
        <v>0.1958763847984914</v>
      </c>
      <c r="L288" s="71">
        <v>0</v>
      </c>
      <c r="M288" s="71">
        <v>4.479527366165553</v>
      </c>
      <c r="N288" s="71">
        <v>11.70878228718488</v>
      </c>
      <c r="O288" s="71">
        <v>11.83562454467169</v>
      </c>
      <c r="P288" s="71">
        <v>9.2640111427502774</v>
      </c>
      <c r="Q288" s="71">
        <v>0.60254912125508797</v>
      </c>
      <c r="R288" s="71">
        <v>0</v>
      </c>
      <c r="S288" s="71">
        <v>1.376697603702479</v>
      </c>
      <c r="T288" s="72"/>
      <c r="U288" s="71">
        <v>85547</v>
      </c>
      <c r="V288" s="71">
        <v>126</v>
      </c>
      <c r="W288" s="71">
        <v>0</v>
      </c>
      <c r="X288" s="71">
        <v>1134</v>
      </c>
      <c r="Y288" s="71">
        <v>4671</v>
      </c>
      <c r="Z288" s="71">
        <v>6011</v>
      </c>
      <c r="AA288" s="71">
        <v>1818</v>
      </c>
      <c r="AB288" s="71">
        <v>9904</v>
      </c>
      <c r="AC288" s="71">
        <v>0</v>
      </c>
      <c r="AD288" s="71">
        <v>1.376697603702479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1968</v>
      </c>
      <c r="B289" s="70">
        <v>297</v>
      </c>
      <c r="C289" s="70">
        <v>8</v>
      </c>
      <c r="D289" s="70">
        <v>18</v>
      </c>
      <c r="E289" s="70">
        <v>2011</v>
      </c>
      <c r="F289" s="70" t="s">
        <v>178</v>
      </c>
      <c r="G289" s="70" t="s">
        <v>1960</v>
      </c>
      <c r="H289" s="70" t="s">
        <v>1961</v>
      </c>
      <c r="I289" s="148"/>
      <c r="J289" s="71">
        <v>2.3040190373109</v>
      </c>
      <c r="K289" s="71">
        <v>0.31752007254151698</v>
      </c>
      <c r="L289" s="71">
        <v>0</v>
      </c>
      <c r="M289" s="71">
        <v>5.4207277450813809</v>
      </c>
      <c r="N289" s="71">
        <v>14.182574800141589</v>
      </c>
      <c r="O289" s="71">
        <v>11.637922534993178</v>
      </c>
      <c r="P289" s="71">
        <v>8.8973270132713527</v>
      </c>
      <c r="Q289" s="71">
        <v>0.68338403308389795</v>
      </c>
      <c r="R289" s="71">
        <v>0</v>
      </c>
      <c r="S289" s="71">
        <v>1.280841935420983</v>
      </c>
      <c r="T289" s="72"/>
      <c r="U289" s="71">
        <v>90702</v>
      </c>
      <c r="V289" s="71">
        <v>126</v>
      </c>
      <c r="W289" s="71">
        <v>0</v>
      </c>
      <c r="X289" s="71">
        <v>1134</v>
      </c>
      <c r="Y289" s="71">
        <v>4637</v>
      </c>
      <c r="Z289" s="71">
        <v>6039</v>
      </c>
      <c r="AA289" s="71">
        <v>1798</v>
      </c>
      <c r="AB289" s="71">
        <v>9738</v>
      </c>
      <c r="AC289" s="71">
        <v>0</v>
      </c>
      <c r="AD289" s="71">
        <v>1.280841935420983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1969</v>
      </c>
      <c r="B290" s="70">
        <v>298</v>
      </c>
      <c r="C290" s="70">
        <v>9</v>
      </c>
      <c r="D290" s="70">
        <v>18</v>
      </c>
      <c r="E290" s="70">
        <v>2012</v>
      </c>
      <c r="F290" s="70" t="s">
        <v>179</v>
      </c>
      <c r="G290" s="70" t="s">
        <v>1960</v>
      </c>
      <c r="H290" s="70" t="s">
        <v>1961</v>
      </c>
      <c r="I290" s="148"/>
      <c r="J290" s="71">
        <v>2.1502246932391791</v>
      </c>
      <c r="K290" s="71">
        <v>0.29661155981472798</v>
      </c>
      <c r="L290" s="71">
        <v>0</v>
      </c>
      <c r="M290" s="71">
        <v>6.0137026840521237</v>
      </c>
      <c r="N290" s="71">
        <v>16.562563331006722</v>
      </c>
      <c r="O290" s="71">
        <v>11.67253146910439</v>
      </c>
      <c r="P290" s="71">
        <v>8.6095387768575957</v>
      </c>
      <c r="Q290" s="71">
        <v>0.73973812785789805</v>
      </c>
      <c r="R290" s="71">
        <v>0</v>
      </c>
      <c r="S290" s="71">
        <v>1.429978708193316</v>
      </c>
      <c r="T290" s="72"/>
      <c r="U290" s="71">
        <v>81431</v>
      </c>
      <c r="V290" s="71">
        <v>126</v>
      </c>
      <c r="W290" s="71">
        <v>0</v>
      </c>
      <c r="X290" s="71">
        <v>1134</v>
      </c>
      <c r="Y290" s="71">
        <v>4685</v>
      </c>
      <c r="Z290" s="71">
        <v>6105</v>
      </c>
      <c r="AA290" s="71">
        <v>1730</v>
      </c>
      <c r="AB290" s="71">
        <v>9702</v>
      </c>
      <c r="AC290" s="71">
        <v>0</v>
      </c>
      <c r="AD290" s="71">
        <v>1.429978708193316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1970</v>
      </c>
      <c r="B291" s="70">
        <v>299</v>
      </c>
      <c r="C291" s="70">
        <v>10</v>
      </c>
      <c r="D291" s="70">
        <v>18</v>
      </c>
      <c r="E291" s="70">
        <v>2013</v>
      </c>
      <c r="F291" s="70" t="s">
        <v>180</v>
      </c>
      <c r="G291" s="70" t="s">
        <v>1960</v>
      </c>
      <c r="H291" s="70" t="s">
        <v>1961</v>
      </c>
      <c r="I291" s="148"/>
      <c r="J291" s="71">
        <v>2.527157110466038</v>
      </c>
      <c r="K291" s="71">
        <v>0.24702568534117769</v>
      </c>
      <c r="L291" s="71">
        <v>0</v>
      </c>
      <c r="M291" s="71">
        <v>5.9580545090858124</v>
      </c>
      <c r="N291" s="71">
        <v>15.62491453747052</v>
      </c>
      <c r="O291" s="71">
        <v>11.266991169646086</v>
      </c>
      <c r="P291" s="71">
        <v>8.6170027618056455</v>
      </c>
      <c r="Q291" s="71">
        <v>0.74252962556701596</v>
      </c>
      <c r="R291" s="71">
        <v>0</v>
      </c>
      <c r="S291" s="71">
        <v>1.1491523133561199</v>
      </c>
      <c r="T291" s="72"/>
      <c r="U291" s="71">
        <v>96131</v>
      </c>
      <c r="V291" s="71">
        <v>126</v>
      </c>
      <c r="W291" s="71">
        <v>0</v>
      </c>
      <c r="X291" s="71">
        <v>1134</v>
      </c>
      <c r="Y291" s="71">
        <v>4638</v>
      </c>
      <c r="Z291" s="71">
        <v>6156</v>
      </c>
      <c r="AA291" s="71">
        <v>1725</v>
      </c>
      <c r="AB291" s="71">
        <v>9599</v>
      </c>
      <c r="AC291" s="71">
        <v>0</v>
      </c>
      <c r="AD291" s="71">
        <v>1.1491523133561199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1971</v>
      </c>
      <c r="B292" s="70">
        <v>300</v>
      </c>
      <c r="C292" s="70">
        <v>11</v>
      </c>
      <c r="D292" s="70">
        <v>18</v>
      </c>
      <c r="E292" s="70">
        <v>2014</v>
      </c>
      <c r="F292" s="70" t="s">
        <v>181</v>
      </c>
      <c r="G292" s="1064" t="s">
        <v>1960</v>
      </c>
      <c r="H292" s="70" t="s">
        <v>1961</v>
      </c>
      <c r="I292" s="148"/>
      <c r="J292" s="71">
        <v>3.029747207044204</v>
      </c>
      <c r="K292" s="71">
        <v>0.34255117353546649</v>
      </c>
      <c r="L292" s="71">
        <v>0</v>
      </c>
      <c r="M292" s="71">
        <v>6.5990291979465212</v>
      </c>
      <c r="N292" s="71">
        <v>13.691538484218</v>
      </c>
      <c r="O292" s="71">
        <v>10.761932773184519</v>
      </c>
      <c r="P292" s="71">
        <v>8.6266433226846129</v>
      </c>
      <c r="Q292" s="71">
        <v>0.70795990342819803</v>
      </c>
      <c r="R292" s="71">
        <v>0</v>
      </c>
      <c r="S292" s="71">
        <v>1.2251238586927251</v>
      </c>
      <c r="T292" s="72"/>
      <c r="U292" s="71">
        <v>117571</v>
      </c>
      <c r="V292" s="71">
        <v>134</v>
      </c>
      <c r="W292" s="71">
        <v>0</v>
      </c>
      <c r="X292" s="71">
        <v>1284</v>
      </c>
      <c r="Y292" s="71">
        <v>4648</v>
      </c>
      <c r="Z292" s="71">
        <v>6193</v>
      </c>
      <c r="AA292" s="71">
        <v>1718</v>
      </c>
      <c r="AB292" s="71">
        <v>9539</v>
      </c>
      <c r="AC292" s="71">
        <v>0</v>
      </c>
      <c r="AD292" s="71">
        <v>1.2251238586927251</v>
      </c>
      <c r="AE292" s="72"/>
      <c r="AF292" s="71"/>
      <c r="AG292" s="71"/>
      <c r="AH292" s="71"/>
      <c r="AI292" s="71"/>
      <c r="AJ292" s="71"/>
      <c r="AK292" s="71"/>
      <c r="AL292" s="71"/>
      <c r="AM292" s="71"/>
      <c r="AN292" s="71"/>
      <c r="AO292" s="71"/>
      <c r="AP292" s="71"/>
      <c r="AQ292" s="72"/>
      <c r="AR292" s="71">
        <v>142</v>
      </c>
      <c r="AS292" s="71">
        <v>19</v>
      </c>
      <c r="AT292" s="71">
        <v>0</v>
      </c>
      <c r="AU292" s="71">
        <v>0</v>
      </c>
      <c r="AV292" s="71">
        <v>0</v>
      </c>
      <c r="AW292" s="71">
        <v>0</v>
      </c>
      <c r="AX292" s="71"/>
      <c r="AY292" s="72"/>
      <c r="AZ292" s="71">
        <v>637.59999999999991</v>
      </c>
      <c r="BA292" s="71">
        <v>5324.8</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1972</v>
      </c>
      <c r="B293" s="70">
        <v>301</v>
      </c>
      <c r="C293" s="70">
        <v>12</v>
      </c>
      <c r="D293" s="70">
        <v>18</v>
      </c>
      <c r="E293" s="70">
        <v>2015</v>
      </c>
      <c r="F293" s="70" t="s">
        <v>182</v>
      </c>
      <c r="G293" s="1064" t="s">
        <v>1960</v>
      </c>
      <c r="H293" s="70" t="s">
        <v>1961</v>
      </c>
      <c r="I293" s="148"/>
      <c r="J293" s="71">
        <v>2.3634196922209361</v>
      </c>
      <c r="K293" s="71">
        <v>0.30757096086416191</v>
      </c>
      <c r="L293" s="71">
        <v>0</v>
      </c>
      <c r="M293" s="71">
        <v>6.3153797725910552</v>
      </c>
      <c r="N293" s="71">
        <v>12.17496268785659</v>
      </c>
      <c r="O293" s="71">
        <v>10.645578553866313</v>
      </c>
      <c r="P293" s="71">
        <v>8.4625988041499696</v>
      </c>
      <c r="Q293" s="71">
        <v>0.68447393869805695</v>
      </c>
      <c r="R293" s="71">
        <v>0</v>
      </c>
      <c r="S293" s="71">
        <v>1.0443773446333029</v>
      </c>
      <c r="T293" s="72"/>
      <c r="U293" s="71">
        <v>104692</v>
      </c>
      <c r="V293" s="71">
        <v>134</v>
      </c>
      <c r="W293" s="71">
        <v>0</v>
      </c>
      <c r="X293" s="71">
        <v>1284</v>
      </c>
      <c r="Y293" s="71">
        <v>4663</v>
      </c>
      <c r="Z293" s="71">
        <v>6185</v>
      </c>
      <c r="AA293" s="71">
        <v>1684</v>
      </c>
      <c r="AB293" s="71">
        <v>9421</v>
      </c>
      <c r="AC293" s="71">
        <v>0</v>
      </c>
      <c r="AD293" s="71">
        <v>1.0443773446333029</v>
      </c>
      <c r="AE293" s="72"/>
      <c r="AF293" s="71">
        <v>1201267.852516708</v>
      </c>
      <c r="AG293" s="71">
        <v>246669.09367907731</v>
      </c>
      <c r="AH293" s="71">
        <v>0</v>
      </c>
      <c r="AI293" s="71">
        <v>7937068.07748284</v>
      </c>
      <c r="AJ293" s="71">
        <v>19434711.674545929</v>
      </c>
      <c r="AK293" s="71">
        <v>0</v>
      </c>
      <c r="AL293" s="71">
        <v>0</v>
      </c>
      <c r="AM293" s="71">
        <v>1291108.5303913611</v>
      </c>
      <c r="AN293" s="71">
        <v>0</v>
      </c>
      <c r="AO293" s="71">
        <v>0</v>
      </c>
      <c r="AP293" s="71">
        <v>30110825.228615914</v>
      </c>
      <c r="AQ293" s="72"/>
      <c r="AR293" s="71">
        <v>152</v>
      </c>
      <c r="AS293" s="71">
        <v>74</v>
      </c>
      <c r="AT293" s="71">
        <v>0</v>
      </c>
      <c r="AU293" s="71">
        <v>0</v>
      </c>
      <c r="AV293" s="71">
        <v>0</v>
      </c>
      <c r="AW293" s="71">
        <v>0</v>
      </c>
      <c r="AX293" s="71"/>
      <c r="AY293" s="72"/>
      <c r="AZ293" s="71">
        <v>691.3</v>
      </c>
      <c r="BA293" s="71">
        <v>7864.3</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1973</v>
      </c>
      <c r="B294" s="70">
        <v>302</v>
      </c>
      <c r="C294" s="70">
        <v>13</v>
      </c>
      <c r="D294" s="70">
        <v>18</v>
      </c>
      <c r="E294" s="70">
        <v>2016</v>
      </c>
      <c r="F294" s="70" t="s">
        <v>155</v>
      </c>
      <c r="G294" s="70" t="s">
        <v>1960</v>
      </c>
      <c r="H294" s="70" t="s">
        <v>1961</v>
      </c>
      <c r="I294" s="148"/>
      <c r="J294" s="71">
        <v>2.1765506046365117</v>
      </c>
      <c r="K294" s="71">
        <v>0.29917998693392889</v>
      </c>
      <c r="L294" s="71">
        <v>0</v>
      </c>
      <c r="M294" s="71">
        <v>5.1358273217526618</v>
      </c>
      <c r="N294" s="71">
        <v>12.049352389795846</v>
      </c>
      <c r="O294" s="71">
        <v>10.521405046518723</v>
      </c>
      <c r="P294" s="71">
        <v>8.0266086350683068</v>
      </c>
      <c r="Q294" s="71">
        <v>0.65765481132351089</v>
      </c>
      <c r="R294" s="71">
        <v>0</v>
      </c>
      <c r="S294" s="71">
        <v>1.1661082160980738</v>
      </c>
      <c r="T294" s="72"/>
      <c r="U294" s="71">
        <v>101979</v>
      </c>
      <c r="V294" s="71">
        <v>134</v>
      </c>
      <c r="W294" s="71">
        <v>0</v>
      </c>
      <c r="X294" s="71">
        <v>1284</v>
      </c>
      <c r="Y294" s="71">
        <v>4641</v>
      </c>
      <c r="Z294" s="71">
        <v>6188</v>
      </c>
      <c r="AA294" s="71">
        <v>1652</v>
      </c>
      <c r="AB294" s="71">
        <v>9311</v>
      </c>
      <c r="AC294" s="71">
        <v>0</v>
      </c>
      <c r="AD294" s="71">
        <v>1.166108216098074</v>
      </c>
      <c r="AE294" s="72"/>
      <c r="AF294" s="71">
        <v>1140027.115018863</v>
      </c>
      <c r="AG294" s="71">
        <v>248554.6889794227</v>
      </c>
      <c r="AH294" s="71">
        <v>0</v>
      </c>
      <c r="AI294" s="71">
        <v>8252430.4806372123</v>
      </c>
      <c r="AJ294" s="71">
        <v>20164402.053705949</v>
      </c>
      <c r="AK294" s="71">
        <v>0</v>
      </c>
      <c r="AL294" s="71">
        <v>0</v>
      </c>
      <c r="AM294" s="71">
        <v>1277024.844643869</v>
      </c>
      <c r="AN294" s="71">
        <v>0</v>
      </c>
      <c r="AO294" s="71">
        <v>0</v>
      </c>
      <c r="AP294" s="71">
        <v>31082439.182985313</v>
      </c>
      <c r="AQ294" s="72"/>
      <c r="AR294" s="71">
        <v>165</v>
      </c>
      <c r="AS294" s="71">
        <v>79</v>
      </c>
      <c r="AT294" s="71">
        <v>0</v>
      </c>
      <c r="AU294" s="71">
        <v>0</v>
      </c>
      <c r="AV294" s="71">
        <v>0</v>
      </c>
      <c r="AW294" s="71">
        <v>0</v>
      </c>
      <c r="AX294" s="71"/>
      <c r="AY294" s="72"/>
      <c r="AZ294" s="71">
        <v>756.7</v>
      </c>
      <c r="BA294" s="71">
        <v>8111.8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1974</v>
      </c>
      <c r="B295" s="70">
        <v>303</v>
      </c>
      <c r="C295" s="70">
        <v>14</v>
      </c>
      <c r="D295" s="70">
        <v>18</v>
      </c>
      <c r="E295" s="70">
        <v>2017</v>
      </c>
      <c r="F295" s="70" t="s">
        <v>156</v>
      </c>
      <c r="G295" s="70" t="s">
        <v>1960</v>
      </c>
      <c r="H295" s="70" t="s">
        <v>1961</v>
      </c>
      <c r="I295" s="148"/>
      <c r="J295" s="71">
        <v>1.9402751973722356</v>
      </c>
      <c r="K295" s="71">
        <v>0.30738482115749916</v>
      </c>
      <c r="L295" s="71">
        <v>0</v>
      </c>
      <c r="M295" s="71">
        <v>4.7817885530946338</v>
      </c>
      <c r="N295" s="71">
        <v>11.118463754123995</v>
      </c>
      <c r="O295" s="71">
        <v>10.39989719572988</v>
      </c>
      <c r="P295" s="71">
        <v>7.7585054706117216</v>
      </c>
      <c r="Q295" s="71">
        <v>0.627975420339278</v>
      </c>
      <c r="R295" s="71">
        <v>0</v>
      </c>
      <c r="S295" s="71">
        <v>1.3228126267048661</v>
      </c>
      <c r="T295" s="72"/>
      <c r="U295" s="71">
        <v>97773</v>
      </c>
      <c r="V295" s="71">
        <v>134</v>
      </c>
      <c r="W295" s="71">
        <v>0</v>
      </c>
      <c r="X295" s="71">
        <v>1284</v>
      </c>
      <c r="Y295" s="71">
        <v>4627</v>
      </c>
      <c r="Z295" s="71">
        <v>6218</v>
      </c>
      <c r="AA295" s="71">
        <v>1607</v>
      </c>
      <c r="AB295" s="71">
        <v>9194</v>
      </c>
      <c r="AC295" s="71">
        <v>0</v>
      </c>
      <c r="AD295" s="71">
        <v>1.3228126267048661</v>
      </c>
      <c r="AE295" s="72"/>
      <c r="AF295" s="71">
        <v>1040888.8956622611</v>
      </c>
      <c r="AG295" s="71">
        <v>251622.47587144061</v>
      </c>
      <c r="AH295" s="71">
        <v>0</v>
      </c>
      <c r="AI295" s="71">
        <v>7841011.2583548138</v>
      </c>
      <c r="AJ295" s="71">
        <v>20501668.863305621</v>
      </c>
      <c r="AK295" s="71">
        <v>0</v>
      </c>
      <c r="AL295" s="71">
        <v>0</v>
      </c>
      <c r="AM295" s="71">
        <v>1262951.114720895</v>
      </c>
      <c r="AN295" s="71">
        <v>0</v>
      </c>
      <c r="AO295" s="71">
        <v>0</v>
      </c>
      <c r="AP295" s="71">
        <v>30898142.607915033</v>
      </c>
      <c r="AQ295" s="72"/>
      <c r="AR295" s="71">
        <v>182</v>
      </c>
      <c r="AS295" s="71">
        <v>88</v>
      </c>
      <c r="AT295" s="71">
        <v>0</v>
      </c>
      <c r="AU295" s="71">
        <v>0</v>
      </c>
      <c r="AV295" s="71">
        <v>0</v>
      </c>
      <c r="AW295" s="71">
        <v>0</v>
      </c>
      <c r="AX295" s="71"/>
      <c r="AY295" s="72"/>
      <c r="AZ295" s="71">
        <v>843.15</v>
      </c>
      <c r="BA295" s="71">
        <v>9441.2000000000007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1975</v>
      </c>
      <c r="B296" s="70">
        <v>304</v>
      </c>
      <c r="C296" s="70">
        <v>15</v>
      </c>
      <c r="D296" s="70">
        <v>18</v>
      </c>
      <c r="E296" s="70">
        <v>2018</v>
      </c>
      <c r="F296" s="70" t="s">
        <v>183</v>
      </c>
      <c r="G296" s="70" t="s">
        <v>1960</v>
      </c>
      <c r="H296" s="70" t="s">
        <v>1961</v>
      </c>
      <c r="I296" s="148"/>
      <c r="J296" s="71">
        <v>1.7454872365546219</v>
      </c>
      <c r="K296" s="71">
        <v>0.25940188638377132</v>
      </c>
      <c r="L296" s="71">
        <v>0</v>
      </c>
      <c r="M296" s="71">
        <v>4.3628537768647728</v>
      </c>
      <c r="N296" s="71">
        <v>7.6808143394771777</v>
      </c>
      <c r="O296" s="71">
        <v>10.140502008726902</v>
      </c>
      <c r="P296" s="71">
        <v>7.5665582215808111</v>
      </c>
      <c r="Q296" s="71">
        <v>0.57847686626107797</v>
      </c>
      <c r="R296" s="71">
        <v>0</v>
      </c>
      <c r="S296" s="71">
        <v>1.088353708178434</v>
      </c>
      <c r="T296" s="72"/>
      <c r="U296" s="71">
        <v>97066</v>
      </c>
      <c r="V296" s="71">
        <v>134</v>
      </c>
      <c r="W296" s="71">
        <v>0</v>
      </c>
      <c r="X296" s="71">
        <v>1284</v>
      </c>
      <c r="Y296" s="71">
        <v>4624</v>
      </c>
      <c r="Z296" s="71">
        <v>6179</v>
      </c>
      <c r="AA296" s="71">
        <v>1583</v>
      </c>
      <c r="AB296" s="71">
        <v>9127</v>
      </c>
      <c r="AC296" s="71">
        <v>0</v>
      </c>
      <c r="AD296" s="71">
        <v>1.088353708178434</v>
      </c>
      <c r="AE296" s="72"/>
      <c r="AF296" s="71">
        <v>948270.45922629815</v>
      </c>
      <c r="AG296" s="71">
        <v>227622.77867565889</v>
      </c>
      <c r="AH296" s="71">
        <v>0</v>
      </c>
      <c r="AI296" s="71">
        <v>7531057.6767158182</v>
      </c>
      <c r="AJ296" s="71">
        <v>17213733.887616791</v>
      </c>
      <c r="AK296" s="71">
        <v>0</v>
      </c>
      <c r="AL296" s="71">
        <v>0</v>
      </c>
      <c r="AM296" s="71">
        <v>1256341.6874652191</v>
      </c>
      <c r="AN296" s="71">
        <v>0</v>
      </c>
      <c r="AO296" s="71">
        <v>0</v>
      </c>
      <c r="AP296" s="71">
        <v>27177026.489699788</v>
      </c>
      <c r="AQ296" s="72"/>
      <c r="AR296" s="71">
        <v>190</v>
      </c>
      <c r="AS296" s="71">
        <v>90</v>
      </c>
      <c r="AT296" s="71">
        <v>0</v>
      </c>
      <c r="AU296" s="71">
        <v>0</v>
      </c>
      <c r="AV296" s="71">
        <v>0</v>
      </c>
      <c r="AW296" s="71">
        <v>0</v>
      </c>
      <c r="AX296" s="71"/>
      <c r="AY296" s="72"/>
      <c r="AZ296" s="71">
        <v>886.65000000000009</v>
      </c>
      <c r="BA296" s="71">
        <v>9480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1976</v>
      </c>
      <c r="B297" s="70">
        <v>305</v>
      </c>
      <c r="C297" s="70">
        <v>16</v>
      </c>
      <c r="D297" s="70">
        <v>18</v>
      </c>
      <c r="E297" s="70">
        <v>2019</v>
      </c>
      <c r="F297" s="70" t="s">
        <v>158</v>
      </c>
      <c r="G297" s="70" t="s">
        <v>1960</v>
      </c>
      <c r="H297" s="70" t="s">
        <v>1961</v>
      </c>
      <c r="I297" s="148"/>
      <c r="J297" s="71">
        <v>2.1281145694697425</v>
      </c>
      <c r="K297" s="71">
        <v>0.24647860576932362</v>
      </c>
      <c r="L297" s="71">
        <v>0</v>
      </c>
      <c r="M297" s="71">
        <v>4.5816684835703674</v>
      </c>
      <c r="N297" s="71">
        <v>7.5335275684932945</v>
      </c>
      <c r="O297" s="71">
        <v>9.7801031821556332</v>
      </c>
      <c r="P297" s="71">
        <v>7.570646302882384</v>
      </c>
      <c r="Q297" s="71">
        <v>0.55644104962801699</v>
      </c>
      <c r="R297" s="71">
        <v>0</v>
      </c>
      <c r="S297" s="71">
        <v>0.78707591600649351</v>
      </c>
      <c r="T297" s="72"/>
      <c r="U297" s="71">
        <v>118096</v>
      </c>
      <c r="V297" s="71">
        <v>134</v>
      </c>
      <c r="W297" s="71">
        <v>0</v>
      </c>
      <c r="X297" s="71">
        <v>1284</v>
      </c>
      <c r="Y297" s="71">
        <v>4621</v>
      </c>
      <c r="Z297" s="71">
        <v>6123</v>
      </c>
      <c r="AA297" s="71">
        <v>1572</v>
      </c>
      <c r="AB297" s="71">
        <v>9017</v>
      </c>
      <c r="AC297" s="71">
        <v>0</v>
      </c>
      <c r="AD297" s="71">
        <v>0.78707591600649351</v>
      </c>
      <c r="AE297" s="72"/>
      <c r="AF297" s="71">
        <v>1180909.2998846581</v>
      </c>
      <c r="AG297" s="71">
        <v>220593.8334059472</v>
      </c>
      <c r="AH297" s="71">
        <v>0</v>
      </c>
      <c r="AI297" s="71">
        <v>7699890.1314975843</v>
      </c>
      <c r="AJ297" s="71">
        <v>15518811.707674</v>
      </c>
      <c r="AK297" s="71">
        <v>0</v>
      </c>
      <c r="AL297" s="71">
        <v>0</v>
      </c>
      <c r="AM297" s="71">
        <v>1228047.5200603427</v>
      </c>
      <c r="AN297" s="71">
        <v>0</v>
      </c>
      <c r="AO297" s="71">
        <v>0</v>
      </c>
      <c r="AP297" s="71">
        <v>25848252.492522534</v>
      </c>
      <c r="AQ297" s="72"/>
      <c r="AR297" s="71">
        <v>208</v>
      </c>
      <c r="AS297" s="71">
        <v>91</v>
      </c>
      <c r="AT297" s="71">
        <v>0</v>
      </c>
      <c r="AU297" s="71">
        <v>0</v>
      </c>
      <c r="AV297" s="71">
        <v>0</v>
      </c>
      <c r="AW297" s="71">
        <v>0</v>
      </c>
      <c r="AX297" s="71"/>
      <c r="AY297" s="72"/>
      <c r="AZ297" s="71">
        <v>982.32999999999981</v>
      </c>
      <c r="BA297" s="71">
        <v>9529.7999999999993</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1977</v>
      </c>
      <c r="B298" s="70">
        <v>306</v>
      </c>
      <c r="C298" s="70">
        <v>17</v>
      </c>
      <c r="D298" s="70">
        <v>18</v>
      </c>
      <c r="E298" s="70">
        <v>2020</v>
      </c>
      <c r="F298" s="70" t="s">
        <v>159</v>
      </c>
      <c r="G298" s="70" t="s">
        <v>1960</v>
      </c>
      <c r="H298" s="70" t="s">
        <v>1961</v>
      </c>
      <c r="I298" s="148"/>
      <c r="J298" s="71">
        <v>1.5258574054126379</v>
      </c>
      <c r="K298" s="71">
        <v>0.18238982697079759</v>
      </c>
      <c r="L298" s="71">
        <v>0.11340279027492763</v>
      </c>
      <c r="M298" s="71">
        <v>4.4221415032554123</v>
      </c>
      <c r="N298" s="71">
        <v>8.7252874995421408</v>
      </c>
      <c r="O298" s="71">
        <v>8.5463621347775405</v>
      </c>
      <c r="P298" s="71">
        <v>7.1725089841654874</v>
      </c>
      <c r="Q298" s="71">
        <v>0.52363018450580701</v>
      </c>
      <c r="R298" s="71">
        <v>0</v>
      </c>
      <c r="S298" s="71">
        <v>0.98199238721098336</v>
      </c>
      <c r="T298" s="72"/>
      <c r="U298" s="71">
        <v>86137</v>
      </c>
      <c r="V298" s="71">
        <v>98</v>
      </c>
      <c r="W298" s="71">
        <v>4</v>
      </c>
      <c r="X298" s="71">
        <v>1305</v>
      </c>
      <c r="Y298" s="71">
        <v>4614</v>
      </c>
      <c r="Z298" s="71">
        <v>6107</v>
      </c>
      <c r="AA298" s="71">
        <v>1583</v>
      </c>
      <c r="AB298" s="71">
        <v>8881</v>
      </c>
      <c r="AC298" s="71">
        <v>0</v>
      </c>
      <c r="AD298" s="71">
        <v>0.98199238721098336</v>
      </c>
      <c r="AE298" s="72"/>
      <c r="AF298" s="71">
        <v>875852.9291535276</v>
      </c>
      <c r="AG298" s="71">
        <v>147279.36510979195</v>
      </c>
      <c r="AH298" s="71">
        <v>25805.083740495862</v>
      </c>
      <c r="AI298" s="71">
        <v>7364311.1356443334</v>
      </c>
      <c r="AJ298" s="71">
        <v>18211490.517507751</v>
      </c>
      <c r="AK298" s="71"/>
      <c r="AL298" s="71"/>
      <c r="AM298" s="71">
        <v>1159069.1699679641</v>
      </c>
      <c r="AN298" s="71"/>
      <c r="AO298" s="71"/>
      <c r="AP298" s="71">
        <v>27783808.201123863</v>
      </c>
      <c r="AQ298" s="72"/>
      <c r="AR298" s="71">
        <v>212</v>
      </c>
      <c r="AS298" s="71">
        <v>91</v>
      </c>
      <c r="AT298" s="71">
        <v>0</v>
      </c>
      <c r="AU298" s="71">
        <v>0</v>
      </c>
      <c r="AV298" s="71">
        <v>0</v>
      </c>
      <c r="AW298" s="71">
        <v>0</v>
      </c>
      <c r="AX298" s="71"/>
      <c r="AY298" s="72"/>
      <c r="AZ298" s="71">
        <v>1011.31</v>
      </c>
      <c r="BA298" s="71">
        <v>9529.7999999999993</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1978</v>
      </c>
      <c r="B299" s="70">
        <v>306</v>
      </c>
      <c r="C299" s="70">
        <v>18</v>
      </c>
      <c r="D299" s="70">
        <v>18</v>
      </c>
      <c r="E299" s="70">
        <v>2021</v>
      </c>
      <c r="F299" s="70" t="s">
        <v>160</v>
      </c>
      <c r="G299" s="70" t="s">
        <v>1960</v>
      </c>
      <c r="H299" s="70" t="s">
        <v>1961</v>
      </c>
      <c r="I299" s="148"/>
      <c r="J299" s="71">
        <v>1.8424729065901422</v>
      </c>
      <c r="K299" s="71">
        <v>0.19713574416054946</v>
      </c>
      <c r="L299" s="71">
        <v>0.10304469391378242</v>
      </c>
      <c r="M299" s="71">
        <v>4.0691894107566196</v>
      </c>
      <c r="N299" s="71">
        <v>8.2789039199698848</v>
      </c>
      <c r="O299" s="71">
        <v>8.226848193850012</v>
      </c>
      <c r="P299" s="71">
        <v>7.4159894029982016</v>
      </c>
      <c r="Q299" s="71">
        <v>0.50936912493523201</v>
      </c>
      <c r="R299" s="71">
        <v>0</v>
      </c>
      <c r="S299" s="71">
        <v>0.88750681933047337</v>
      </c>
      <c r="T299" s="72"/>
      <c r="U299" s="71">
        <v>113394</v>
      </c>
      <c r="V299" s="71">
        <v>98</v>
      </c>
      <c r="W299" s="71">
        <v>4</v>
      </c>
      <c r="X299" s="71">
        <v>1305</v>
      </c>
      <c r="Y299" s="71">
        <v>4572</v>
      </c>
      <c r="Z299" s="71">
        <v>6053</v>
      </c>
      <c r="AA299" s="71">
        <v>1596</v>
      </c>
      <c r="AB299" s="71">
        <v>8724</v>
      </c>
      <c r="AC299" s="71">
        <v>0</v>
      </c>
      <c r="AD299" s="71">
        <v>0.88750681933047337</v>
      </c>
      <c r="AE299" s="72"/>
      <c r="AF299" s="71">
        <v>1099753.955364858</v>
      </c>
      <c r="AG299" s="71">
        <v>164221.38138210317</v>
      </c>
      <c r="AH299" s="71">
        <v>23095.663398784618</v>
      </c>
      <c r="AI299" s="71">
        <v>7832658.2903287113</v>
      </c>
      <c r="AJ299" s="71">
        <v>19008866.708556071</v>
      </c>
      <c r="AK299" s="71">
        <v>0</v>
      </c>
      <c r="AL299" s="71">
        <v>0</v>
      </c>
      <c r="AM299" s="71">
        <v>1145146.1572352725</v>
      </c>
      <c r="AN299" s="71">
        <v>0</v>
      </c>
      <c r="AO299" s="71">
        <v>0</v>
      </c>
      <c r="AP299" s="71">
        <v>29273742.156265803</v>
      </c>
      <c r="AQ299" s="72"/>
      <c r="AR299" s="71">
        <v>220</v>
      </c>
      <c r="AS299" s="71">
        <v>91</v>
      </c>
      <c r="AT299" s="71">
        <v>0</v>
      </c>
      <c r="AU299" s="71">
        <v>0</v>
      </c>
      <c r="AV299" s="71">
        <v>0</v>
      </c>
      <c r="AW299" s="71">
        <v>0</v>
      </c>
      <c r="AX299" s="71"/>
      <c r="AY299" s="72"/>
      <c r="AZ299" s="71">
        <v>1061.71</v>
      </c>
      <c r="BA299" s="71">
        <v>9529.7999999999993</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1979</v>
      </c>
      <c r="B300" s="70">
        <v>306</v>
      </c>
      <c r="C300" s="70">
        <v>19</v>
      </c>
      <c r="D300" s="70">
        <v>18</v>
      </c>
      <c r="E300" s="70">
        <v>2022</v>
      </c>
      <c r="F300" s="70" t="s">
        <v>161</v>
      </c>
      <c r="G300" s="70" t="s">
        <v>1960</v>
      </c>
      <c r="H300" s="70" t="s">
        <v>1961</v>
      </c>
      <c r="I300" s="148"/>
      <c r="J300" s="71">
        <v>1.8427940770608287</v>
      </c>
      <c r="K300" s="71">
        <v>0.19613714619713143</v>
      </c>
      <c r="L300" s="71">
        <v>8.7453946996075393E-2</v>
      </c>
      <c r="M300" s="71">
        <v>4.605445443054899</v>
      </c>
      <c r="N300" s="71">
        <v>10.421601274605182</v>
      </c>
      <c r="O300" s="71">
        <v>8.6116503685181414</v>
      </c>
      <c r="P300" s="71">
        <v>7.1947903505483044</v>
      </c>
      <c r="Q300" s="71">
        <v>0.50198314705790748</v>
      </c>
      <c r="R300" s="71">
        <v>0</v>
      </c>
      <c r="S300" s="71">
        <v>0.8557206122852441</v>
      </c>
      <c r="T300" s="72"/>
      <c r="U300" s="71">
        <v>121865</v>
      </c>
      <c r="V300" s="71">
        <v>98</v>
      </c>
      <c r="W300" s="71">
        <v>4</v>
      </c>
      <c r="X300" s="71">
        <v>1305</v>
      </c>
      <c r="Y300" s="71">
        <v>4545</v>
      </c>
      <c r="Z300" s="71">
        <v>6020</v>
      </c>
      <c r="AA300" s="71">
        <v>1572</v>
      </c>
      <c r="AB300" s="71">
        <v>8527</v>
      </c>
      <c r="AC300" s="71">
        <v>0</v>
      </c>
      <c r="AD300" s="71">
        <v>0.8557206122852441</v>
      </c>
      <c r="AE300" s="72"/>
      <c r="AF300" s="71">
        <v>1098125.5632928177</v>
      </c>
      <c r="AG300" s="71">
        <v>164074.08794491252</v>
      </c>
      <c r="AH300" s="71">
        <v>22857.892189206523</v>
      </c>
      <c r="AI300" s="71">
        <v>7844189.1235700063</v>
      </c>
      <c r="AJ300" s="71">
        <v>19941033.545190487</v>
      </c>
      <c r="AK300" s="71">
        <v>0</v>
      </c>
      <c r="AL300" s="71">
        <v>0</v>
      </c>
      <c r="AM300" s="71">
        <v>1101068.4394094744</v>
      </c>
      <c r="AN300" s="71">
        <v>0</v>
      </c>
      <c r="AO300" s="71">
        <v>0</v>
      </c>
      <c r="AP300" s="71">
        <v>30171348.651596908</v>
      </c>
      <c r="AQ300" s="72"/>
      <c r="AR300" s="71">
        <v>225</v>
      </c>
      <c r="AS300" s="71">
        <v>91</v>
      </c>
      <c r="AT300" s="71">
        <v>0</v>
      </c>
      <c r="AU300" s="71">
        <v>0</v>
      </c>
      <c r="AV300" s="71">
        <v>0</v>
      </c>
      <c r="AW300" s="71">
        <v>0</v>
      </c>
      <c r="AX300" s="71"/>
      <c r="AY300" s="72"/>
      <c r="AZ300" s="71">
        <v>1096.2700000000002</v>
      </c>
      <c r="BA300" s="71">
        <v>9529.7999999999993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1980</v>
      </c>
      <c r="B301" s="70">
        <v>306</v>
      </c>
      <c r="C301" s="70">
        <v>20</v>
      </c>
      <c r="D301" s="70">
        <v>18</v>
      </c>
      <c r="E301" s="70">
        <v>2023</v>
      </c>
      <c r="F301" s="70" t="s">
        <v>1539</v>
      </c>
      <c r="G301" s="70" t="s">
        <v>1960</v>
      </c>
      <c r="H301" s="70" t="s">
        <v>1961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239</v>
      </c>
      <c r="AS301" s="71">
        <v>91</v>
      </c>
      <c r="AT301" s="71">
        <v>0</v>
      </c>
      <c r="AU301" s="71">
        <v>0</v>
      </c>
      <c r="AV301" s="71">
        <v>0</v>
      </c>
      <c r="AW301" s="71">
        <v>0</v>
      </c>
      <c r="AX301" s="71"/>
      <c r="AY301" s="72"/>
      <c r="AZ301" s="71">
        <v>1184.97</v>
      </c>
      <c r="BA301" s="71">
        <v>9529.7999999999993</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1981</v>
      </c>
      <c r="B302" s="70">
        <v>306</v>
      </c>
      <c r="C302" s="70">
        <v>21</v>
      </c>
      <c r="D302" s="70">
        <v>18</v>
      </c>
      <c r="E302" s="70">
        <v>2024</v>
      </c>
      <c r="F302" s="70" t="s">
        <v>1554</v>
      </c>
      <c r="G302" s="70" t="s">
        <v>1960</v>
      </c>
      <c r="H302" s="70" t="s">
        <v>1961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1982</v>
      </c>
      <c r="B303" s="70">
        <v>171</v>
      </c>
      <c r="C303" s="70">
        <v>1</v>
      </c>
      <c r="D303" s="70">
        <v>11</v>
      </c>
      <c r="E303" s="70">
        <v>1990</v>
      </c>
      <c r="F303" s="70" t="s">
        <v>787</v>
      </c>
      <c r="G303" s="70" t="s">
        <v>1983</v>
      </c>
      <c r="H303" s="70" t="s">
        <v>1984</v>
      </c>
      <c r="I303" s="148"/>
      <c r="J303" s="71">
        <v>19.478845313880289</v>
      </c>
      <c r="K303" s="71">
        <v>2.1053979684680928</v>
      </c>
      <c r="L303" s="71">
        <v>8.7878234770809236</v>
      </c>
      <c r="M303" s="71">
        <v>7.8570362776919502</v>
      </c>
      <c r="N303" s="71">
        <v>12.850263185282619</v>
      </c>
      <c r="O303" s="71">
        <v>10.2209591022174</v>
      </c>
      <c r="P303" s="71">
        <v>15.839473995573661</v>
      </c>
      <c r="Q303" s="71">
        <v>0.74793947020954998</v>
      </c>
      <c r="R303" s="71">
        <v>0</v>
      </c>
      <c r="S303" s="71">
        <v>0.79976487083503944</v>
      </c>
      <c r="T303" s="72"/>
      <c r="U303" s="71">
        <v>1171620</v>
      </c>
      <c r="V303" s="71">
        <v>564</v>
      </c>
      <c r="W303" s="71">
        <v>86</v>
      </c>
      <c r="X303" s="71">
        <v>2401</v>
      </c>
      <c r="Y303" s="71">
        <v>3779</v>
      </c>
      <c r="Z303" s="71">
        <v>4204</v>
      </c>
      <c r="AA303" s="71">
        <v>3846</v>
      </c>
      <c r="AB303" s="71">
        <v>12144</v>
      </c>
      <c r="AC303" s="71">
        <v>0</v>
      </c>
      <c r="AD303" s="71">
        <v>0.79976487083503944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1985</v>
      </c>
      <c r="B304" s="70">
        <v>172</v>
      </c>
      <c r="C304" s="70">
        <v>2</v>
      </c>
      <c r="D304" s="70">
        <v>11</v>
      </c>
      <c r="E304" s="70">
        <v>2005</v>
      </c>
      <c r="F304" s="70" t="s">
        <v>789</v>
      </c>
      <c r="G304" s="70" t="s">
        <v>1983</v>
      </c>
      <c r="H304" s="70" t="s">
        <v>1984</v>
      </c>
      <c r="I304" s="148"/>
      <c r="J304" s="71">
        <v>9.3016221524955043</v>
      </c>
      <c r="K304" s="71">
        <v>1.3272493023840619</v>
      </c>
      <c r="L304" s="71">
        <v>4.5166603156999923</v>
      </c>
      <c r="M304" s="71">
        <v>12.583996413808601</v>
      </c>
      <c r="N304" s="71">
        <v>17.364273386689089</v>
      </c>
      <c r="O304" s="71">
        <v>13.131188538218449</v>
      </c>
      <c r="P304" s="71">
        <v>16.33812773760318</v>
      </c>
      <c r="Q304" s="71">
        <v>0.65889772066229302</v>
      </c>
      <c r="R304" s="71">
        <v>0</v>
      </c>
      <c r="S304" s="71">
        <v>0</v>
      </c>
      <c r="T304" s="72"/>
      <c r="U304" s="71">
        <v>704914</v>
      </c>
      <c r="V304" s="71">
        <v>457</v>
      </c>
      <c r="W304" s="71">
        <v>50</v>
      </c>
      <c r="X304" s="71">
        <v>2132</v>
      </c>
      <c r="Y304" s="71">
        <v>4186</v>
      </c>
      <c r="Z304" s="71">
        <v>6250</v>
      </c>
      <c r="AA304" s="71">
        <v>3249</v>
      </c>
      <c r="AB304" s="71">
        <v>11184</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1986</v>
      </c>
      <c r="B305" s="70">
        <v>173</v>
      </c>
      <c r="C305" s="70">
        <v>3</v>
      </c>
      <c r="D305" s="70">
        <v>11</v>
      </c>
      <c r="E305" s="70">
        <v>2006</v>
      </c>
      <c r="F305" s="70" t="s">
        <v>790</v>
      </c>
      <c r="G305" s="70" t="s">
        <v>1983</v>
      </c>
      <c r="H305" s="70" t="s">
        <v>1984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1987</v>
      </c>
      <c r="B306" s="70">
        <v>174</v>
      </c>
      <c r="C306" s="70">
        <v>4</v>
      </c>
      <c r="D306" s="70">
        <v>11</v>
      </c>
      <c r="E306" s="70">
        <v>2007</v>
      </c>
      <c r="F306" s="70" t="s">
        <v>791</v>
      </c>
      <c r="G306" s="70" t="s">
        <v>1983</v>
      </c>
      <c r="H306" s="70" t="s">
        <v>1984</v>
      </c>
      <c r="I306" s="148"/>
      <c r="J306" s="71">
        <v>9.6286972663262684</v>
      </c>
      <c r="K306" s="71">
        <v>1.325402351242962</v>
      </c>
      <c r="L306" s="71">
        <v>3.252112489113657</v>
      </c>
      <c r="M306" s="71">
        <v>14.375016448567489</v>
      </c>
      <c r="N306" s="71">
        <v>17.336870742490401</v>
      </c>
      <c r="O306" s="71">
        <v>12.66392568793807</v>
      </c>
      <c r="P306" s="71">
        <v>16.095692445542301</v>
      </c>
      <c r="Q306" s="71">
        <v>0.67609120704385695</v>
      </c>
      <c r="R306" s="71">
        <v>0</v>
      </c>
      <c r="S306" s="71">
        <v>0</v>
      </c>
      <c r="T306" s="72"/>
      <c r="U306" s="71">
        <v>860990</v>
      </c>
      <c r="V306" s="71">
        <v>495</v>
      </c>
      <c r="W306" s="71">
        <v>42</v>
      </c>
      <c r="X306" s="71">
        <v>3000</v>
      </c>
      <c r="Y306" s="71">
        <v>4221</v>
      </c>
      <c r="Z306" s="71">
        <v>6266</v>
      </c>
      <c r="AA306" s="71">
        <v>3152</v>
      </c>
      <c r="AB306" s="71">
        <v>10869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1988</v>
      </c>
      <c r="B307" s="70">
        <v>175</v>
      </c>
      <c r="C307" s="70">
        <v>5</v>
      </c>
      <c r="D307" s="70">
        <v>11</v>
      </c>
      <c r="E307" s="70">
        <v>2008</v>
      </c>
      <c r="F307" s="70" t="s">
        <v>792</v>
      </c>
      <c r="G307" s="70" t="s">
        <v>1983</v>
      </c>
      <c r="H307" s="70" t="s">
        <v>1984</v>
      </c>
      <c r="I307" s="148"/>
      <c r="J307" s="71">
        <v>8.3659990009997998</v>
      </c>
      <c r="K307" s="71">
        <v>0.99949159862766046</v>
      </c>
      <c r="L307" s="71">
        <v>2.7811721808345049</v>
      </c>
      <c r="M307" s="71">
        <v>15.175345615359589</v>
      </c>
      <c r="N307" s="71">
        <v>15.077551345737501</v>
      </c>
      <c r="O307" s="71">
        <v>12.28528125511745</v>
      </c>
      <c r="P307" s="71">
        <v>15.54687811470054</v>
      </c>
      <c r="Q307" s="71">
        <v>0.65774604851919705</v>
      </c>
      <c r="R307" s="71">
        <v>0</v>
      </c>
      <c r="S307" s="71">
        <v>0</v>
      </c>
      <c r="T307" s="72"/>
      <c r="U307" s="71">
        <v>796221</v>
      </c>
      <c r="V307" s="71">
        <v>495</v>
      </c>
      <c r="W307" s="71">
        <v>42</v>
      </c>
      <c r="X307" s="71">
        <v>3000</v>
      </c>
      <c r="Y307" s="71">
        <v>4230</v>
      </c>
      <c r="Z307" s="71">
        <v>6292</v>
      </c>
      <c r="AA307" s="71">
        <v>3048</v>
      </c>
      <c r="AB307" s="71">
        <v>10748</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1989</v>
      </c>
      <c r="B308" s="70">
        <v>176</v>
      </c>
      <c r="C308" s="70">
        <v>6</v>
      </c>
      <c r="D308" s="70">
        <v>11</v>
      </c>
      <c r="E308" s="70">
        <v>2009</v>
      </c>
      <c r="F308" s="70" t="s">
        <v>176</v>
      </c>
      <c r="G308" s="70" t="s">
        <v>1983</v>
      </c>
      <c r="H308" s="70" t="s">
        <v>1984</v>
      </c>
      <c r="I308" s="148"/>
      <c r="J308" s="71">
        <v>7.5216623172081292</v>
      </c>
      <c r="K308" s="71">
        <v>0.99723796567445588</v>
      </c>
      <c r="L308" s="71">
        <v>8.349515454228408</v>
      </c>
      <c r="M308" s="71">
        <v>13.96272876997387</v>
      </c>
      <c r="N308" s="71">
        <v>15.63961539516524</v>
      </c>
      <c r="O308" s="71">
        <v>12.60671037111284</v>
      </c>
      <c r="P308" s="71">
        <v>14.920276005772051</v>
      </c>
      <c r="Q308" s="71">
        <v>0.62191621894814997</v>
      </c>
      <c r="R308" s="71">
        <v>0</v>
      </c>
      <c r="S308" s="71">
        <v>0</v>
      </c>
      <c r="T308" s="72"/>
      <c r="U308" s="71">
        <v>611114</v>
      </c>
      <c r="V308" s="71">
        <v>479</v>
      </c>
      <c r="W308" s="71">
        <v>157</v>
      </c>
      <c r="X308" s="71">
        <v>2892</v>
      </c>
      <c r="Y308" s="71">
        <v>4248</v>
      </c>
      <c r="Z308" s="71">
        <v>6373</v>
      </c>
      <c r="AA308" s="71">
        <v>3003</v>
      </c>
      <c r="AB308" s="71">
        <v>10668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1990</v>
      </c>
      <c r="B309" s="70">
        <v>177</v>
      </c>
      <c r="C309" s="70">
        <v>7</v>
      </c>
      <c r="D309" s="70">
        <v>11</v>
      </c>
      <c r="E309" s="70">
        <v>2010</v>
      </c>
      <c r="F309" s="70" t="s">
        <v>177</v>
      </c>
      <c r="G309" s="70" t="s">
        <v>1983</v>
      </c>
      <c r="H309" s="70" t="s">
        <v>1984</v>
      </c>
      <c r="I309" s="148"/>
      <c r="J309" s="71">
        <v>8.0046060356926194</v>
      </c>
      <c r="K309" s="71">
        <v>1.0426566662426751</v>
      </c>
      <c r="L309" s="71">
        <v>7.7506859195743809</v>
      </c>
      <c r="M309" s="71">
        <v>14.41293539399533</v>
      </c>
      <c r="N309" s="71">
        <v>17.711840065008271</v>
      </c>
      <c r="O309" s="71">
        <v>12.48145466456061</v>
      </c>
      <c r="P309" s="71">
        <v>15.06803132514443</v>
      </c>
      <c r="Q309" s="71">
        <v>0.64160773755615497</v>
      </c>
      <c r="R309" s="71">
        <v>0</v>
      </c>
      <c r="S309" s="71">
        <v>0</v>
      </c>
      <c r="T309" s="72"/>
      <c r="U309" s="71">
        <v>652465</v>
      </c>
      <c r="V309" s="71">
        <v>479</v>
      </c>
      <c r="W309" s="71">
        <v>157</v>
      </c>
      <c r="X309" s="71">
        <v>2892</v>
      </c>
      <c r="Y309" s="71">
        <v>4235</v>
      </c>
      <c r="Z309" s="71">
        <v>6339</v>
      </c>
      <c r="AA309" s="71">
        <v>2957</v>
      </c>
      <c r="AB309" s="71">
        <v>10546</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3.6859999999999999</v>
      </c>
      <c r="BK309" s="71">
        <v>0</v>
      </c>
      <c r="BL309" s="71">
        <v>0</v>
      </c>
      <c r="BM309" s="71">
        <v>0</v>
      </c>
      <c r="BN309" s="72"/>
      <c r="BO309" s="71">
        <v>0</v>
      </c>
      <c r="BP309" s="71">
        <v>0</v>
      </c>
      <c r="BQ309" s="71">
        <v>1</v>
      </c>
      <c r="BR309" s="71">
        <v>0</v>
      </c>
      <c r="BS309" s="71">
        <v>0</v>
      </c>
      <c r="BT309" s="71">
        <v>0</v>
      </c>
      <c r="BU309"/>
      <c r="BV309" s="70">
        <v>3.6859999999999999</v>
      </c>
      <c r="BW309" s="70">
        <v>0</v>
      </c>
      <c r="BX309" s="70">
        <v>0</v>
      </c>
      <c r="BY309" s="70">
        <v>0</v>
      </c>
      <c r="BZ309" s="70">
        <v>0</v>
      </c>
      <c r="CA309" s="70">
        <v>0</v>
      </c>
      <c r="CB309" s="70">
        <v>0</v>
      </c>
      <c r="CC309" s="70">
        <v>0</v>
      </c>
      <c r="CD309" s="70">
        <v>0</v>
      </c>
    </row>
    <row r="310" spans="1:82">
      <c r="A310" s="70" t="s">
        <v>1991</v>
      </c>
      <c r="B310" s="70">
        <v>178</v>
      </c>
      <c r="C310" s="70">
        <v>8</v>
      </c>
      <c r="D310" s="70">
        <v>11</v>
      </c>
      <c r="E310" s="70">
        <v>2011</v>
      </c>
      <c r="F310" s="70" t="s">
        <v>178</v>
      </c>
      <c r="G310" s="70" t="s">
        <v>1983</v>
      </c>
      <c r="H310" s="70" t="s">
        <v>1984</v>
      </c>
      <c r="I310" s="148"/>
      <c r="J310" s="71">
        <v>7.7282145594567941</v>
      </c>
      <c r="K310" s="71">
        <v>1.439331480714052</v>
      </c>
      <c r="L310" s="71">
        <v>7.7086349468332251</v>
      </c>
      <c r="M310" s="71">
        <v>16.78595846722256</v>
      </c>
      <c r="N310" s="71">
        <v>18.245540363549349</v>
      </c>
      <c r="O310" s="71">
        <v>12.275801713513257</v>
      </c>
      <c r="P310" s="71">
        <v>14.454445053262305</v>
      </c>
      <c r="Q310" s="71">
        <v>0.73061318221775096</v>
      </c>
      <c r="R310" s="71">
        <v>0</v>
      </c>
      <c r="S310" s="71">
        <v>0</v>
      </c>
      <c r="T310" s="72"/>
      <c r="U310" s="71">
        <v>584220</v>
      </c>
      <c r="V310" s="71">
        <v>479</v>
      </c>
      <c r="W310" s="71">
        <v>157</v>
      </c>
      <c r="X310" s="71">
        <v>2892</v>
      </c>
      <c r="Y310" s="71">
        <v>4231</v>
      </c>
      <c r="Z310" s="71">
        <v>6370</v>
      </c>
      <c r="AA310" s="71">
        <v>2921</v>
      </c>
      <c r="AB310" s="71">
        <v>10411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3.694</v>
      </c>
      <c r="BK310" s="71">
        <v>0</v>
      </c>
      <c r="BL310" s="71">
        <v>0</v>
      </c>
      <c r="BM310" s="71">
        <v>0</v>
      </c>
      <c r="BN310" s="72"/>
      <c r="BO310" s="71">
        <v>0</v>
      </c>
      <c r="BP310" s="71">
        <v>0</v>
      </c>
      <c r="BQ310" s="71">
        <v>1</v>
      </c>
      <c r="BR310" s="71">
        <v>0</v>
      </c>
      <c r="BS310" s="71">
        <v>0</v>
      </c>
      <c r="BT310" s="71">
        <v>0</v>
      </c>
      <c r="BU310"/>
      <c r="BV310" s="70">
        <v>3.694</v>
      </c>
      <c r="BW310" s="70">
        <v>0</v>
      </c>
      <c r="BX310" s="70">
        <v>0</v>
      </c>
      <c r="BY310" s="70">
        <v>0</v>
      </c>
      <c r="BZ310" s="70">
        <v>0</v>
      </c>
      <c r="CA310" s="70">
        <v>0</v>
      </c>
      <c r="CB310" s="70">
        <v>0</v>
      </c>
      <c r="CC310" s="70">
        <v>0</v>
      </c>
      <c r="CD310" s="70">
        <v>0</v>
      </c>
    </row>
    <row r="311" spans="1:82">
      <c r="A311" s="70" t="s">
        <v>1992</v>
      </c>
      <c r="B311" s="70">
        <v>179</v>
      </c>
      <c r="C311" s="70">
        <v>9</v>
      </c>
      <c r="D311" s="70">
        <v>11</v>
      </c>
      <c r="E311" s="70">
        <v>2012</v>
      </c>
      <c r="F311" s="70" t="s">
        <v>179</v>
      </c>
      <c r="G311" s="1064" t="s">
        <v>1983</v>
      </c>
      <c r="H311" s="70" t="s">
        <v>1984</v>
      </c>
      <c r="I311" s="148"/>
      <c r="J311" s="71">
        <v>8.3693158599357851</v>
      </c>
      <c r="K311" s="71">
        <v>1.343994216202238</v>
      </c>
      <c r="L311" s="71">
        <v>7.8221997811874084</v>
      </c>
      <c r="M311" s="71">
        <v>15.851284145133761</v>
      </c>
      <c r="N311" s="71">
        <v>17.26455360783017</v>
      </c>
      <c r="O311" s="71">
        <v>12.075955570657383</v>
      </c>
      <c r="P311" s="71">
        <v>14.327665976053767</v>
      </c>
      <c r="Q311" s="71">
        <v>0.78784931716714701</v>
      </c>
      <c r="R311" s="71">
        <v>0</v>
      </c>
      <c r="S311" s="71">
        <v>0</v>
      </c>
      <c r="T311" s="72"/>
      <c r="U311" s="71">
        <v>665411</v>
      </c>
      <c r="V311" s="71">
        <v>479</v>
      </c>
      <c r="W311" s="71">
        <v>157</v>
      </c>
      <c r="X311" s="71">
        <v>2892</v>
      </c>
      <c r="Y311" s="71">
        <v>4264</v>
      </c>
      <c r="Z311" s="71">
        <v>6316</v>
      </c>
      <c r="AA311" s="71">
        <v>2879</v>
      </c>
      <c r="AB311" s="71">
        <v>10333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2.964</v>
      </c>
      <c r="BK311" s="71">
        <v>0</v>
      </c>
      <c r="BL311" s="71">
        <v>0</v>
      </c>
      <c r="BM311" s="71">
        <v>0</v>
      </c>
      <c r="BN311" s="72"/>
      <c r="BO311" s="71">
        <v>0</v>
      </c>
      <c r="BP311" s="71">
        <v>0</v>
      </c>
      <c r="BQ311" s="71">
        <v>1</v>
      </c>
      <c r="BR311" s="71">
        <v>0</v>
      </c>
      <c r="BS311" s="71">
        <v>0</v>
      </c>
      <c r="BT311" s="71">
        <v>0</v>
      </c>
      <c r="BU311"/>
      <c r="BV311" s="70">
        <v>2.964</v>
      </c>
      <c r="BW311" s="70">
        <v>0</v>
      </c>
      <c r="BX311" s="70">
        <v>0</v>
      </c>
      <c r="BY311" s="70">
        <v>0</v>
      </c>
      <c r="BZ311" s="70">
        <v>0</v>
      </c>
      <c r="CA311" s="70">
        <v>0</v>
      </c>
      <c r="CB311" s="70">
        <v>0</v>
      </c>
      <c r="CC311" s="70">
        <v>0</v>
      </c>
      <c r="CD311" s="70">
        <v>0</v>
      </c>
    </row>
    <row r="312" spans="1:82">
      <c r="A312" s="70" t="s">
        <v>1993</v>
      </c>
      <c r="B312" s="70">
        <v>180</v>
      </c>
      <c r="C312" s="70">
        <v>10</v>
      </c>
      <c r="D312" s="70">
        <v>11</v>
      </c>
      <c r="E312" s="70">
        <v>2013</v>
      </c>
      <c r="F312" s="70" t="s">
        <v>180</v>
      </c>
      <c r="G312" s="1064" t="s">
        <v>1983</v>
      </c>
      <c r="H312" s="70" t="s">
        <v>1984</v>
      </c>
      <c r="I312" s="148"/>
      <c r="J312" s="71">
        <v>7.3846133702134358</v>
      </c>
      <c r="K312" s="71">
        <v>1.1760421391319811</v>
      </c>
      <c r="L312" s="71">
        <v>7.4201721751404408</v>
      </c>
      <c r="M312" s="71">
        <v>15.960841143884069</v>
      </c>
      <c r="N312" s="71">
        <v>17.669388670357272</v>
      </c>
      <c r="O312" s="71">
        <v>11.651342720267543</v>
      </c>
      <c r="P312" s="71">
        <v>14.101912345841935</v>
      </c>
      <c r="Q312" s="71">
        <v>0.79079907929696902</v>
      </c>
      <c r="R312" s="71">
        <v>0</v>
      </c>
      <c r="S312" s="71">
        <v>0</v>
      </c>
      <c r="T312" s="72"/>
      <c r="U312" s="71">
        <v>589188</v>
      </c>
      <c r="V312" s="71">
        <v>479</v>
      </c>
      <c r="W312" s="71">
        <v>157</v>
      </c>
      <c r="X312" s="71">
        <v>2892</v>
      </c>
      <c r="Y312" s="71">
        <v>4262</v>
      </c>
      <c r="Z312" s="71">
        <v>6366</v>
      </c>
      <c r="AA312" s="71">
        <v>2823</v>
      </c>
      <c r="AB312" s="71">
        <v>10223</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3.1539999999999999</v>
      </c>
      <c r="BK312" s="71">
        <v>0</v>
      </c>
      <c r="BL312" s="71">
        <v>0</v>
      </c>
      <c r="BM312" s="71">
        <v>0</v>
      </c>
      <c r="BN312" s="72"/>
      <c r="BO312" s="71">
        <v>0</v>
      </c>
      <c r="BP312" s="71">
        <v>0</v>
      </c>
      <c r="BQ312" s="71">
        <v>1</v>
      </c>
      <c r="BR312" s="71">
        <v>0</v>
      </c>
      <c r="BS312" s="71">
        <v>0</v>
      </c>
      <c r="BT312" s="71">
        <v>0</v>
      </c>
      <c r="BU312"/>
      <c r="BV312" s="70">
        <v>3.1539999999999999</v>
      </c>
      <c r="BW312" s="70">
        <v>0</v>
      </c>
      <c r="BX312" s="70">
        <v>0</v>
      </c>
      <c r="BY312" s="70">
        <v>0</v>
      </c>
      <c r="BZ312" s="70">
        <v>0</v>
      </c>
      <c r="CA312" s="70">
        <v>0</v>
      </c>
      <c r="CB312" s="70">
        <v>0</v>
      </c>
      <c r="CC312" s="70">
        <v>0</v>
      </c>
      <c r="CD312" s="70">
        <v>0</v>
      </c>
    </row>
    <row r="313" spans="1:82">
      <c r="A313" s="70" t="s">
        <v>1994</v>
      </c>
      <c r="B313" s="70">
        <v>181</v>
      </c>
      <c r="C313" s="70">
        <v>11</v>
      </c>
      <c r="D313" s="70">
        <v>11</v>
      </c>
      <c r="E313" s="70">
        <v>2014</v>
      </c>
      <c r="F313" s="70" t="s">
        <v>181</v>
      </c>
      <c r="G313" s="70" t="s">
        <v>1983</v>
      </c>
      <c r="H313" s="70" t="s">
        <v>1984</v>
      </c>
      <c r="I313" s="148"/>
      <c r="J313" s="71">
        <v>7.8939005072217103</v>
      </c>
      <c r="K313" s="71">
        <v>1.0173977141142561</v>
      </c>
      <c r="L313" s="71">
        <v>6.1208579555490417</v>
      </c>
      <c r="M313" s="71">
        <v>15.953800098119499</v>
      </c>
      <c r="N313" s="71">
        <v>15.77099153952371</v>
      </c>
      <c r="O313" s="71">
        <v>11.093844473439363</v>
      </c>
      <c r="P313" s="71">
        <v>13.934188137630848</v>
      </c>
      <c r="Q313" s="71">
        <v>0.74647874081987797</v>
      </c>
      <c r="R313" s="71">
        <v>0</v>
      </c>
      <c r="S313" s="71">
        <v>0</v>
      </c>
      <c r="T313" s="72"/>
      <c r="U313" s="71">
        <v>659031</v>
      </c>
      <c r="V313" s="71">
        <v>350</v>
      </c>
      <c r="W313" s="71">
        <v>134</v>
      </c>
      <c r="X313" s="71">
        <v>2832</v>
      </c>
      <c r="Y313" s="71">
        <v>4252</v>
      </c>
      <c r="Z313" s="71">
        <v>6384</v>
      </c>
      <c r="AA313" s="71">
        <v>2775</v>
      </c>
      <c r="AB313" s="71">
        <v>10058</v>
      </c>
      <c r="AC313" s="71">
        <v>0</v>
      </c>
      <c r="AD313" s="71">
        <v>0</v>
      </c>
      <c r="AE313" s="72"/>
      <c r="AF313" s="71"/>
      <c r="AG313" s="71"/>
      <c r="AH313" s="71"/>
      <c r="AI313" s="71"/>
      <c r="AJ313" s="71"/>
      <c r="AK313" s="71"/>
      <c r="AL313" s="71"/>
      <c r="AM313" s="71"/>
      <c r="AN313" s="71"/>
      <c r="AO313" s="71"/>
      <c r="AP313" s="71"/>
      <c r="AQ313" s="72"/>
      <c r="AR313" s="71">
        <v>172</v>
      </c>
      <c r="AS313" s="71">
        <v>88</v>
      </c>
      <c r="AT313" s="71">
        <v>0</v>
      </c>
      <c r="AU313" s="71">
        <v>1</v>
      </c>
      <c r="AV313" s="71">
        <v>0</v>
      </c>
      <c r="AW313" s="71">
        <v>0</v>
      </c>
      <c r="AX313" s="71"/>
      <c r="AY313" s="72"/>
      <c r="AZ313" s="71">
        <v>804.1</v>
      </c>
      <c r="BA313" s="71">
        <v>3383.3</v>
      </c>
      <c r="BB313" s="71">
        <v>0</v>
      </c>
      <c r="BC313" s="71">
        <v>220</v>
      </c>
      <c r="BD313" s="71">
        <v>0</v>
      </c>
      <c r="BE313" s="71">
        <v>0</v>
      </c>
      <c r="BF313" s="71"/>
      <c r="BG313" s="72"/>
      <c r="BH313" s="71">
        <v>0</v>
      </c>
      <c r="BI313" s="71">
        <v>0</v>
      </c>
      <c r="BJ313" s="71">
        <v>3.117</v>
      </c>
      <c r="BK313" s="71">
        <v>0</v>
      </c>
      <c r="BL313" s="71">
        <v>0</v>
      </c>
      <c r="BM313" s="71">
        <v>0</v>
      </c>
      <c r="BN313" s="72"/>
      <c r="BO313" s="71">
        <v>0</v>
      </c>
      <c r="BP313" s="71">
        <v>0</v>
      </c>
      <c r="BQ313" s="71">
        <v>1</v>
      </c>
      <c r="BR313" s="71">
        <v>0</v>
      </c>
      <c r="BS313" s="71">
        <v>0</v>
      </c>
      <c r="BT313" s="71">
        <v>0</v>
      </c>
      <c r="BU313"/>
      <c r="BV313" s="70">
        <v>3.117</v>
      </c>
      <c r="BW313" s="70">
        <v>0</v>
      </c>
      <c r="BX313" s="70">
        <v>0</v>
      </c>
      <c r="BY313" s="70">
        <v>0</v>
      </c>
      <c r="BZ313" s="70">
        <v>0</v>
      </c>
      <c r="CA313" s="70">
        <v>0</v>
      </c>
      <c r="CB313" s="70">
        <v>0</v>
      </c>
      <c r="CC313" s="70">
        <v>0</v>
      </c>
      <c r="CD313" s="70">
        <v>0</v>
      </c>
    </row>
    <row r="314" spans="1:82">
      <c r="A314" s="70" t="s">
        <v>1995</v>
      </c>
      <c r="B314" s="70">
        <v>182</v>
      </c>
      <c r="C314" s="70">
        <v>12</v>
      </c>
      <c r="D314" s="70">
        <v>11</v>
      </c>
      <c r="E314" s="70">
        <v>2015</v>
      </c>
      <c r="F314" s="70" t="s">
        <v>182</v>
      </c>
      <c r="G314" s="70" t="s">
        <v>1983</v>
      </c>
      <c r="H314" s="70" t="s">
        <v>1984</v>
      </c>
      <c r="I314" s="148"/>
      <c r="J314" s="71">
        <v>7.5903913643434127</v>
      </c>
      <c r="K314" s="71">
        <v>0.9626872944309417</v>
      </c>
      <c r="L314" s="71">
        <v>11.3323384142134</v>
      </c>
      <c r="M314" s="71">
        <v>13.040325424943861</v>
      </c>
      <c r="N314" s="71">
        <v>14.77296690306242</v>
      </c>
      <c r="O314" s="71">
        <v>10.948508517565662</v>
      </c>
      <c r="P314" s="71">
        <v>13.678856261814857</v>
      </c>
      <c r="Q314" s="71">
        <v>0.71883931105812304</v>
      </c>
      <c r="R314" s="71">
        <v>0</v>
      </c>
      <c r="S314" s="71">
        <v>0</v>
      </c>
      <c r="T314" s="72"/>
      <c r="U314" s="71">
        <v>660481</v>
      </c>
      <c r="V314" s="71">
        <v>350</v>
      </c>
      <c r="W314" s="71">
        <v>134</v>
      </c>
      <c r="X314" s="71">
        <v>2832</v>
      </c>
      <c r="Y314" s="71">
        <v>4251</v>
      </c>
      <c r="Z314" s="71">
        <v>6361</v>
      </c>
      <c r="AA314" s="71">
        <v>2722</v>
      </c>
      <c r="AB314" s="71">
        <v>9894</v>
      </c>
      <c r="AC314" s="71">
        <v>0</v>
      </c>
      <c r="AD314" s="71">
        <v>0</v>
      </c>
      <c r="AE314" s="72"/>
      <c r="AF314" s="71">
        <v>5172472.196633501</v>
      </c>
      <c r="AG314" s="71">
        <v>717279.62467073882</v>
      </c>
      <c r="AH314" s="71">
        <v>1825530.3815510189</v>
      </c>
      <c r="AI314" s="71">
        <v>18717523.150973551</v>
      </c>
      <c r="AJ314" s="71">
        <v>21824042.625922412</v>
      </c>
      <c r="AK314" s="71">
        <v>0</v>
      </c>
      <c r="AL314" s="71">
        <v>0</v>
      </c>
      <c r="AM314" s="71">
        <v>1355931.1962309871</v>
      </c>
      <c r="AN314" s="71">
        <v>0</v>
      </c>
      <c r="AO314" s="71">
        <v>0</v>
      </c>
      <c r="AP314" s="71">
        <v>49612779.175982207</v>
      </c>
      <c r="AQ314" s="72"/>
      <c r="AR314" s="71">
        <v>190</v>
      </c>
      <c r="AS314" s="71">
        <v>154</v>
      </c>
      <c r="AT314" s="71">
        <v>0</v>
      </c>
      <c r="AU314" s="71">
        <v>1</v>
      </c>
      <c r="AV314" s="71">
        <v>0</v>
      </c>
      <c r="AW314" s="71">
        <v>0</v>
      </c>
      <c r="AX314" s="71"/>
      <c r="AY314" s="72"/>
      <c r="AZ314" s="71">
        <v>904.90000000000009</v>
      </c>
      <c r="BA314" s="71">
        <v>7064.8</v>
      </c>
      <c r="BB314" s="71">
        <v>0</v>
      </c>
      <c r="BC314" s="71">
        <v>220</v>
      </c>
      <c r="BD314" s="71">
        <v>0</v>
      </c>
      <c r="BE314" s="71">
        <v>0</v>
      </c>
      <c r="BF314" s="71"/>
      <c r="BG314" s="72"/>
      <c r="BH314" s="71">
        <v>0</v>
      </c>
      <c r="BI314" s="71">
        <v>0</v>
      </c>
      <c r="BJ314" s="71">
        <v>2.5950000000000002</v>
      </c>
      <c r="BK314" s="71">
        <v>0</v>
      </c>
      <c r="BL314" s="71">
        <v>0</v>
      </c>
      <c r="BM314" s="71">
        <v>0</v>
      </c>
      <c r="BN314" s="72"/>
      <c r="BO314" s="71">
        <v>0</v>
      </c>
      <c r="BP314" s="71">
        <v>0</v>
      </c>
      <c r="BQ314" s="71">
        <v>1</v>
      </c>
      <c r="BR314" s="71">
        <v>0</v>
      </c>
      <c r="BS314" s="71">
        <v>0</v>
      </c>
      <c r="BT314" s="71">
        <v>0</v>
      </c>
      <c r="BU314"/>
      <c r="BV314" s="70">
        <v>2.5950000000000002</v>
      </c>
      <c r="BW314" s="70">
        <v>0</v>
      </c>
      <c r="BX314" s="70">
        <v>0</v>
      </c>
      <c r="BY314" s="70">
        <v>0</v>
      </c>
      <c r="BZ314" s="70">
        <v>0</v>
      </c>
      <c r="CA314" s="70">
        <v>0</v>
      </c>
      <c r="CB314" s="70">
        <v>0</v>
      </c>
      <c r="CC314" s="70">
        <v>0</v>
      </c>
      <c r="CD314" s="70">
        <v>0</v>
      </c>
    </row>
    <row r="315" spans="1:82">
      <c r="A315" s="70" t="s">
        <v>1996</v>
      </c>
      <c r="B315" s="70">
        <v>183</v>
      </c>
      <c r="C315" s="70">
        <v>13</v>
      </c>
      <c r="D315" s="70">
        <v>11</v>
      </c>
      <c r="E315" s="70">
        <v>2016</v>
      </c>
      <c r="F315" s="70" t="s">
        <v>155</v>
      </c>
      <c r="G315" s="70" t="s">
        <v>1983</v>
      </c>
      <c r="H315" s="70" t="s">
        <v>1984</v>
      </c>
      <c r="I315" s="148"/>
      <c r="J315" s="71">
        <v>8.1963540236180634</v>
      </c>
      <c r="K315" s="71">
        <v>0.90108754261027735</v>
      </c>
      <c r="L315" s="71">
        <v>6.6504074187403033</v>
      </c>
      <c r="M315" s="71">
        <v>12.634553094989547</v>
      </c>
      <c r="N315" s="71">
        <v>14.989775171479524</v>
      </c>
      <c r="O315" s="71">
        <v>10.703336258538357</v>
      </c>
      <c r="P315" s="71">
        <v>13.46351847928225</v>
      </c>
      <c r="Q315" s="71">
        <v>0.68661394274254639</v>
      </c>
      <c r="R315" s="71">
        <v>0</v>
      </c>
      <c r="S315" s="71">
        <v>0</v>
      </c>
      <c r="T315" s="72"/>
      <c r="U315" s="71">
        <v>653950</v>
      </c>
      <c r="V315" s="71">
        <v>350</v>
      </c>
      <c r="W315" s="71">
        <v>134</v>
      </c>
      <c r="X315" s="71">
        <v>2832</v>
      </c>
      <c r="Y315" s="71">
        <v>4247</v>
      </c>
      <c r="Z315" s="71">
        <v>6295</v>
      </c>
      <c r="AA315" s="71">
        <v>2771</v>
      </c>
      <c r="AB315" s="71">
        <v>9721</v>
      </c>
      <c r="AC315" s="71">
        <v>0</v>
      </c>
      <c r="AD315" s="71">
        <v>0</v>
      </c>
      <c r="AE315" s="72"/>
      <c r="AF315" s="71">
        <v>5703579.9218001012</v>
      </c>
      <c r="AG315" s="71">
        <v>660161.01240366942</v>
      </c>
      <c r="AH315" s="71">
        <v>863067.24869756796</v>
      </c>
      <c r="AI315" s="71">
        <v>19250540.692134891</v>
      </c>
      <c r="AJ315" s="71">
        <v>22135024.845515531</v>
      </c>
      <c r="AK315" s="71">
        <v>0</v>
      </c>
      <c r="AL315" s="71">
        <v>0</v>
      </c>
      <c r="AM315" s="71">
        <v>1333257.2779275109</v>
      </c>
      <c r="AN315" s="71">
        <v>0</v>
      </c>
      <c r="AO315" s="71">
        <v>0</v>
      </c>
      <c r="AP315" s="71">
        <v>49945630.998479269</v>
      </c>
      <c r="AQ315" s="72"/>
      <c r="AR315" s="71">
        <v>199</v>
      </c>
      <c r="AS315" s="71">
        <v>244</v>
      </c>
      <c r="AT315" s="71">
        <v>0</v>
      </c>
      <c r="AU315" s="71">
        <v>1</v>
      </c>
      <c r="AV315" s="71">
        <v>0</v>
      </c>
      <c r="AW315" s="71">
        <v>0</v>
      </c>
      <c r="AX315" s="71"/>
      <c r="AY315" s="72"/>
      <c r="AZ315" s="71">
        <v>950.5</v>
      </c>
      <c r="BA315" s="71">
        <v>12241.4</v>
      </c>
      <c r="BB315" s="71">
        <v>0</v>
      </c>
      <c r="BC315" s="71">
        <v>220</v>
      </c>
      <c r="BD315" s="71">
        <v>0</v>
      </c>
      <c r="BE315" s="71">
        <v>0</v>
      </c>
      <c r="BF315" s="71"/>
      <c r="BG315" s="72"/>
      <c r="BH315" s="71">
        <v>0</v>
      </c>
      <c r="BI315" s="71">
        <v>0</v>
      </c>
      <c r="BJ315" s="71">
        <v>2.5219999999999998</v>
      </c>
      <c r="BK315" s="71">
        <v>0</v>
      </c>
      <c r="BL315" s="71">
        <v>0</v>
      </c>
      <c r="BM315" s="71">
        <v>0</v>
      </c>
      <c r="BN315" s="72"/>
      <c r="BO315" s="71">
        <v>0</v>
      </c>
      <c r="BP315" s="71">
        <v>0</v>
      </c>
      <c r="BQ315" s="71">
        <v>1</v>
      </c>
      <c r="BR315" s="71">
        <v>0</v>
      </c>
      <c r="BS315" s="71">
        <v>0</v>
      </c>
      <c r="BT315" s="71">
        <v>0</v>
      </c>
      <c r="BU315"/>
      <c r="BV315" s="70">
        <v>2.5219999999999998</v>
      </c>
      <c r="BW315" s="70">
        <v>0</v>
      </c>
      <c r="BX315" s="70">
        <v>0</v>
      </c>
      <c r="BY315" s="70">
        <v>0</v>
      </c>
      <c r="BZ315" s="70">
        <v>0</v>
      </c>
      <c r="CA315" s="70">
        <v>0</v>
      </c>
      <c r="CB315" s="70">
        <v>0</v>
      </c>
      <c r="CC315" s="70">
        <v>0</v>
      </c>
      <c r="CD315" s="70">
        <v>0</v>
      </c>
    </row>
    <row r="316" spans="1:82">
      <c r="A316" s="70" t="s">
        <v>1997</v>
      </c>
      <c r="B316" s="70">
        <v>184</v>
      </c>
      <c r="C316" s="70">
        <v>14</v>
      </c>
      <c r="D316" s="70">
        <v>11</v>
      </c>
      <c r="E316" s="70">
        <v>2017</v>
      </c>
      <c r="F316" s="70" t="s">
        <v>156</v>
      </c>
      <c r="G316" s="70" t="s">
        <v>1983</v>
      </c>
      <c r="H316" s="70" t="s">
        <v>1984</v>
      </c>
      <c r="I316" s="148"/>
      <c r="J316" s="71">
        <v>7.7677246073762669</v>
      </c>
      <c r="K316" s="71">
        <v>0.90971769378884648</v>
      </c>
      <c r="L316" s="71">
        <v>6.4987128929444644</v>
      </c>
      <c r="M316" s="71">
        <v>11.936830432399111</v>
      </c>
      <c r="N316" s="71">
        <v>14.554460640962889</v>
      </c>
      <c r="O316" s="71">
        <v>10.423312853616695</v>
      </c>
      <c r="P316" s="71">
        <v>12.929233136464337</v>
      </c>
      <c r="Q316" s="71">
        <v>0.65393046272876298</v>
      </c>
      <c r="R316" s="71">
        <v>0</v>
      </c>
      <c r="S316" s="71">
        <v>0</v>
      </c>
      <c r="T316" s="72"/>
      <c r="U316" s="71">
        <v>662285</v>
      </c>
      <c r="V316" s="71">
        <v>350</v>
      </c>
      <c r="W316" s="71">
        <v>134</v>
      </c>
      <c r="X316" s="71">
        <v>2832</v>
      </c>
      <c r="Y316" s="71">
        <v>4254</v>
      </c>
      <c r="Z316" s="71">
        <v>6232</v>
      </c>
      <c r="AA316" s="71">
        <v>2678</v>
      </c>
      <c r="AB316" s="71">
        <v>9574</v>
      </c>
      <c r="AC316" s="71">
        <v>0</v>
      </c>
      <c r="AD316" s="71">
        <v>0</v>
      </c>
      <c r="AE316" s="72"/>
      <c r="AF316" s="71">
        <v>5896338.3066234337</v>
      </c>
      <c r="AG316" s="71">
        <v>695390.48467827076</v>
      </c>
      <c r="AH316" s="71">
        <v>1056526.8906965461</v>
      </c>
      <c r="AI316" s="71">
        <v>18926236.44603378</v>
      </c>
      <c r="AJ316" s="71">
        <v>20890213.697756849</v>
      </c>
      <c r="AK316" s="71">
        <v>0</v>
      </c>
      <c r="AL316" s="71">
        <v>0</v>
      </c>
      <c r="AM316" s="71">
        <v>1315150.529947558</v>
      </c>
      <c r="AN316" s="71">
        <v>0</v>
      </c>
      <c r="AO316" s="71">
        <v>0</v>
      </c>
      <c r="AP316" s="71">
        <v>48779856.355736434</v>
      </c>
      <c r="AQ316" s="72"/>
      <c r="AR316" s="71">
        <v>210</v>
      </c>
      <c r="AS316" s="71">
        <v>322</v>
      </c>
      <c r="AT316" s="71">
        <v>0</v>
      </c>
      <c r="AU316" s="71">
        <v>1</v>
      </c>
      <c r="AV316" s="71">
        <v>0</v>
      </c>
      <c r="AW316" s="71">
        <v>0</v>
      </c>
      <c r="AX316" s="71"/>
      <c r="AY316" s="72"/>
      <c r="AZ316" s="71">
        <v>1006</v>
      </c>
      <c r="BA316" s="71">
        <v>15793.099999999989</v>
      </c>
      <c r="BB316" s="71">
        <v>0</v>
      </c>
      <c r="BC316" s="71">
        <v>220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1998</v>
      </c>
      <c r="B317" s="70">
        <v>185</v>
      </c>
      <c r="C317" s="70">
        <v>15</v>
      </c>
      <c r="D317" s="70">
        <v>11</v>
      </c>
      <c r="E317" s="70">
        <v>2018</v>
      </c>
      <c r="F317" s="70" t="s">
        <v>183</v>
      </c>
      <c r="G317" s="70" t="s">
        <v>1983</v>
      </c>
      <c r="H317" s="70" t="s">
        <v>1984</v>
      </c>
      <c r="I317" s="148"/>
      <c r="J317" s="71">
        <v>7.6979297621873943</v>
      </c>
      <c r="K317" s="71">
        <v>0.84261903010060746</v>
      </c>
      <c r="L317" s="71">
        <v>5.9759628875121393</v>
      </c>
      <c r="M317" s="71">
        <v>12.353832811939958</v>
      </c>
      <c r="N317" s="71">
        <v>13.033934129402624</v>
      </c>
      <c r="O317" s="71">
        <v>10.035470105739604</v>
      </c>
      <c r="P317" s="71">
        <v>12.561538222561195</v>
      </c>
      <c r="Q317" s="71">
        <v>0.594829121273169</v>
      </c>
      <c r="R317" s="71">
        <v>0</v>
      </c>
      <c r="S317" s="71">
        <v>0</v>
      </c>
      <c r="T317" s="72"/>
      <c r="U317" s="71">
        <v>684148</v>
      </c>
      <c r="V317" s="71">
        <v>350</v>
      </c>
      <c r="W317" s="71">
        <v>134</v>
      </c>
      <c r="X317" s="71">
        <v>2832</v>
      </c>
      <c r="Y317" s="71">
        <v>4224</v>
      </c>
      <c r="Z317" s="71">
        <v>6115</v>
      </c>
      <c r="AA317" s="71">
        <v>2628</v>
      </c>
      <c r="AB317" s="71">
        <v>9385</v>
      </c>
      <c r="AC317" s="71">
        <v>0</v>
      </c>
      <c r="AD317" s="71">
        <v>0</v>
      </c>
      <c r="AE317" s="72"/>
      <c r="AF317" s="71">
        <v>6193567.4453901649</v>
      </c>
      <c r="AG317" s="71">
        <v>630320.6503122485</v>
      </c>
      <c r="AH317" s="71">
        <v>977815.55353045627</v>
      </c>
      <c r="AI317" s="71">
        <v>19261898.265157029</v>
      </c>
      <c r="AJ317" s="71">
        <v>19315535.727364749</v>
      </c>
      <c r="AK317" s="71">
        <v>0</v>
      </c>
      <c r="AL317" s="71">
        <v>0</v>
      </c>
      <c r="AM317" s="71">
        <v>1291855.674028825</v>
      </c>
      <c r="AN317" s="71">
        <v>0</v>
      </c>
      <c r="AO317" s="71">
        <v>0</v>
      </c>
      <c r="AP317" s="71">
        <v>47670993.315783471</v>
      </c>
      <c r="AQ317" s="72"/>
      <c r="AR317" s="71">
        <v>218</v>
      </c>
      <c r="AS317" s="71">
        <v>405</v>
      </c>
      <c r="AT317" s="71">
        <v>0</v>
      </c>
      <c r="AU317" s="71">
        <v>1</v>
      </c>
      <c r="AV317" s="71">
        <v>0</v>
      </c>
      <c r="AW317" s="71">
        <v>0</v>
      </c>
      <c r="AX317" s="71"/>
      <c r="AY317" s="72"/>
      <c r="AZ317" s="71">
        <v>1046.8</v>
      </c>
      <c r="BA317" s="71">
        <v>19574</v>
      </c>
      <c r="BB317" s="71">
        <v>0</v>
      </c>
      <c r="BC317" s="71">
        <v>220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1999</v>
      </c>
      <c r="B318" s="70">
        <v>186</v>
      </c>
      <c r="C318" s="70">
        <v>16</v>
      </c>
      <c r="D318" s="70">
        <v>11</v>
      </c>
      <c r="E318" s="70">
        <v>2019</v>
      </c>
      <c r="F318" s="70" t="s">
        <v>158</v>
      </c>
      <c r="G318" s="70" t="s">
        <v>1983</v>
      </c>
      <c r="H318" s="70" t="s">
        <v>1984</v>
      </c>
      <c r="I318" s="148"/>
      <c r="J318" s="71">
        <v>7.5407201783183684</v>
      </c>
      <c r="K318" s="71">
        <v>0.78560962907684706</v>
      </c>
      <c r="L318" s="71">
        <v>6.0184417301637696</v>
      </c>
      <c r="M318" s="71">
        <v>11.014881232359064</v>
      </c>
      <c r="N318" s="71">
        <v>11.953642393500987</v>
      </c>
      <c r="O318" s="71">
        <v>9.6650995190631601</v>
      </c>
      <c r="P318" s="71">
        <v>12.063911570432808</v>
      </c>
      <c r="Q318" s="71">
        <v>0.566191264315965</v>
      </c>
      <c r="R318" s="71">
        <v>0</v>
      </c>
      <c r="S318" s="71">
        <v>0</v>
      </c>
      <c r="T318" s="72"/>
      <c r="U318" s="71">
        <v>659510</v>
      </c>
      <c r="V318" s="71">
        <v>350</v>
      </c>
      <c r="W318" s="71">
        <v>134</v>
      </c>
      <c r="X318" s="71">
        <v>2832</v>
      </c>
      <c r="Y318" s="71">
        <v>4173</v>
      </c>
      <c r="Z318" s="71">
        <v>6051</v>
      </c>
      <c r="AA318" s="71">
        <v>2505</v>
      </c>
      <c r="AB318" s="71">
        <v>9175</v>
      </c>
      <c r="AC318" s="71">
        <v>0</v>
      </c>
      <c r="AD318" s="71">
        <v>0</v>
      </c>
      <c r="AE318" s="72"/>
      <c r="AF318" s="71">
        <v>6331654.6243854277</v>
      </c>
      <c r="AG318" s="71">
        <v>619152.224019057</v>
      </c>
      <c r="AH318" s="71">
        <v>1075458.3958368681</v>
      </c>
      <c r="AI318" s="71">
        <v>18481762.081342001</v>
      </c>
      <c r="AJ318" s="71">
        <v>18620084.914958172</v>
      </c>
      <c r="AK318" s="71">
        <v>0</v>
      </c>
      <c r="AL318" s="71">
        <v>0</v>
      </c>
      <c r="AM318" s="71">
        <v>1249565.9306369794</v>
      </c>
      <c r="AN318" s="71">
        <v>0</v>
      </c>
      <c r="AO318" s="71">
        <v>0</v>
      </c>
      <c r="AP318" s="71">
        <v>46377678.171178505</v>
      </c>
      <c r="AQ318" s="72"/>
      <c r="AR318" s="71">
        <v>224</v>
      </c>
      <c r="AS318" s="71">
        <v>483</v>
      </c>
      <c r="AT318" s="71">
        <v>0</v>
      </c>
      <c r="AU318" s="71">
        <v>1</v>
      </c>
      <c r="AV318" s="71">
        <v>0</v>
      </c>
      <c r="AW318" s="71">
        <v>0</v>
      </c>
      <c r="AX318" s="71"/>
      <c r="AY318" s="72"/>
      <c r="AZ318" s="71">
        <v>1081.8</v>
      </c>
      <c r="BA318" s="71">
        <v>23021.4</v>
      </c>
      <c r="BB318" s="71">
        <v>0</v>
      </c>
      <c r="BC318" s="71">
        <v>220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2000</v>
      </c>
      <c r="B319" s="70">
        <v>187</v>
      </c>
      <c r="C319" s="70">
        <v>17</v>
      </c>
      <c r="D319" s="70">
        <v>11</v>
      </c>
      <c r="E319" s="70">
        <v>2020</v>
      </c>
      <c r="F319" s="70" t="s">
        <v>159</v>
      </c>
      <c r="G319" s="70" t="s">
        <v>1983</v>
      </c>
      <c r="H319" s="70" t="s">
        <v>1984</v>
      </c>
      <c r="I319" s="148"/>
      <c r="J319" s="71">
        <v>6.6487549307934941</v>
      </c>
      <c r="K319" s="71">
        <v>0.70523917694019378</v>
      </c>
      <c r="L319" s="71">
        <v>6.2409820698593652</v>
      </c>
      <c r="M319" s="71">
        <v>9.6098996269556665</v>
      </c>
      <c r="N319" s="71">
        <v>11.779019907256643</v>
      </c>
      <c r="O319" s="71">
        <v>8.3882257468243946</v>
      </c>
      <c r="P319" s="71">
        <v>11.259434507676081</v>
      </c>
      <c r="Q319" s="71">
        <v>0.52805223876072604</v>
      </c>
      <c r="R319" s="71">
        <v>0</v>
      </c>
      <c r="S319" s="71">
        <v>0</v>
      </c>
      <c r="T319" s="72"/>
      <c r="U319" s="71">
        <v>592541</v>
      </c>
      <c r="V319" s="71">
        <v>299</v>
      </c>
      <c r="W319" s="71">
        <v>148</v>
      </c>
      <c r="X319" s="71">
        <v>2741</v>
      </c>
      <c r="Y319" s="71">
        <v>4139</v>
      </c>
      <c r="Z319" s="71">
        <v>5994</v>
      </c>
      <c r="AA319" s="71">
        <v>2485</v>
      </c>
      <c r="AB319" s="71">
        <v>8956</v>
      </c>
      <c r="AC319" s="71">
        <v>0</v>
      </c>
      <c r="AD319" s="71">
        <v>0</v>
      </c>
      <c r="AE319" s="72"/>
      <c r="AF319" s="71">
        <v>5788310.794669278</v>
      </c>
      <c r="AG319" s="71">
        <v>541797.50085642596</v>
      </c>
      <c r="AH319" s="71">
        <v>1163122.3888029007</v>
      </c>
      <c r="AI319" s="71">
        <v>17279626.197721064</v>
      </c>
      <c r="AJ319" s="71">
        <v>21080606.328550681</v>
      </c>
      <c r="AK319" s="71"/>
      <c r="AL319" s="71"/>
      <c r="AM319" s="71">
        <v>1168857.5032353436</v>
      </c>
      <c r="AN319" s="71"/>
      <c r="AO319" s="71"/>
      <c r="AP319" s="71">
        <v>47022320.713835686</v>
      </c>
      <c r="AQ319" s="72"/>
      <c r="AR319" s="71">
        <v>230</v>
      </c>
      <c r="AS319" s="71">
        <v>557</v>
      </c>
      <c r="AT319" s="71">
        <v>0</v>
      </c>
      <c r="AU319" s="71">
        <v>1</v>
      </c>
      <c r="AV319" s="71">
        <v>0</v>
      </c>
      <c r="AW319" s="71">
        <v>0</v>
      </c>
      <c r="AX319" s="71"/>
      <c r="AY319" s="72"/>
      <c r="AZ319" s="71">
        <v>1118.5</v>
      </c>
      <c r="BA319" s="71">
        <v>26144.100000000009</v>
      </c>
      <c r="BB319" s="71">
        <v>0</v>
      </c>
      <c r="BC319" s="71">
        <v>220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2001</v>
      </c>
      <c r="B320" s="70">
        <v>187</v>
      </c>
      <c r="C320" s="70">
        <v>18</v>
      </c>
      <c r="D320" s="70">
        <v>11</v>
      </c>
      <c r="E320" s="70">
        <v>2021</v>
      </c>
      <c r="F320" s="70" t="s">
        <v>160</v>
      </c>
      <c r="G320" s="70" t="s">
        <v>1983</v>
      </c>
      <c r="H320" s="70" t="s">
        <v>1984</v>
      </c>
      <c r="I320" s="148"/>
      <c r="J320" s="71">
        <v>7.0272409048429116</v>
      </c>
      <c r="K320" s="71">
        <v>0.7729623391138658</v>
      </c>
      <c r="L320" s="71">
        <v>5.9699000152921702</v>
      </c>
      <c r="M320" s="71">
        <v>11.027822667297524</v>
      </c>
      <c r="N320" s="71">
        <v>12.002668831638688</v>
      </c>
      <c r="O320" s="71">
        <v>8.1045259837977248</v>
      </c>
      <c r="P320" s="71">
        <v>11.537532385742191</v>
      </c>
      <c r="Q320" s="71">
        <v>0.50855170543166806</v>
      </c>
      <c r="R320" s="71">
        <v>0</v>
      </c>
      <c r="S320" s="71">
        <v>0</v>
      </c>
      <c r="T320" s="72"/>
      <c r="U320" s="71">
        <v>617904</v>
      </c>
      <c r="V320" s="71">
        <v>299</v>
      </c>
      <c r="W320" s="71">
        <v>148</v>
      </c>
      <c r="X320" s="71">
        <v>2741</v>
      </c>
      <c r="Y320" s="71">
        <v>4065</v>
      </c>
      <c r="Z320" s="71">
        <v>5963</v>
      </c>
      <c r="AA320" s="71">
        <v>2483</v>
      </c>
      <c r="AB320" s="71">
        <v>8710</v>
      </c>
      <c r="AC320" s="71">
        <v>0</v>
      </c>
      <c r="AD320" s="71">
        <v>0</v>
      </c>
      <c r="AE320" s="72"/>
      <c r="AF320" s="71">
        <v>6134429.3033502083</v>
      </c>
      <c r="AG320" s="71">
        <v>574177.27043574047</v>
      </c>
      <c r="AH320" s="71">
        <v>1062638.4673418708</v>
      </c>
      <c r="AI320" s="71">
        <v>18493096.747758448</v>
      </c>
      <c r="AJ320" s="71">
        <v>19968124.149955299</v>
      </c>
      <c r="AK320" s="71">
        <v>0</v>
      </c>
      <c r="AL320" s="71">
        <v>0</v>
      </c>
      <c r="AM320" s="71">
        <v>1143308.4628059636</v>
      </c>
      <c r="AN320" s="71">
        <v>0</v>
      </c>
      <c r="AO320" s="71">
        <v>0</v>
      </c>
      <c r="AP320" s="71">
        <v>47375774.40164753</v>
      </c>
      <c r="AQ320" s="72"/>
      <c r="AR320" s="71">
        <v>238</v>
      </c>
      <c r="AS320" s="71">
        <v>601</v>
      </c>
      <c r="AT320" s="71">
        <v>0</v>
      </c>
      <c r="AU320" s="71">
        <v>1</v>
      </c>
      <c r="AV320" s="71">
        <v>0</v>
      </c>
      <c r="AW320" s="71">
        <v>0</v>
      </c>
      <c r="AX320" s="71"/>
      <c r="AY320" s="72"/>
      <c r="AZ320" s="71">
        <v>1185.8</v>
      </c>
      <c r="BA320" s="71">
        <v>28170.80000000001</v>
      </c>
      <c r="BB320" s="71">
        <v>0</v>
      </c>
      <c r="BC320" s="71">
        <v>220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2002</v>
      </c>
      <c r="B321" s="70">
        <v>187</v>
      </c>
      <c r="C321" s="70">
        <v>19</v>
      </c>
      <c r="D321" s="70">
        <v>11</v>
      </c>
      <c r="E321" s="70">
        <v>2022</v>
      </c>
      <c r="F321" s="70" t="s">
        <v>161</v>
      </c>
      <c r="G321" s="70" t="s">
        <v>1983</v>
      </c>
      <c r="H321" s="70" t="s">
        <v>1984</v>
      </c>
      <c r="I321" s="148"/>
      <c r="J321" s="71">
        <v>6.751415690213288</v>
      </c>
      <c r="K321" s="71">
        <v>0.72435630184415079</v>
      </c>
      <c r="L321" s="71">
        <v>5.4099764777816812</v>
      </c>
      <c r="M321" s="71">
        <v>10.168549428050529</v>
      </c>
      <c r="N321" s="71">
        <v>11.138866459594352</v>
      </c>
      <c r="O321" s="71">
        <v>8.3899218291293849</v>
      </c>
      <c r="P321" s="71">
        <v>11.259023067651924</v>
      </c>
      <c r="Q321" s="71">
        <v>0.50598629634838921</v>
      </c>
      <c r="R321" s="71">
        <v>0</v>
      </c>
      <c r="S321" s="71">
        <v>0</v>
      </c>
      <c r="T321" s="72"/>
      <c r="U321" s="71">
        <v>671314</v>
      </c>
      <c r="V321" s="71">
        <v>299</v>
      </c>
      <c r="W321" s="71">
        <v>148</v>
      </c>
      <c r="X321" s="71">
        <v>2741</v>
      </c>
      <c r="Y321" s="71">
        <v>4070</v>
      </c>
      <c r="Z321" s="71">
        <v>5865</v>
      </c>
      <c r="AA321" s="71">
        <v>2460</v>
      </c>
      <c r="AB321" s="71">
        <v>8595</v>
      </c>
      <c r="AC321" s="71">
        <v>0</v>
      </c>
      <c r="AD321" s="71">
        <v>0</v>
      </c>
      <c r="AE321" s="72"/>
      <c r="AF321" s="71">
        <v>6006992.4550132472</v>
      </c>
      <c r="AG321" s="71">
        <v>578874.06820497371</v>
      </c>
      <c r="AH321" s="71">
        <v>1179611.1172427065</v>
      </c>
      <c r="AI321" s="71">
        <v>16877433.769037738</v>
      </c>
      <c r="AJ321" s="71">
        <v>18275876.462708764</v>
      </c>
      <c r="AK321" s="71">
        <v>0</v>
      </c>
      <c r="AL321" s="71">
        <v>0</v>
      </c>
      <c r="AM321" s="71">
        <v>1109849.0954291583</v>
      </c>
      <c r="AN321" s="71">
        <v>0</v>
      </c>
      <c r="AO321" s="71">
        <v>0</v>
      </c>
      <c r="AP321" s="71">
        <v>44028636.967636593</v>
      </c>
      <c r="AQ321" s="72"/>
      <c r="AR321" s="71">
        <v>258</v>
      </c>
      <c r="AS321" s="71">
        <v>614</v>
      </c>
      <c r="AT321" s="71">
        <v>0</v>
      </c>
      <c r="AU321" s="71">
        <v>1</v>
      </c>
      <c r="AV321" s="71">
        <v>0</v>
      </c>
      <c r="AW321" s="71">
        <v>0</v>
      </c>
      <c r="AX321" s="71"/>
      <c r="AY321" s="72"/>
      <c r="AZ321" s="71">
        <v>1321.6999999999994</v>
      </c>
      <c r="BA321" s="71">
        <v>28792.30000000001</v>
      </c>
      <c r="BB321" s="71">
        <v>0</v>
      </c>
      <c r="BC321" s="71">
        <v>220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2003</v>
      </c>
      <c r="B322" s="70">
        <v>187</v>
      </c>
      <c r="C322" s="70">
        <v>20</v>
      </c>
      <c r="D322" s="70">
        <v>11</v>
      </c>
      <c r="E322" s="70">
        <v>2023</v>
      </c>
      <c r="F322" s="70" t="s">
        <v>1539</v>
      </c>
      <c r="G322" s="70" t="s">
        <v>1983</v>
      </c>
      <c r="H322" s="70" t="s">
        <v>1984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271</v>
      </c>
      <c r="AS322" s="71">
        <v>619</v>
      </c>
      <c r="AT322" s="71">
        <v>0</v>
      </c>
      <c r="AU322" s="71">
        <v>2</v>
      </c>
      <c r="AV322" s="71">
        <v>0</v>
      </c>
      <c r="AW322" s="71">
        <v>0</v>
      </c>
      <c r="AX322" s="71"/>
      <c r="AY322" s="72"/>
      <c r="AZ322" s="71">
        <v>1420.6999999999994</v>
      </c>
      <c r="BA322" s="71">
        <v>29001.30000000001</v>
      </c>
      <c r="BB322" s="71">
        <v>0</v>
      </c>
      <c r="BC322" s="71">
        <v>12220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2004</v>
      </c>
      <c r="B323" s="70">
        <v>187</v>
      </c>
      <c r="C323" s="70">
        <v>21</v>
      </c>
      <c r="D323" s="70">
        <v>11</v>
      </c>
      <c r="E323" s="70">
        <v>2024</v>
      </c>
      <c r="F323" s="70" t="s">
        <v>1554</v>
      </c>
      <c r="G323" s="70" t="s">
        <v>1983</v>
      </c>
      <c r="H323" s="70" t="s">
        <v>1984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2005</v>
      </c>
      <c r="B324" s="70">
        <v>18</v>
      </c>
      <c r="C324" s="70">
        <v>1</v>
      </c>
      <c r="D324" s="70">
        <v>2</v>
      </c>
      <c r="E324" s="70">
        <v>1990</v>
      </c>
      <c r="F324" s="70" t="s">
        <v>787</v>
      </c>
      <c r="G324" s="70" t="s">
        <v>2006</v>
      </c>
      <c r="H324" s="70" t="s">
        <v>2007</v>
      </c>
      <c r="I324" s="148"/>
      <c r="J324" s="71">
        <v>14.26933138458033</v>
      </c>
      <c r="K324" s="71">
        <v>2.2016659805628849</v>
      </c>
      <c r="L324" s="71">
        <v>11.65603815505699</v>
      </c>
      <c r="M324" s="71">
        <v>6.3632791042801928</v>
      </c>
      <c r="N324" s="71">
        <v>11.701822036478751</v>
      </c>
      <c r="O324" s="71">
        <v>7.5295695384317973</v>
      </c>
      <c r="P324" s="71">
        <v>16.98027854491685</v>
      </c>
      <c r="Q324" s="71">
        <v>0.79751879115147095</v>
      </c>
      <c r="R324" s="71">
        <v>0.1036247891804309</v>
      </c>
      <c r="S324" s="71">
        <v>0.64009680017267956</v>
      </c>
      <c r="T324" s="72"/>
      <c r="U324" s="71">
        <v>657921</v>
      </c>
      <c r="V324" s="71">
        <v>756</v>
      </c>
      <c r="W324" s="71">
        <v>122</v>
      </c>
      <c r="X324" s="71">
        <v>2706</v>
      </c>
      <c r="Y324" s="71">
        <v>4438</v>
      </c>
      <c r="Z324" s="71">
        <v>3097</v>
      </c>
      <c r="AA324" s="71">
        <v>4123</v>
      </c>
      <c r="AB324" s="71">
        <v>12949</v>
      </c>
      <c r="AC324" s="71">
        <v>17948</v>
      </c>
      <c r="AD324" s="71">
        <v>0.64009680017267956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2008</v>
      </c>
      <c r="B325" s="70">
        <v>19</v>
      </c>
      <c r="C325" s="70">
        <v>2</v>
      </c>
      <c r="D325" s="70">
        <v>2</v>
      </c>
      <c r="E325" s="70">
        <v>2005</v>
      </c>
      <c r="F325" s="70" t="s">
        <v>789</v>
      </c>
      <c r="G325" s="70" t="s">
        <v>2006</v>
      </c>
      <c r="H325" s="70" t="s">
        <v>2007</v>
      </c>
      <c r="I325" s="148"/>
      <c r="J325" s="71">
        <v>19.901246861468209</v>
      </c>
      <c r="K325" s="71">
        <v>1.6521591943939959</v>
      </c>
      <c r="L325" s="71">
        <v>15.34215650026306</v>
      </c>
      <c r="M325" s="71">
        <v>10.55278113331328</v>
      </c>
      <c r="N325" s="71">
        <v>17.44294451549144</v>
      </c>
      <c r="O325" s="71">
        <v>11.22559045755219</v>
      </c>
      <c r="P325" s="71">
        <v>17.826612135981311</v>
      </c>
      <c r="Q325" s="71">
        <v>0.71227409181036505</v>
      </c>
      <c r="R325" s="71">
        <v>2.2422755346365869E-2</v>
      </c>
      <c r="S325" s="71">
        <v>0.84729645683588262</v>
      </c>
      <c r="T325" s="72"/>
      <c r="U325" s="71">
        <v>1318893</v>
      </c>
      <c r="V325" s="71">
        <v>716</v>
      </c>
      <c r="W325" s="71">
        <v>183</v>
      </c>
      <c r="X325" s="71">
        <v>2245</v>
      </c>
      <c r="Y325" s="71">
        <v>4741</v>
      </c>
      <c r="Z325" s="71">
        <v>5343</v>
      </c>
      <c r="AA325" s="71">
        <v>3545</v>
      </c>
      <c r="AB325" s="71">
        <v>12090</v>
      </c>
      <c r="AC325" s="71">
        <v>3965</v>
      </c>
      <c r="AD325" s="71">
        <v>0.84729645683588262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2009</v>
      </c>
      <c r="B326" s="70">
        <v>20</v>
      </c>
      <c r="C326" s="70">
        <v>3</v>
      </c>
      <c r="D326" s="70">
        <v>2</v>
      </c>
      <c r="E326" s="70">
        <v>2006</v>
      </c>
      <c r="F326" s="70" t="s">
        <v>790</v>
      </c>
      <c r="G326" s="70" t="s">
        <v>2006</v>
      </c>
      <c r="H326" s="70" t="s">
        <v>2007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2010</v>
      </c>
      <c r="B327" s="70">
        <v>21</v>
      </c>
      <c r="C327" s="70">
        <v>4</v>
      </c>
      <c r="D327" s="70">
        <v>2</v>
      </c>
      <c r="E327" s="70">
        <v>2007</v>
      </c>
      <c r="F327" s="70" t="s">
        <v>791</v>
      </c>
      <c r="G327" s="70" t="s">
        <v>2006</v>
      </c>
      <c r="H327" s="70" t="s">
        <v>2007</v>
      </c>
      <c r="I327" s="148"/>
      <c r="J327" s="71">
        <v>17.049271250342851</v>
      </c>
      <c r="K327" s="71">
        <v>1.264054957370629</v>
      </c>
      <c r="L327" s="71">
        <v>10.78942471747251</v>
      </c>
      <c r="M327" s="71">
        <v>10.99522520417533</v>
      </c>
      <c r="N327" s="71">
        <v>16.36673998138528</v>
      </c>
      <c r="O327" s="71">
        <v>10.85104006041167</v>
      </c>
      <c r="P327" s="71">
        <v>16.97911718953938</v>
      </c>
      <c r="Q327" s="71">
        <v>0.725916311178748</v>
      </c>
      <c r="R327" s="71">
        <v>0.33453547334657358</v>
      </c>
      <c r="S327" s="71">
        <v>1.323126671246041</v>
      </c>
      <c r="T327" s="72"/>
      <c r="U327" s="71">
        <v>1223131</v>
      </c>
      <c r="V327" s="71">
        <v>555</v>
      </c>
      <c r="W327" s="71">
        <v>140</v>
      </c>
      <c r="X327" s="71">
        <v>2814</v>
      </c>
      <c r="Y327" s="71">
        <v>4725</v>
      </c>
      <c r="Z327" s="71">
        <v>5369</v>
      </c>
      <c r="AA327" s="71">
        <v>3325</v>
      </c>
      <c r="AB327" s="71">
        <v>11670</v>
      </c>
      <c r="AC327" s="71">
        <v>60853</v>
      </c>
      <c r="AD327" s="71">
        <v>1.323126671246041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2011</v>
      </c>
      <c r="B328" s="70">
        <v>22</v>
      </c>
      <c r="C328" s="70">
        <v>5</v>
      </c>
      <c r="D328" s="70">
        <v>2</v>
      </c>
      <c r="E328" s="70">
        <v>2008</v>
      </c>
      <c r="F328" s="70" t="s">
        <v>792</v>
      </c>
      <c r="G328" s="70" t="s">
        <v>2006</v>
      </c>
      <c r="H328" s="70" t="s">
        <v>2007</v>
      </c>
      <c r="I328" s="148"/>
      <c r="J328" s="71">
        <v>15.52836797840739</v>
      </c>
      <c r="K328" s="71">
        <v>0.93569456311817667</v>
      </c>
      <c r="L328" s="71">
        <v>9.2543879317465976</v>
      </c>
      <c r="M328" s="71">
        <v>12.011293271917809</v>
      </c>
      <c r="N328" s="71">
        <v>16.326690780763911</v>
      </c>
      <c r="O328" s="71">
        <v>10.46552885051328</v>
      </c>
      <c r="P328" s="71">
        <v>16.38338992927104</v>
      </c>
      <c r="Q328" s="71">
        <v>0.69948244646207802</v>
      </c>
      <c r="R328" s="71">
        <v>0.23717979550063101</v>
      </c>
      <c r="S328" s="71">
        <v>1.6903888483585829</v>
      </c>
      <c r="T328" s="72"/>
      <c r="U328" s="71">
        <v>1263185</v>
      </c>
      <c r="V328" s="71">
        <v>555</v>
      </c>
      <c r="W328" s="71">
        <v>140</v>
      </c>
      <c r="X328" s="71">
        <v>2814</v>
      </c>
      <c r="Y328" s="71">
        <v>4735</v>
      </c>
      <c r="Z328" s="71">
        <v>5360</v>
      </c>
      <c r="AA328" s="71">
        <v>3212</v>
      </c>
      <c r="AB328" s="71">
        <v>11430</v>
      </c>
      <c r="AC328" s="71">
        <v>44800</v>
      </c>
      <c r="AD328" s="71">
        <v>1.6903888483585829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2012</v>
      </c>
      <c r="B329" s="70">
        <v>23</v>
      </c>
      <c r="C329" s="70">
        <v>6</v>
      </c>
      <c r="D329" s="70">
        <v>2</v>
      </c>
      <c r="E329" s="70">
        <v>2009</v>
      </c>
      <c r="F329" s="70" t="s">
        <v>176</v>
      </c>
      <c r="G329" s="1064" t="s">
        <v>2006</v>
      </c>
      <c r="H329" s="70" t="s">
        <v>2007</v>
      </c>
      <c r="I329" s="148"/>
      <c r="J329" s="71">
        <v>14.890835770957469</v>
      </c>
      <c r="K329" s="71">
        <v>0.70881887882057859</v>
      </c>
      <c r="L329" s="71">
        <v>8.156610693089144</v>
      </c>
      <c r="M329" s="71">
        <v>10.808839513940381</v>
      </c>
      <c r="N329" s="71">
        <v>16.514857588792498</v>
      </c>
      <c r="O329" s="71">
        <v>10.636479156672481</v>
      </c>
      <c r="P329" s="71">
        <v>15.466806262393741</v>
      </c>
      <c r="Q329" s="71">
        <v>0.65333849510235398</v>
      </c>
      <c r="R329" s="71">
        <v>6.4990294688446956E-2</v>
      </c>
      <c r="S329" s="71">
        <v>1.5262801702144131</v>
      </c>
      <c r="T329" s="72"/>
      <c r="U329" s="71">
        <v>1270203</v>
      </c>
      <c r="V329" s="71">
        <v>358</v>
      </c>
      <c r="W329" s="71">
        <v>216</v>
      </c>
      <c r="X329" s="71">
        <v>2580</v>
      </c>
      <c r="Y329" s="71">
        <v>4811</v>
      </c>
      <c r="Z329" s="71">
        <v>5377</v>
      </c>
      <c r="AA329" s="71">
        <v>3113</v>
      </c>
      <c r="AB329" s="71">
        <v>11207</v>
      </c>
      <c r="AC329" s="71">
        <v>11976</v>
      </c>
      <c r="AD329" s="71">
        <v>1.5262801702144131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2013</v>
      </c>
      <c r="B330" s="70">
        <v>24</v>
      </c>
      <c r="C330" s="70">
        <v>7</v>
      </c>
      <c r="D330" s="70">
        <v>2</v>
      </c>
      <c r="E330" s="70">
        <v>2010</v>
      </c>
      <c r="F330" s="70" t="s">
        <v>177</v>
      </c>
      <c r="G330" s="1064" t="s">
        <v>2006</v>
      </c>
      <c r="H330" s="70" t="s">
        <v>2007</v>
      </c>
      <c r="I330" s="148"/>
      <c r="J330" s="71">
        <v>11.678081536174719</v>
      </c>
      <c r="K330" s="71">
        <v>0.69330303341561306</v>
      </c>
      <c r="L330" s="71">
        <v>6.9785706595859258</v>
      </c>
      <c r="M330" s="71">
        <v>10.097838352524789</v>
      </c>
      <c r="N330" s="71">
        <v>13.57675214574984</v>
      </c>
      <c r="O330" s="71">
        <v>10.52624335648226</v>
      </c>
      <c r="P330" s="71">
        <v>15.53683716955203</v>
      </c>
      <c r="Q330" s="71">
        <v>0.66819436578600899</v>
      </c>
      <c r="R330" s="71">
        <v>5.714987092177265E-2</v>
      </c>
      <c r="S330" s="71">
        <v>1.955976209885512</v>
      </c>
      <c r="T330" s="72"/>
      <c r="U330" s="71">
        <v>1160401</v>
      </c>
      <c r="V330" s="71">
        <v>358</v>
      </c>
      <c r="W330" s="71">
        <v>216</v>
      </c>
      <c r="X330" s="71">
        <v>2580</v>
      </c>
      <c r="Y330" s="71">
        <v>4755</v>
      </c>
      <c r="Z330" s="71">
        <v>5346</v>
      </c>
      <c r="AA330" s="71">
        <v>3049</v>
      </c>
      <c r="AB330" s="71">
        <v>10983</v>
      </c>
      <c r="AC330" s="71">
        <v>9980</v>
      </c>
      <c r="AD330" s="71">
        <v>1.955976209885512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2014</v>
      </c>
      <c r="B331" s="70">
        <v>25</v>
      </c>
      <c r="C331" s="70">
        <v>8</v>
      </c>
      <c r="D331" s="70">
        <v>2</v>
      </c>
      <c r="E331" s="70">
        <v>2011</v>
      </c>
      <c r="F331" s="70" t="s">
        <v>178</v>
      </c>
      <c r="G331" s="70" t="s">
        <v>2006</v>
      </c>
      <c r="H331" s="70" t="s">
        <v>2007</v>
      </c>
      <c r="I331" s="148"/>
      <c r="J331" s="71">
        <v>25.37990560348263</v>
      </c>
      <c r="K331" s="71">
        <v>0.98763628500406042</v>
      </c>
      <c r="L331" s="71">
        <v>9.6767642926082136</v>
      </c>
      <c r="M331" s="71">
        <v>13.803783626835269</v>
      </c>
      <c r="N331" s="71">
        <v>20.287169529613351</v>
      </c>
      <c r="O331" s="71">
        <v>10.385289707083663</v>
      </c>
      <c r="P331" s="71">
        <v>14.79094017945944</v>
      </c>
      <c r="Q331" s="71">
        <v>0.75426284530557997</v>
      </c>
      <c r="R331" s="71">
        <v>8.5866819437173114E-2</v>
      </c>
      <c r="S331" s="71">
        <v>1.509205787363169</v>
      </c>
      <c r="T331" s="72"/>
      <c r="U331" s="71">
        <v>1990318</v>
      </c>
      <c r="V331" s="71">
        <v>358</v>
      </c>
      <c r="W331" s="71">
        <v>216</v>
      </c>
      <c r="X331" s="71">
        <v>2580</v>
      </c>
      <c r="Y331" s="71">
        <v>4711</v>
      </c>
      <c r="Z331" s="71">
        <v>5389</v>
      </c>
      <c r="AA331" s="71">
        <v>2989</v>
      </c>
      <c r="AB331" s="71">
        <v>10748</v>
      </c>
      <c r="AC331" s="71">
        <v>14970</v>
      </c>
      <c r="AD331" s="71">
        <v>1.509205787363169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2015</v>
      </c>
      <c r="B332" s="70">
        <v>26</v>
      </c>
      <c r="C332" s="70">
        <v>9</v>
      </c>
      <c r="D332" s="70">
        <v>2</v>
      </c>
      <c r="E332" s="70">
        <v>2012</v>
      </c>
      <c r="F332" s="70" t="s">
        <v>179</v>
      </c>
      <c r="G332" s="70" t="s">
        <v>2006</v>
      </c>
      <c r="H332" s="70" t="s">
        <v>2007</v>
      </c>
      <c r="I332" s="148"/>
      <c r="J332" s="71">
        <v>29.362839801571621</v>
      </c>
      <c r="K332" s="71">
        <v>1.0117682168498081</v>
      </c>
      <c r="L332" s="71">
        <v>9.671543180543102</v>
      </c>
      <c r="M332" s="71">
        <v>16.05079150493518</v>
      </c>
      <c r="N332" s="71">
        <v>24.707146761912</v>
      </c>
      <c r="O332" s="71">
        <v>10.280622720618231</v>
      </c>
      <c r="P332" s="71">
        <v>14.631239308648169</v>
      </c>
      <c r="Q332" s="71">
        <v>0.81110432943231503</v>
      </c>
      <c r="R332" s="71">
        <v>7.3458312583687041E-2</v>
      </c>
      <c r="S332" s="71">
        <v>1.434067184355639</v>
      </c>
      <c r="T332" s="72"/>
      <c r="U332" s="71">
        <v>2104487</v>
      </c>
      <c r="V332" s="71">
        <v>358</v>
      </c>
      <c r="W332" s="71">
        <v>216</v>
      </c>
      <c r="X332" s="71">
        <v>2580</v>
      </c>
      <c r="Y332" s="71">
        <v>4792</v>
      </c>
      <c r="Z332" s="71">
        <v>5377</v>
      </c>
      <c r="AA332" s="71">
        <v>2940</v>
      </c>
      <c r="AB332" s="71">
        <v>10638</v>
      </c>
      <c r="AC332" s="71">
        <v>12475</v>
      </c>
      <c r="AD332" s="71">
        <v>1.434067184355639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2016</v>
      </c>
      <c r="B333" s="70">
        <v>27</v>
      </c>
      <c r="C333" s="70">
        <v>10</v>
      </c>
      <c r="D333" s="70">
        <v>2</v>
      </c>
      <c r="E333" s="70">
        <v>2013</v>
      </c>
      <c r="F333" s="70" t="s">
        <v>180</v>
      </c>
      <c r="G333" s="70" t="s">
        <v>2006</v>
      </c>
      <c r="H333" s="70" t="s">
        <v>2007</v>
      </c>
      <c r="I333" s="148"/>
      <c r="J333" s="71">
        <v>31.012807681009431</v>
      </c>
      <c r="K333" s="71">
        <v>0.85770181328651907</v>
      </c>
      <c r="L333" s="71">
        <v>8.6800419021093838</v>
      </c>
      <c r="M333" s="71">
        <v>15.029246156422531</v>
      </c>
      <c r="N333" s="71">
        <v>24.8618183145548</v>
      </c>
      <c r="O333" s="71">
        <v>9.8119460137220056</v>
      </c>
      <c r="P333" s="71">
        <v>14.516527551192583</v>
      </c>
      <c r="Q333" s="71">
        <v>0.81284522402939896</v>
      </c>
      <c r="R333" s="71">
        <v>8.1274373623251947E-2</v>
      </c>
      <c r="S333" s="71">
        <v>1.454677944860713</v>
      </c>
      <c r="T333" s="72"/>
      <c r="U333" s="71">
        <v>2214806</v>
      </c>
      <c r="V333" s="71">
        <v>358</v>
      </c>
      <c r="W333" s="71">
        <v>216</v>
      </c>
      <c r="X333" s="71">
        <v>2580</v>
      </c>
      <c r="Y333" s="71">
        <v>4790</v>
      </c>
      <c r="Z333" s="71">
        <v>5361</v>
      </c>
      <c r="AA333" s="71">
        <v>2906</v>
      </c>
      <c r="AB333" s="71">
        <v>10508</v>
      </c>
      <c r="AC333" s="71">
        <v>13473</v>
      </c>
      <c r="AD333" s="71">
        <v>1.454677944860713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2017</v>
      </c>
      <c r="B334" s="70">
        <v>28</v>
      </c>
      <c r="C334" s="70">
        <v>11</v>
      </c>
      <c r="D334" s="70">
        <v>2</v>
      </c>
      <c r="E334" s="70">
        <v>2014</v>
      </c>
      <c r="F334" s="70" t="s">
        <v>181</v>
      </c>
      <c r="G334" s="70" t="s">
        <v>2006</v>
      </c>
      <c r="H334" s="70" t="s">
        <v>2007</v>
      </c>
      <c r="I334" s="148"/>
      <c r="J334" s="71">
        <v>30.853802110658972</v>
      </c>
      <c r="K334" s="71">
        <v>1.0166581623690261</v>
      </c>
      <c r="L334" s="71">
        <v>4.4778402329791813</v>
      </c>
      <c r="M334" s="71">
        <v>15.02686017701631</v>
      </c>
      <c r="N334" s="71">
        <v>22.01731437869898</v>
      </c>
      <c r="O334" s="71">
        <v>9.2987408799144777</v>
      </c>
      <c r="P334" s="71">
        <v>14.476491675960265</v>
      </c>
      <c r="Q334" s="71">
        <v>0.76139644085018099</v>
      </c>
      <c r="R334" s="71">
        <v>0.1200290630720784</v>
      </c>
      <c r="S334" s="71">
        <v>1.243832597042194</v>
      </c>
      <c r="T334" s="72"/>
      <c r="U334" s="71">
        <v>2283093</v>
      </c>
      <c r="V334" s="71">
        <v>358</v>
      </c>
      <c r="W334" s="71">
        <v>101</v>
      </c>
      <c r="X334" s="71">
        <v>2406</v>
      </c>
      <c r="Y334" s="71">
        <v>4759</v>
      </c>
      <c r="Z334" s="71">
        <v>5351</v>
      </c>
      <c r="AA334" s="71">
        <v>2883</v>
      </c>
      <c r="AB334" s="71">
        <v>10259</v>
      </c>
      <c r="AC334" s="71">
        <v>19960</v>
      </c>
      <c r="AD334" s="71">
        <v>1.243832597042194</v>
      </c>
      <c r="AE334" s="72"/>
      <c r="AF334" s="71"/>
      <c r="AG334" s="71"/>
      <c r="AH334" s="71"/>
      <c r="AI334" s="71"/>
      <c r="AJ334" s="71"/>
      <c r="AK334" s="71"/>
      <c r="AL334" s="71"/>
      <c r="AM334" s="71"/>
      <c r="AN334" s="71"/>
      <c r="AO334" s="71"/>
      <c r="AP334" s="71"/>
      <c r="AQ334" s="72"/>
      <c r="AR334" s="71">
        <v>147</v>
      </c>
      <c r="AS334" s="71">
        <v>42</v>
      </c>
      <c r="AT334" s="71">
        <v>0</v>
      </c>
      <c r="AU334" s="71">
        <v>0</v>
      </c>
      <c r="AV334" s="71">
        <v>0</v>
      </c>
      <c r="AW334" s="71">
        <v>0</v>
      </c>
      <c r="AX334" s="71"/>
      <c r="AY334" s="72"/>
      <c r="AZ334" s="71">
        <v>627.14499999999998</v>
      </c>
      <c r="BA334" s="71">
        <v>4876.1120000000001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2018</v>
      </c>
      <c r="B335" s="70">
        <v>29</v>
      </c>
      <c r="C335" s="70">
        <v>12</v>
      </c>
      <c r="D335" s="70">
        <v>2</v>
      </c>
      <c r="E335" s="70">
        <v>2015</v>
      </c>
      <c r="F335" s="70" t="s">
        <v>182</v>
      </c>
      <c r="G335" s="70" t="s">
        <v>2006</v>
      </c>
      <c r="H335" s="70" t="s">
        <v>2007</v>
      </c>
      <c r="I335" s="148"/>
      <c r="J335" s="71">
        <v>30.727305619767229</v>
      </c>
      <c r="K335" s="71">
        <v>0.90744693651201269</v>
      </c>
      <c r="L335" s="71">
        <v>4.3243940741518401</v>
      </c>
      <c r="M335" s="71">
        <v>13.681740925922339</v>
      </c>
      <c r="N335" s="71">
        <v>19.356095521750412</v>
      </c>
      <c r="O335" s="71">
        <v>9.1808433316609417</v>
      </c>
      <c r="P335" s="71">
        <v>14.357271249083411</v>
      </c>
      <c r="Q335" s="71">
        <v>0.72668594999023195</v>
      </c>
      <c r="R335" s="71">
        <v>0.11677043185818135</v>
      </c>
      <c r="S335" s="71">
        <v>1.9053385312060589</v>
      </c>
      <c r="T335" s="72"/>
      <c r="U335" s="71">
        <v>2336017</v>
      </c>
      <c r="V335" s="71">
        <v>358</v>
      </c>
      <c r="W335" s="71">
        <v>101</v>
      </c>
      <c r="X335" s="71">
        <v>2406</v>
      </c>
      <c r="Y335" s="71">
        <v>4710</v>
      </c>
      <c r="Z335" s="71">
        <v>5334</v>
      </c>
      <c r="AA335" s="71">
        <v>2857</v>
      </c>
      <c r="AB335" s="71">
        <v>10002</v>
      </c>
      <c r="AC335" s="71">
        <v>19960</v>
      </c>
      <c r="AD335" s="71">
        <v>1.9053385312060589</v>
      </c>
      <c r="AE335" s="72"/>
      <c r="AF335" s="71">
        <v>27399388.353937902</v>
      </c>
      <c r="AG335" s="71">
        <v>614209.39756544551</v>
      </c>
      <c r="AH335" s="71">
        <v>791750.42709262937</v>
      </c>
      <c r="AI335" s="71">
        <v>14706375.67104445</v>
      </c>
      <c r="AJ335" s="71">
        <v>26039182.926677629</v>
      </c>
      <c r="AK335" s="71">
        <v>0</v>
      </c>
      <c r="AL335" s="71">
        <v>0</v>
      </c>
      <c r="AM335" s="71">
        <v>1370732.143188026</v>
      </c>
      <c r="AN335" s="71">
        <v>0</v>
      </c>
      <c r="AO335" s="71">
        <v>0</v>
      </c>
      <c r="AP335" s="71">
        <v>70921638.919506088</v>
      </c>
      <c r="AQ335" s="72"/>
      <c r="AR335" s="71">
        <v>154</v>
      </c>
      <c r="AS335" s="71">
        <v>76</v>
      </c>
      <c r="AT335" s="71">
        <v>0</v>
      </c>
      <c r="AU335" s="71">
        <v>0</v>
      </c>
      <c r="AV335" s="71">
        <v>0</v>
      </c>
      <c r="AW335" s="71">
        <v>0</v>
      </c>
      <c r="AX335" s="71"/>
      <c r="AY335" s="72"/>
      <c r="AZ335" s="71">
        <v>667.44500000000005</v>
      </c>
      <c r="BA335" s="71">
        <v>6239.3119999999999</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2019</v>
      </c>
      <c r="B336" s="70">
        <v>30</v>
      </c>
      <c r="C336" s="70">
        <v>13</v>
      </c>
      <c r="D336" s="70">
        <v>2</v>
      </c>
      <c r="E336" s="70">
        <v>2016</v>
      </c>
      <c r="F336" s="70" t="s">
        <v>155</v>
      </c>
      <c r="G336" s="70" t="s">
        <v>2006</v>
      </c>
      <c r="H336" s="70" t="s">
        <v>2007</v>
      </c>
      <c r="I336" s="148"/>
      <c r="J336" s="71">
        <v>23.827587227320198</v>
      </c>
      <c r="K336" s="71">
        <v>0.86081714333166448</v>
      </c>
      <c r="L336" s="71">
        <v>4.665508366214258</v>
      </c>
      <c r="M336" s="71">
        <v>9.7403710636428951</v>
      </c>
      <c r="N336" s="71">
        <v>16.156974699510066</v>
      </c>
      <c r="O336" s="71">
        <v>9.0965606009817641</v>
      </c>
      <c r="P336" s="71">
        <v>13.667584800512801</v>
      </c>
      <c r="Q336" s="71">
        <v>0.69579610636321609</v>
      </c>
      <c r="R336" s="71">
        <v>3.1430320672821657E-2</v>
      </c>
      <c r="S336" s="71">
        <v>1.8253852930813597</v>
      </c>
      <c r="T336" s="72"/>
      <c r="U336" s="71">
        <v>2137851</v>
      </c>
      <c r="V336" s="71">
        <v>358</v>
      </c>
      <c r="W336" s="71">
        <v>101</v>
      </c>
      <c r="X336" s="71">
        <v>2406</v>
      </c>
      <c r="Y336" s="71">
        <v>4706</v>
      </c>
      <c r="Z336" s="71">
        <v>5350</v>
      </c>
      <c r="AA336" s="71">
        <v>2813</v>
      </c>
      <c r="AB336" s="71">
        <v>9851</v>
      </c>
      <c r="AC336" s="71">
        <v>5367.989387183512</v>
      </c>
      <c r="AD336" s="71">
        <v>1.8253852930813601</v>
      </c>
      <c r="AE336" s="72"/>
      <c r="AF336" s="71">
        <v>23622739.624601658</v>
      </c>
      <c r="AG336" s="71">
        <v>612298.37401730265</v>
      </c>
      <c r="AH336" s="71">
        <v>736629.37644592416</v>
      </c>
      <c r="AI336" s="71">
        <v>14168231.792775771</v>
      </c>
      <c r="AJ336" s="71">
        <v>27766195.650995109</v>
      </c>
      <c r="AK336" s="71">
        <v>0</v>
      </c>
      <c r="AL336" s="71">
        <v>0</v>
      </c>
      <c r="AM336" s="71">
        <v>1351087.0738467141</v>
      </c>
      <c r="AN336" s="71">
        <v>0</v>
      </c>
      <c r="AO336" s="71">
        <v>0</v>
      </c>
      <c r="AP336" s="71">
        <v>68257181.892682478</v>
      </c>
      <c r="AQ336" s="72"/>
      <c r="AR336" s="71">
        <v>160</v>
      </c>
      <c r="AS336" s="71">
        <v>82</v>
      </c>
      <c r="AT336" s="71">
        <v>0</v>
      </c>
      <c r="AU336" s="71">
        <v>0</v>
      </c>
      <c r="AV336" s="71">
        <v>0</v>
      </c>
      <c r="AW336" s="71">
        <v>0</v>
      </c>
      <c r="AX336" s="71"/>
      <c r="AY336" s="72"/>
      <c r="AZ336" s="71">
        <v>704.84500000000003</v>
      </c>
      <c r="BA336" s="71">
        <v>6430.6120000000001</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2020</v>
      </c>
      <c r="B337" s="70">
        <v>31</v>
      </c>
      <c r="C337" s="70">
        <v>14</v>
      </c>
      <c r="D337" s="70">
        <v>2</v>
      </c>
      <c r="E337" s="70">
        <v>2017</v>
      </c>
      <c r="F337" s="70" t="s">
        <v>156</v>
      </c>
      <c r="G337" s="70" t="s">
        <v>2006</v>
      </c>
      <c r="H337" s="70" t="s">
        <v>2007</v>
      </c>
      <c r="I337" s="148"/>
      <c r="J337" s="71">
        <v>24.195593831625377</v>
      </c>
      <c r="K337" s="71">
        <v>0.87233440161725018</v>
      </c>
      <c r="L337" s="71">
        <v>4.4103093656752703</v>
      </c>
      <c r="M337" s="71">
        <v>9.8532130017043933</v>
      </c>
      <c r="N337" s="71">
        <v>16.016995433532461</v>
      </c>
      <c r="O337" s="71">
        <v>8.9297283898362529</v>
      </c>
      <c r="P337" s="71">
        <v>13.296156855049583</v>
      </c>
      <c r="Q337" s="71">
        <v>0.65741390262840405</v>
      </c>
      <c r="R337" s="71">
        <v>0.1443687333807735</v>
      </c>
      <c r="S337" s="71">
        <v>1.43409824185678</v>
      </c>
      <c r="T337" s="72"/>
      <c r="U337" s="71">
        <v>2178506</v>
      </c>
      <c r="V337" s="71">
        <v>358</v>
      </c>
      <c r="W337" s="71">
        <v>101</v>
      </c>
      <c r="X337" s="71">
        <v>2406</v>
      </c>
      <c r="Y337" s="71">
        <v>4680</v>
      </c>
      <c r="Z337" s="71">
        <v>5339</v>
      </c>
      <c r="AA337" s="71">
        <v>2754</v>
      </c>
      <c r="AB337" s="71">
        <v>9625</v>
      </c>
      <c r="AC337" s="71">
        <v>25146</v>
      </c>
      <c r="AD337" s="71">
        <v>1.43409824185678</v>
      </c>
      <c r="AE337" s="72"/>
      <c r="AF337" s="71">
        <v>24791270.725162748</v>
      </c>
      <c r="AG337" s="71">
        <v>623916.4425003418</v>
      </c>
      <c r="AH337" s="71">
        <v>920402.83145474549</v>
      </c>
      <c r="AI337" s="71">
        <v>14726301.806720629</v>
      </c>
      <c r="AJ337" s="71">
        <v>26059480.448466491</v>
      </c>
      <c r="AK337" s="71">
        <v>0</v>
      </c>
      <c r="AL337" s="71">
        <v>0</v>
      </c>
      <c r="AM337" s="71">
        <v>1322156.2409385049</v>
      </c>
      <c r="AN337" s="71">
        <v>0</v>
      </c>
      <c r="AO337" s="71">
        <v>0</v>
      </c>
      <c r="AP337" s="71">
        <v>68443528.49524346</v>
      </c>
      <c r="AQ337" s="72"/>
      <c r="AR337" s="71">
        <v>169</v>
      </c>
      <c r="AS337" s="71">
        <v>87</v>
      </c>
      <c r="AT337" s="71">
        <v>0</v>
      </c>
      <c r="AU337" s="71">
        <v>0</v>
      </c>
      <c r="AV337" s="71">
        <v>0</v>
      </c>
      <c r="AW337" s="71">
        <v>0</v>
      </c>
      <c r="AX337" s="71"/>
      <c r="AY337" s="72"/>
      <c r="AZ337" s="71">
        <v>756.04500000000007</v>
      </c>
      <c r="BA337" s="71">
        <v>6583.8119999999999</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2021</v>
      </c>
      <c r="B338" s="70">
        <v>32</v>
      </c>
      <c r="C338" s="70">
        <v>15</v>
      </c>
      <c r="D338" s="70">
        <v>2</v>
      </c>
      <c r="E338" s="70">
        <v>2018</v>
      </c>
      <c r="F338" s="70" t="s">
        <v>183</v>
      </c>
      <c r="G338" s="70" t="s">
        <v>2006</v>
      </c>
      <c r="H338" s="70" t="s">
        <v>2007</v>
      </c>
      <c r="I338" s="148"/>
      <c r="J338" s="71">
        <v>23.203231064436288</v>
      </c>
      <c r="K338" s="71">
        <v>0.82643120912192225</v>
      </c>
      <c r="L338" s="71">
        <v>4.0287703018960608</v>
      </c>
      <c r="M338" s="71">
        <v>9.7473157818843852</v>
      </c>
      <c r="N338" s="71">
        <v>15.301218790319433</v>
      </c>
      <c r="O338" s="71">
        <v>8.6995955896198929</v>
      </c>
      <c r="P338" s="71">
        <v>12.96782846187539</v>
      </c>
      <c r="Q338" s="71">
        <v>0.60002634961034595</v>
      </c>
      <c r="R338" s="71">
        <v>0.15324241054187401</v>
      </c>
      <c r="S338" s="71">
        <v>1.4987058026437026</v>
      </c>
      <c r="T338" s="72"/>
      <c r="U338" s="71">
        <v>2245582</v>
      </c>
      <c r="V338" s="71">
        <v>358</v>
      </c>
      <c r="W338" s="71">
        <v>101</v>
      </c>
      <c r="X338" s="71">
        <v>2406</v>
      </c>
      <c r="Y338" s="71">
        <v>4654</v>
      </c>
      <c r="Z338" s="71">
        <v>5301</v>
      </c>
      <c r="AA338" s="71">
        <v>2713</v>
      </c>
      <c r="AB338" s="71">
        <v>9467</v>
      </c>
      <c r="AC338" s="71">
        <v>26587</v>
      </c>
      <c r="AD338" s="71">
        <v>1.498705802643703</v>
      </c>
      <c r="AE338" s="72"/>
      <c r="AF338" s="71">
        <v>25030376.717947979</v>
      </c>
      <c r="AG338" s="71">
        <v>556310.50717611553</v>
      </c>
      <c r="AH338" s="71">
        <v>847933.16286468785</v>
      </c>
      <c r="AI338" s="71">
        <v>13986435.11854504</v>
      </c>
      <c r="AJ338" s="71">
        <v>24893701.639436971</v>
      </c>
      <c r="AK338" s="71">
        <v>0</v>
      </c>
      <c r="AL338" s="71">
        <v>0</v>
      </c>
      <c r="AM338" s="71">
        <v>1303143.06510718</v>
      </c>
      <c r="AN338" s="71">
        <v>0</v>
      </c>
      <c r="AO338" s="71">
        <v>0</v>
      </c>
      <c r="AP338" s="71">
        <v>66617900.211077973</v>
      </c>
      <c r="AQ338" s="72"/>
      <c r="AR338" s="71">
        <v>171</v>
      </c>
      <c r="AS338" s="71">
        <v>90</v>
      </c>
      <c r="AT338" s="71">
        <v>0</v>
      </c>
      <c r="AU338" s="71">
        <v>0</v>
      </c>
      <c r="AV338" s="71">
        <v>0</v>
      </c>
      <c r="AW338" s="71">
        <v>0</v>
      </c>
      <c r="AX338" s="71"/>
      <c r="AY338" s="72"/>
      <c r="AZ338" s="71">
        <v>767.94500000000005</v>
      </c>
      <c r="BA338" s="71">
        <v>6616.3119999999999</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2022</v>
      </c>
      <c r="B339" s="70">
        <v>33</v>
      </c>
      <c r="C339" s="70">
        <v>16</v>
      </c>
      <c r="D339" s="70">
        <v>2</v>
      </c>
      <c r="E339" s="70">
        <v>2019</v>
      </c>
      <c r="F339" s="70" t="s">
        <v>158</v>
      </c>
      <c r="G339" s="70" t="s">
        <v>2006</v>
      </c>
      <c r="H339" s="70" t="s">
        <v>2007</v>
      </c>
      <c r="I339" s="148"/>
      <c r="J339" s="71">
        <v>17.227311081695799</v>
      </c>
      <c r="K339" s="71">
        <v>0.70650094660955687</v>
      </c>
      <c r="L339" s="71">
        <v>3.9661259606268557</v>
      </c>
      <c r="M339" s="71">
        <v>8.2317123919794444</v>
      </c>
      <c r="N339" s="71">
        <v>11.919726310055669</v>
      </c>
      <c r="O339" s="71">
        <v>8.4336019601146095</v>
      </c>
      <c r="P339" s="71">
        <v>12.786301484829981</v>
      </c>
      <c r="Q339" s="71">
        <v>0.57001729792769096</v>
      </c>
      <c r="R339" s="71">
        <v>0.19944649427899866</v>
      </c>
      <c r="S339" s="71">
        <v>1.464454725001203</v>
      </c>
      <c r="T339" s="72"/>
      <c r="U339" s="71">
        <v>2035439</v>
      </c>
      <c r="V339" s="71">
        <v>358</v>
      </c>
      <c r="W339" s="71">
        <v>101</v>
      </c>
      <c r="X339" s="71">
        <v>2406</v>
      </c>
      <c r="Y339" s="71">
        <v>4610</v>
      </c>
      <c r="Z339" s="71">
        <v>5280</v>
      </c>
      <c r="AA339" s="71">
        <v>2655</v>
      </c>
      <c r="AB339" s="71">
        <v>9237</v>
      </c>
      <c r="AC339" s="71">
        <v>35170</v>
      </c>
      <c r="AD339" s="71">
        <v>1.464454725001203</v>
      </c>
      <c r="AE339" s="72"/>
      <c r="AF339" s="71">
        <v>22290695.666220121</v>
      </c>
      <c r="AG339" s="71">
        <v>540593.05504896189</v>
      </c>
      <c r="AH339" s="71">
        <v>932150.69090059493</v>
      </c>
      <c r="AI339" s="71">
        <v>14765727.396820379</v>
      </c>
      <c r="AJ339" s="71">
        <v>22847312.618765131</v>
      </c>
      <c r="AK339" s="71">
        <v>0</v>
      </c>
      <c r="AL339" s="71">
        <v>0</v>
      </c>
      <c r="AM339" s="71">
        <v>1258009.8639012293</v>
      </c>
      <c r="AN339" s="71">
        <v>0</v>
      </c>
      <c r="AO339" s="71">
        <v>0</v>
      </c>
      <c r="AP339" s="71">
        <v>62634489.291656412</v>
      </c>
      <c r="AQ339" s="72"/>
      <c r="AR339" s="71">
        <v>179</v>
      </c>
      <c r="AS339" s="71">
        <v>99</v>
      </c>
      <c r="AT339" s="71">
        <v>0</v>
      </c>
      <c r="AU339" s="71">
        <v>0</v>
      </c>
      <c r="AV339" s="71">
        <v>0</v>
      </c>
      <c r="AW339" s="71">
        <v>0</v>
      </c>
      <c r="AX339" s="71"/>
      <c r="AY339" s="72"/>
      <c r="AZ339" s="71">
        <v>817.54499999999996</v>
      </c>
      <c r="BA339" s="71">
        <v>6992.6120000000001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2023</v>
      </c>
      <c r="B340" s="70">
        <v>34</v>
      </c>
      <c r="C340" s="70">
        <v>17</v>
      </c>
      <c r="D340" s="70">
        <v>2</v>
      </c>
      <c r="E340" s="70">
        <v>2020</v>
      </c>
      <c r="F340" s="70" t="s">
        <v>159</v>
      </c>
      <c r="G340" s="70" t="s">
        <v>2006</v>
      </c>
      <c r="H340" s="70" t="s">
        <v>2007</v>
      </c>
      <c r="I340" s="148"/>
      <c r="J340" s="71">
        <v>18.838881674801861</v>
      </c>
      <c r="K340" s="71">
        <v>0.69006733776893669</v>
      </c>
      <c r="L340" s="71">
        <v>6.7477053313658484</v>
      </c>
      <c r="M340" s="71">
        <v>8.91134827661649</v>
      </c>
      <c r="N340" s="71">
        <v>17.201521279134333</v>
      </c>
      <c r="O340" s="71">
        <v>7.4184158631825348</v>
      </c>
      <c r="P340" s="71">
        <v>11.898299805697139</v>
      </c>
      <c r="Q340" s="71">
        <v>0.52917249250530596</v>
      </c>
      <c r="R340" s="71">
        <v>0.13888437081588373</v>
      </c>
      <c r="S340" s="71">
        <v>1.3653229186884519</v>
      </c>
      <c r="T340" s="72"/>
      <c r="U340" s="71">
        <v>1778810</v>
      </c>
      <c r="V340" s="71">
        <v>277</v>
      </c>
      <c r="W340" s="71">
        <v>166</v>
      </c>
      <c r="X340" s="71">
        <v>2242</v>
      </c>
      <c r="Y340" s="71">
        <v>4550</v>
      </c>
      <c r="Z340" s="71">
        <v>5301</v>
      </c>
      <c r="AA340" s="71">
        <v>2626</v>
      </c>
      <c r="AB340" s="71">
        <v>8975</v>
      </c>
      <c r="AC340" s="71">
        <v>24620</v>
      </c>
      <c r="AD340" s="71">
        <v>1.3653229186884519</v>
      </c>
      <c r="AE340" s="72"/>
      <c r="AF340" s="71">
        <v>18781913.077010009</v>
      </c>
      <c r="AG340" s="71">
        <v>443948.66005724302</v>
      </c>
      <c r="AH340" s="71">
        <v>1688748.3036990622</v>
      </c>
      <c r="AI340" s="71">
        <v>12293159.974505505</v>
      </c>
      <c r="AJ340" s="71">
        <v>28485960.94570801</v>
      </c>
      <c r="AK340" s="71"/>
      <c r="AL340" s="71"/>
      <c r="AM340" s="71">
        <v>1171337.2143297466</v>
      </c>
      <c r="AN340" s="71"/>
      <c r="AO340" s="71"/>
      <c r="AP340" s="71">
        <v>62865068.175309584</v>
      </c>
      <c r="AQ340" s="72"/>
      <c r="AR340" s="71">
        <v>188</v>
      </c>
      <c r="AS340" s="71">
        <v>106</v>
      </c>
      <c r="AT340" s="71">
        <v>0</v>
      </c>
      <c r="AU340" s="71">
        <v>0</v>
      </c>
      <c r="AV340" s="71">
        <v>0</v>
      </c>
      <c r="AW340" s="71">
        <v>0</v>
      </c>
      <c r="AX340" s="71"/>
      <c r="AY340" s="72"/>
      <c r="AZ340" s="71">
        <v>872.07500000000005</v>
      </c>
      <c r="BA340" s="71">
        <v>7284.5120000000006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2024</v>
      </c>
      <c r="B341" s="70">
        <v>34</v>
      </c>
      <c r="C341" s="70">
        <v>18</v>
      </c>
      <c r="D341" s="70">
        <v>2</v>
      </c>
      <c r="E341" s="70">
        <v>2021</v>
      </c>
      <c r="F341" s="70" t="s">
        <v>160</v>
      </c>
      <c r="G341" s="70" t="s">
        <v>2006</v>
      </c>
      <c r="H341" s="70" t="s">
        <v>2007</v>
      </c>
      <c r="I341" s="148"/>
      <c r="J341" s="71">
        <v>14.972193958138348</v>
      </c>
      <c r="K341" s="71">
        <v>0.68387498256241852</v>
      </c>
      <c r="L341" s="71">
        <v>6.942247133776938</v>
      </c>
      <c r="M341" s="71">
        <v>9.5093049958803046</v>
      </c>
      <c r="N341" s="71">
        <v>15.221012895582898</v>
      </c>
      <c r="O341" s="71">
        <v>7.135462253050151</v>
      </c>
      <c r="P341" s="71">
        <v>12.192704381871732</v>
      </c>
      <c r="Q341" s="71">
        <v>0.51193815766071904</v>
      </c>
      <c r="R341" s="71">
        <v>7.3936254909580626E-2</v>
      </c>
      <c r="S341" s="71">
        <v>1.700474207261619</v>
      </c>
      <c r="T341" s="72"/>
      <c r="U341" s="71">
        <v>1660824</v>
      </c>
      <c r="V341" s="71">
        <v>277</v>
      </c>
      <c r="W341" s="71">
        <v>166</v>
      </c>
      <c r="X341" s="71">
        <v>2242</v>
      </c>
      <c r="Y341" s="71">
        <v>4486</v>
      </c>
      <c r="Z341" s="71">
        <v>5250</v>
      </c>
      <c r="AA341" s="71">
        <v>2624</v>
      </c>
      <c r="AB341" s="71">
        <v>8768</v>
      </c>
      <c r="AC341" s="71">
        <v>12715</v>
      </c>
      <c r="AD341" s="71">
        <v>1.700474207261619</v>
      </c>
      <c r="AE341" s="72"/>
      <c r="AF341" s="71">
        <v>16021846.015710892</v>
      </c>
      <c r="AG341" s="71">
        <v>452999.29790052428</v>
      </c>
      <c r="AH341" s="71">
        <v>1792124.3537912148</v>
      </c>
      <c r="AI341" s="71">
        <v>14441674.563148592</v>
      </c>
      <c r="AJ341" s="71">
        <v>26117707.37310816</v>
      </c>
      <c r="AK341" s="71">
        <v>0</v>
      </c>
      <c r="AL341" s="71">
        <v>0</v>
      </c>
      <c r="AM341" s="71">
        <v>1150921.7682988159</v>
      </c>
      <c r="AN341" s="71">
        <v>0</v>
      </c>
      <c r="AO341" s="71">
        <v>0</v>
      </c>
      <c r="AP341" s="71">
        <v>59977273.371958196</v>
      </c>
      <c r="AQ341" s="72"/>
      <c r="AR341" s="71">
        <v>193</v>
      </c>
      <c r="AS341" s="71">
        <v>107</v>
      </c>
      <c r="AT341" s="71">
        <v>0</v>
      </c>
      <c r="AU341" s="71">
        <v>0</v>
      </c>
      <c r="AV341" s="71">
        <v>0</v>
      </c>
      <c r="AW341" s="71">
        <v>0</v>
      </c>
      <c r="AX341" s="71"/>
      <c r="AY341" s="72"/>
      <c r="AZ341" s="71">
        <v>910.875</v>
      </c>
      <c r="BA341" s="71">
        <v>7334.0120000000006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2025</v>
      </c>
      <c r="B342" s="70">
        <v>34</v>
      </c>
      <c r="C342" s="70">
        <v>19</v>
      </c>
      <c r="D342" s="70">
        <v>2</v>
      </c>
      <c r="E342" s="70">
        <v>2022</v>
      </c>
      <c r="F342" s="70" t="s">
        <v>161</v>
      </c>
      <c r="G342" s="70" t="s">
        <v>2006</v>
      </c>
      <c r="H342" s="70" t="s">
        <v>2007</v>
      </c>
      <c r="I342" s="148"/>
      <c r="J342" s="71">
        <v>14.081770646268824</v>
      </c>
      <c r="K342" s="71">
        <v>0.57311023852179288</v>
      </c>
      <c r="L342" s="71">
        <v>5.2497225924977613</v>
      </c>
      <c r="M342" s="71">
        <v>7.9872603071502954</v>
      </c>
      <c r="N342" s="71">
        <v>12.640399268714811</v>
      </c>
      <c r="O342" s="71">
        <v>7.4558009502851403</v>
      </c>
      <c r="P342" s="71">
        <v>11.991317250913839</v>
      </c>
      <c r="Q342" s="71">
        <v>0.50892978847374348</v>
      </c>
      <c r="R342" s="71">
        <v>8.5124909587161846E-2</v>
      </c>
      <c r="S342" s="71">
        <v>1.2000039102843389</v>
      </c>
      <c r="T342" s="72"/>
      <c r="U342" s="71">
        <v>1974593</v>
      </c>
      <c r="V342" s="71">
        <v>277</v>
      </c>
      <c r="W342" s="71">
        <v>166</v>
      </c>
      <c r="X342" s="71">
        <v>2242</v>
      </c>
      <c r="Y342" s="71">
        <v>4502</v>
      </c>
      <c r="Z342" s="71">
        <v>5212</v>
      </c>
      <c r="AA342" s="71">
        <v>2620</v>
      </c>
      <c r="AB342" s="71">
        <v>8645</v>
      </c>
      <c r="AC342" s="71">
        <v>14822.999999999996</v>
      </c>
      <c r="AD342" s="71">
        <v>1.2000039102843389</v>
      </c>
      <c r="AE342" s="72"/>
      <c r="AF342" s="71">
        <v>17222876.313625447</v>
      </c>
      <c r="AG342" s="71">
        <v>446490.50537325139</v>
      </c>
      <c r="AH342" s="71">
        <v>1650648.4799865375</v>
      </c>
      <c r="AI342" s="71">
        <v>14038309.591362104</v>
      </c>
      <c r="AJ342" s="71">
        <v>26998942.243983559</v>
      </c>
      <c r="AK342" s="71">
        <v>0</v>
      </c>
      <c r="AL342" s="71">
        <v>0</v>
      </c>
      <c r="AM342" s="71">
        <v>1116305.460149514</v>
      </c>
      <c r="AN342" s="71">
        <v>0</v>
      </c>
      <c r="AO342" s="71">
        <v>0</v>
      </c>
      <c r="AP342" s="71">
        <v>61473572.59448041</v>
      </c>
      <c r="AQ342" s="72"/>
      <c r="AR342" s="71">
        <v>197</v>
      </c>
      <c r="AS342" s="71">
        <v>110</v>
      </c>
      <c r="AT342" s="71">
        <v>0</v>
      </c>
      <c r="AU342" s="71">
        <v>0</v>
      </c>
      <c r="AV342" s="71">
        <v>0</v>
      </c>
      <c r="AW342" s="71">
        <v>0</v>
      </c>
      <c r="AX342" s="71"/>
      <c r="AY342" s="72"/>
      <c r="AZ342" s="71">
        <v>939.47499999999991</v>
      </c>
      <c r="BA342" s="71">
        <v>7460.5120000000006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2026</v>
      </c>
      <c r="B343" s="70">
        <v>34</v>
      </c>
      <c r="C343" s="70">
        <v>20</v>
      </c>
      <c r="D343" s="70">
        <v>2</v>
      </c>
      <c r="E343" s="70">
        <v>2023</v>
      </c>
      <c r="F343" s="70" t="s">
        <v>1539</v>
      </c>
      <c r="G343" s="70" t="s">
        <v>2006</v>
      </c>
      <c r="H343" s="70" t="s">
        <v>2007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209</v>
      </c>
      <c r="AS343" s="71">
        <v>111</v>
      </c>
      <c r="AT343" s="71">
        <v>0</v>
      </c>
      <c r="AU343" s="71">
        <v>0</v>
      </c>
      <c r="AV343" s="71">
        <v>0</v>
      </c>
      <c r="AW343" s="71">
        <v>0</v>
      </c>
      <c r="AX343" s="71"/>
      <c r="AY343" s="72"/>
      <c r="AZ343" s="71">
        <v>1000.3549999999998</v>
      </c>
      <c r="BA343" s="71">
        <v>7509.612000000001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2027</v>
      </c>
      <c r="B344" s="70">
        <v>34</v>
      </c>
      <c r="C344" s="70">
        <v>21</v>
      </c>
      <c r="D344" s="70">
        <v>2</v>
      </c>
      <c r="E344" s="70">
        <v>2024</v>
      </c>
      <c r="F344" s="70" t="s">
        <v>1554</v>
      </c>
      <c r="G344" s="70" t="s">
        <v>2006</v>
      </c>
      <c r="H344" s="70" t="s">
        <v>2007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2028</v>
      </c>
      <c r="B345" s="70">
        <v>154</v>
      </c>
      <c r="C345" s="70">
        <v>1</v>
      </c>
      <c r="D345" s="70">
        <v>10</v>
      </c>
      <c r="E345" s="70">
        <v>1990</v>
      </c>
      <c r="F345" s="70" t="s">
        <v>787</v>
      </c>
      <c r="G345" s="70" t="s">
        <v>1657</v>
      </c>
      <c r="H345" s="70" t="s">
        <v>1658</v>
      </c>
      <c r="I345" s="148"/>
      <c r="J345" s="71">
        <v>70.950062215314688</v>
      </c>
      <c r="K345" s="71">
        <v>3.9678614102037</v>
      </c>
      <c r="L345" s="71">
        <v>33.17226941501513</v>
      </c>
      <c r="M345" s="71">
        <v>10.813364888027451</v>
      </c>
      <c r="N345" s="71">
        <v>20.563161797991839</v>
      </c>
      <c r="O345" s="71">
        <v>11.85718780721081</v>
      </c>
      <c r="P345" s="71">
        <v>15.48117076166443</v>
      </c>
      <c r="Q345" s="71">
        <v>0.86797685718570405</v>
      </c>
      <c r="R345" s="71">
        <v>0</v>
      </c>
      <c r="S345" s="71">
        <v>0.70680436115866208</v>
      </c>
      <c r="T345" s="72"/>
      <c r="U345" s="71">
        <v>1992026</v>
      </c>
      <c r="V345" s="71">
        <v>726</v>
      </c>
      <c r="W345" s="71">
        <v>388</v>
      </c>
      <c r="X345" s="71">
        <v>3626</v>
      </c>
      <c r="Y345" s="71">
        <v>4399</v>
      </c>
      <c r="Z345" s="71">
        <v>4877</v>
      </c>
      <c r="AA345" s="71">
        <v>3759</v>
      </c>
      <c r="AB345" s="71">
        <v>14093</v>
      </c>
      <c r="AC345" s="71">
        <v>0</v>
      </c>
      <c r="AD345" s="71">
        <v>0.70680436115866208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2029</v>
      </c>
      <c r="B346" s="70">
        <v>155</v>
      </c>
      <c r="C346" s="70">
        <v>2</v>
      </c>
      <c r="D346" s="70">
        <v>10</v>
      </c>
      <c r="E346" s="70">
        <v>2005</v>
      </c>
      <c r="F346" s="70" t="s">
        <v>789</v>
      </c>
      <c r="G346" s="70" t="s">
        <v>1657</v>
      </c>
      <c r="H346" s="70" t="s">
        <v>1658</v>
      </c>
      <c r="I346" s="148"/>
      <c r="J346" s="71">
        <v>47.74223887431522</v>
      </c>
      <c r="K346" s="71">
        <v>1.822730719987893</v>
      </c>
      <c r="L346" s="71">
        <v>16.216425279691471</v>
      </c>
      <c r="M346" s="71">
        <v>14.458384742982631</v>
      </c>
      <c r="N346" s="71">
        <v>21.84145471635096</v>
      </c>
      <c r="O346" s="71">
        <v>13.71106182406618</v>
      </c>
      <c r="P346" s="71">
        <v>14.1506591116083</v>
      </c>
      <c r="Q346" s="71">
        <v>0.68806030754782899</v>
      </c>
      <c r="R346" s="71">
        <v>0</v>
      </c>
      <c r="S346" s="71">
        <v>0.48210629999999999</v>
      </c>
      <c r="T346" s="72"/>
      <c r="U346" s="71">
        <v>1474537</v>
      </c>
      <c r="V346" s="71">
        <v>556</v>
      </c>
      <c r="W346" s="71">
        <v>144</v>
      </c>
      <c r="X346" s="71">
        <v>2348</v>
      </c>
      <c r="Y346" s="71">
        <v>4453</v>
      </c>
      <c r="Z346" s="71">
        <v>6526</v>
      </c>
      <c r="AA346" s="71">
        <v>2814</v>
      </c>
      <c r="AB346" s="71">
        <v>11679</v>
      </c>
      <c r="AC346" s="71">
        <v>0</v>
      </c>
      <c r="AD346" s="71">
        <v>0.48210629999999999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2030</v>
      </c>
      <c r="B347" s="70">
        <v>156</v>
      </c>
      <c r="C347" s="70">
        <v>3</v>
      </c>
      <c r="D347" s="70">
        <v>10</v>
      </c>
      <c r="E347" s="70">
        <v>2006</v>
      </c>
      <c r="F347" s="70" t="s">
        <v>790</v>
      </c>
      <c r="G347" s="70" t="s">
        <v>1657</v>
      </c>
      <c r="H347" s="70" t="s">
        <v>1658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2031</v>
      </c>
      <c r="B348" s="70">
        <v>157</v>
      </c>
      <c r="C348" s="70">
        <v>4</v>
      </c>
      <c r="D348" s="70">
        <v>10</v>
      </c>
      <c r="E348" s="70">
        <v>2007</v>
      </c>
      <c r="F348" s="70" t="s">
        <v>791</v>
      </c>
      <c r="G348" s="70" t="s">
        <v>1657</v>
      </c>
      <c r="H348" s="70" t="s">
        <v>1658</v>
      </c>
      <c r="I348" s="148"/>
      <c r="J348" s="71">
        <v>53.945537053060782</v>
      </c>
      <c r="K348" s="71">
        <v>1.5027835032281081</v>
      </c>
      <c r="L348" s="71">
        <v>19.532378344869489</v>
      </c>
      <c r="M348" s="71">
        <v>15.200785342381939</v>
      </c>
      <c r="N348" s="71">
        <v>21.578664641331649</v>
      </c>
      <c r="O348" s="71">
        <v>12.84177845853152</v>
      </c>
      <c r="P348" s="71">
        <v>13.818192816509351</v>
      </c>
      <c r="Q348" s="71">
        <v>0.69786247601665596</v>
      </c>
      <c r="R348" s="71">
        <v>0</v>
      </c>
      <c r="S348" s="71">
        <v>0.79068722099999988</v>
      </c>
      <c r="T348" s="72"/>
      <c r="U348" s="71">
        <v>1771583</v>
      </c>
      <c r="V348" s="71">
        <v>500</v>
      </c>
      <c r="W348" s="71">
        <v>238</v>
      </c>
      <c r="X348" s="71">
        <v>3092</v>
      </c>
      <c r="Y348" s="71">
        <v>4411</v>
      </c>
      <c r="Z348" s="71">
        <v>6354</v>
      </c>
      <c r="AA348" s="71">
        <v>2706</v>
      </c>
      <c r="AB348" s="71">
        <v>11219</v>
      </c>
      <c r="AC348" s="71">
        <v>0</v>
      </c>
      <c r="AD348" s="71">
        <v>0.79068722099999988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2032</v>
      </c>
      <c r="B349" s="70">
        <v>158</v>
      </c>
      <c r="C349" s="70">
        <v>5</v>
      </c>
      <c r="D349" s="70">
        <v>10</v>
      </c>
      <c r="E349" s="70">
        <v>2008</v>
      </c>
      <c r="F349" s="70" t="s">
        <v>792</v>
      </c>
      <c r="G349" s="1064" t="s">
        <v>1657</v>
      </c>
      <c r="H349" s="70" t="s">
        <v>1658</v>
      </c>
      <c r="I349" s="148"/>
      <c r="J349" s="71">
        <v>49.106856068622797</v>
      </c>
      <c r="K349" s="71">
        <v>1.3189291740579649</v>
      </c>
      <c r="L349" s="71">
        <v>16.865471511147149</v>
      </c>
      <c r="M349" s="71">
        <v>17.786390825858451</v>
      </c>
      <c r="N349" s="71">
        <v>21.879028169234449</v>
      </c>
      <c r="O349" s="71">
        <v>12.328236783981501</v>
      </c>
      <c r="P349" s="71">
        <v>13.39949107851651</v>
      </c>
      <c r="Q349" s="71">
        <v>0.674024467658209</v>
      </c>
      <c r="R349" s="71">
        <v>0</v>
      </c>
      <c r="S349" s="71">
        <v>0.57040536872000003</v>
      </c>
      <c r="T349" s="72"/>
      <c r="U349" s="71">
        <v>1694426</v>
      </c>
      <c r="V349" s="71">
        <v>500</v>
      </c>
      <c r="W349" s="71">
        <v>238</v>
      </c>
      <c r="X349" s="71">
        <v>3092</v>
      </c>
      <c r="Y349" s="71">
        <v>4413</v>
      </c>
      <c r="Z349" s="71">
        <v>6314</v>
      </c>
      <c r="AA349" s="71">
        <v>2627</v>
      </c>
      <c r="AB349" s="71">
        <v>11014</v>
      </c>
      <c r="AC349" s="71">
        <v>0</v>
      </c>
      <c r="AD349" s="71">
        <v>0.57040536872000003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2033</v>
      </c>
      <c r="B350" s="70">
        <v>159</v>
      </c>
      <c r="C350" s="70">
        <v>6</v>
      </c>
      <c r="D350" s="70">
        <v>10</v>
      </c>
      <c r="E350" s="70">
        <v>2009</v>
      </c>
      <c r="F350" s="70" t="s">
        <v>176</v>
      </c>
      <c r="G350" s="1064" t="s">
        <v>1657</v>
      </c>
      <c r="H350" s="70" t="s">
        <v>1658</v>
      </c>
      <c r="I350" s="148"/>
      <c r="J350" s="71">
        <v>47.925328071845342</v>
      </c>
      <c r="K350" s="71">
        <v>0.82274134619228501</v>
      </c>
      <c r="L350" s="71">
        <v>18.799206772085721</v>
      </c>
      <c r="M350" s="71">
        <v>13.705649518378889</v>
      </c>
      <c r="N350" s="71">
        <v>18.84363792340946</v>
      </c>
      <c r="O350" s="71">
        <v>12.40296156078416</v>
      </c>
      <c r="P350" s="71">
        <v>12.94283016817722</v>
      </c>
      <c r="Q350" s="71">
        <v>0.63509142193673995</v>
      </c>
      <c r="R350" s="71">
        <v>0</v>
      </c>
      <c r="S350" s="71">
        <v>0.76701369932000008</v>
      </c>
      <c r="T350" s="72"/>
      <c r="U350" s="71">
        <v>1669962</v>
      </c>
      <c r="V350" s="71">
        <v>382</v>
      </c>
      <c r="W350" s="71">
        <v>304</v>
      </c>
      <c r="X350" s="71">
        <v>3009</v>
      </c>
      <c r="Y350" s="71">
        <v>4425</v>
      </c>
      <c r="Z350" s="71">
        <v>6270</v>
      </c>
      <c r="AA350" s="71">
        <v>2605</v>
      </c>
      <c r="AB350" s="71">
        <v>10894</v>
      </c>
      <c r="AC350" s="71">
        <v>0</v>
      </c>
      <c r="AD350" s="71">
        <v>0.76701369932000008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2034</v>
      </c>
      <c r="B351" s="70">
        <v>160</v>
      </c>
      <c r="C351" s="70">
        <v>7</v>
      </c>
      <c r="D351" s="70">
        <v>10</v>
      </c>
      <c r="E351" s="70">
        <v>2010</v>
      </c>
      <c r="F351" s="70" t="s">
        <v>177</v>
      </c>
      <c r="G351" s="70" t="s">
        <v>1657</v>
      </c>
      <c r="H351" s="70" t="s">
        <v>1658</v>
      </c>
      <c r="I351" s="148"/>
      <c r="J351" s="71">
        <v>40.17753903598777</v>
      </c>
      <c r="K351" s="71">
        <v>0.8580420711914678</v>
      </c>
      <c r="L351" s="71">
        <v>17.114840202065452</v>
      </c>
      <c r="M351" s="71">
        <v>12.268467816302779</v>
      </c>
      <c r="N351" s="71">
        <v>18.578319431966889</v>
      </c>
      <c r="O351" s="71">
        <v>12.253051329477939</v>
      </c>
      <c r="P351" s="71">
        <v>13.101085064912519</v>
      </c>
      <c r="Q351" s="71">
        <v>0.64817834590586698</v>
      </c>
      <c r="R351" s="71">
        <v>0</v>
      </c>
      <c r="S351" s="71">
        <v>0.75446269500000007</v>
      </c>
      <c r="T351" s="72"/>
      <c r="U351" s="71">
        <v>1567172</v>
      </c>
      <c r="V351" s="71">
        <v>382</v>
      </c>
      <c r="W351" s="71">
        <v>304</v>
      </c>
      <c r="X351" s="71">
        <v>3009</v>
      </c>
      <c r="Y351" s="71">
        <v>4437</v>
      </c>
      <c r="Z351" s="71">
        <v>6223</v>
      </c>
      <c r="AA351" s="71">
        <v>2571</v>
      </c>
      <c r="AB351" s="71">
        <v>10654</v>
      </c>
      <c r="AC351" s="71">
        <v>0</v>
      </c>
      <c r="AD351" s="71">
        <v>0.75446269500000007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2035</v>
      </c>
      <c r="B352" s="70">
        <v>161</v>
      </c>
      <c r="C352" s="70">
        <v>8</v>
      </c>
      <c r="D352" s="70">
        <v>10</v>
      </c>
      <c r="E352" s="70">
        <v>2011</v>
      </c>
      <c r="F352" s="70" t="s">
        <v>178</v>
      </c>
      <c r="G352" s="70" t="s">
        <v>1657</v>
      </c>
      <c r="H352" s="70" t="s">
        <v>1658</v>
      </c>
      <c r="I352" s="148"/>
      <c r="J352" s="71">
        <v>48.809270053479807</v>
      </c>
      <c r="K352" s="71">
        <v>1.202276543203431</v>
      </c>
      <c r="L352" s="71">
        <v>15.969392978638981</v>
      </c>
      <c r="M352" s="71">
        <v>15.498524063809329</v>
      </c>
      <c r="N352" s="71">
        <v>22.30688909365356</v>
      </c>
      <c r="O352" s="71">
        <v>12.054182059344649</v>
      </c>
      <c r="P352" s="71">
        <v>12.74227867584746</v>
      </c>
      <c r="Q352" s="71">
        <v>0.73756070935631202</v>
      </c>
      <c r="R352" s="71">
        <v>0</v>
      </c>
      <c r="S352" s="71">
        <v>0.76707348840000011</v>
      </c>
      <c r="T352" s="72"/>
      <c r="U352" s="71">
        <v>1793051</v>
      </c>
      <c r="V352" s="71">
        <v>382</v>
      </c>
      <c r="W352" s="71">
        <v>304</v>
      </c>
      <c r="X352" s="71">
        <v>3009</v>
      </c>
      <c r="Y352" s="71">
        <v>4426</v>
      </c>
      <c r="Z352" s="71">
        <v>6255</v>
      </c>
      <c r="AA352" s="71">
        <v>2575</v>
      </c>
      <c r="AB352" s="71">
        <v>10510</v>
      </c>
      <c r="AC352" s="71">
        <v>0</v>
      </c>
      <c r="AD352" s="71">
        <v>0.76707348840000011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2036</v>
      </c>
      <c r="B353" s="70">
        <v>162</v>
      </c>
      <c r="C353" s="70">
        <v>9</v>
      </c>
      <c r="D353" s="70">
        <v>10</v>
      </c>
      <c r="E353" s="70">
        <v>2012</v>
      </c>
      <c r="F353" s="70" t="s">
        <v>179</v>
      </c>
      <c r="G353" s="70" t="s">
        <v>1657</v>
      </c>
      <c r="H353" s="70" t="s">
        <v>1658</v>
      </c>
      <c r="I353" s="148"/>
      <c r="J353" s="71">
        <v>46.040426586227682</v>
      </c>
      <c r="K353" s="71">
        <v>1.354411025196389</v>
      </c>
      <c r="L353" s="71">
        <v>16.112642652869329</v>
      </c>
      <c r="M353" s="71">
        <v>19.249117643218369</v>
      </c>
      <c r="N353" s="71">
        <v>24.6981105885578</v>
      </c>
      <c r="O353" s="71">
        <v>11.873287538597584</v>
      </c>
      <c r="P353" s="71">
        <v>12.307161500097592</v>
      </c>
      <c r="Q353" s="71">
        <v>0.79021294136458997</v>
      </c>
      <c r="R353" s="71">
        <v>0</v>
      </c>
      <c r="S353" s="71">
        <v>0.91048859999999987</v>
      </c>
      <c r="T353" s="72"/>
      <c r="U353" s="71">
        <v>1620530</v>
      </c>
      <c r="V353" s="71">
        <v>382</v>
      </c>
      <c r="W353" s="71">
        <v>304</v>
      </c>
      <c r="X353" s="71">
        <v>3009</v>
      </c>
      <c r="Y353" s="71">
        <v>4461</v>
      </c>
      <c r="Z353" s="71">
        <v>6210</v>
      </c>
      <c r="AA353" s="71">
        <v>2473</v>
      </c>
      <c r="AB353" s="71">
        <v>10364</v>
      </c>
      <c r="AC353" s="71">
        <v>0</v>
      </c>
      <c r="AD353" s="71">
        <v>0.91048859999999987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2037</v>
      </c>
      <c r="B354" s="70">
        <v>163</v>
      </c>
      <c r="C354" s="70">
        <v>10</v>
      </c>
      <c r="D354" s="70">
        <v>10</v>
      </c>
      <c r="E354" s="70">
        <v>2013</v>
      </c>
      <c r="F354" s="70" t="s">
        <v>180</v>
      </c>
      <c r="G354" s="70" t="s">
        <v>1657</v>
      </c>
      <c r="H354" s="70" t="s">
        <v>1658</v>
      </c>
      <c r="I354" s="148"/>
      <c r="J354" s="71">
        <v>45.561323470705517</v>
      </c>
      <c r="K354" s="71">
        <v>1.1194253321755749</v>
      </c>
      <c r="L354" s="71">
        <v>14.22873397048847</v>
      </c>
      <c r="M354" s="71">
        <v>17.90213961996967</v>
      </c>
      <c r="N354" s="71">
        <v>24.048430967314619</v>
      </c>
      <c r="O354" s="71">
        <v>11.629379774517744</v>
      </c>
      <c r="P354" s="71">
        <v>12.528372711077425</v>
      </c>
      <c r="Q354" s="71">
        <v>0.79822514910157705</v>
      </c>
      <c r="R354" s="71">
        <v>0</v>
      </c>
      <c r="S354" s="71">
        <v>0.92333736179999981</v>
      </c>
      <c r="T354" s="72"/>
      <c r="U354" s="71">
        <v>1632862</v>
      </c>
      <c r="V354" s="71">
        <v>382</v>
      </c>
      <c r="W354" s="71">
        <v>304</v>
      </c>
      <c r="X354" s="71">
        <v>3009</v>
      </c>
      <c r="Y354" s="71">
        <v>4482</v>
      </c>
      <c r="Z354" s="71">
        <v>6354</v>
      </c>
      <c r="AA354" s="71">
        <v>2508</v>
      </c>
      <c r="AB354" s="71">
        <v>10319</v>
      </c>
      <c r="AC354" s="71">
        <v>0</v>
      </c>
      <c r="AD354" s="71">
        <v>0.92333736179999981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2038</v>
      </c>
      <c r="B355" s="70">
        <v>164</v>
      </c>
      <c r="C355" s="70">
        <v>11</v>
      </c>
      <c r="D355" s="70">
        <v>10</v>
      </c>
      <c r="E355" s="70">
        <v>2014</v>
      </c>
      <c r="F355" s="70" t="s">
        <v>181</v>
      </c>
      <c r="G355" s="70" t="s">
        <v>1657</v>
      </c>
      <c r="H355" s="70" t="s">
        <v>1658</v>
      </c>
      <c r="I355" s="148"/>
      <c r="J355" s="71">
        <v>45.905141409869493</v>
      </c>
      <c r="K355" s="71">
        <v>1.129845028495428</v>
      </c>
      <c r="L355" s="71">
        <v>10.54620424449879</v>
      </c>
      <c r="M355" s="71">
        <v>18.160845220541368</v>
      </c>
      <c r="N355" s="71">
        <v>25.327829682050741</v>
      </c>
      <c r="O355" s="71">
        <v>11.11469756455485</v>
      </c>
      <c r="P355" s="71">
        <v>12.583450620865911</v>
      </c>
      <c r="Q355" s="71">
        <v>0.755013743324778</v>
      </c>
      <c r="R355" s="71">
        <v>0</v>
      </c>
      <c r="S355" s="71">
        <v>0.75311425279999999</v>
      </c>
      <c r="T355" s="72"/>
      <c r="U355" s="71">
        <v>1827168</v>
      </c>
      <c r="V355" s="71">
        <v>335</v>
      </c>
      <c r="W355" s="71">
        <v>230</v>
      </c>
      <c r="X355" s="71">
        <v>2902</v>
      </c>
      <c r="Y355" s="71">
        <v>4458</v>
      </c>
      <c r="Z355" s="71">
        <v>6396</v>
      </c>
      <c r="AA355" s="71">
        <v>2506</v>
      </c>
      <c r="AB355" s="71">
        <v>10173</v>
      </c>
      <c r="AC355" s="71">
        <v>0</v>
      </c>
      <c r="AD355" s="71">
        <v>0.75311425279999999</v>
      </c>
      <c r="AE355" s="72"/>
      <c r="AF355" s="71"/>
      <c r="AG355" s="71"/>
      <c r="AH355" s="71"/>
      <c r="AI355" s="71"/>
      <c r="AJ355" s="71"/>
      <c r="AK355" s="71"/>
      <c r="AL355" s="71"/>
      <c r="AM355" s="71"/>
      <c r="AN355" s="71"/>
      <c r="AO355" s="71"/>
      <c r="AP355" s="71"/>
      <c r="AQ355" s="72"/>
      <c r="AR355" s="71">
        <v>65</v>
      </c>
      <c r="AS355" s="71">
        <v>18</v>
      </c>
      <c r="AT355" s="71">
        <v>0</v>
      </c>
      <c r="AU355" s="71">
        <v>0</v>
      </c>
      <c r="AV355" s="71">
        <v>0</v>
      </c>
      <c r="AW355" s="71">
        <v>0</v>
      </c>
      <c r="AX355" s="71"/>
      <c r="AY355" s="72"/>
      <c r="AZ355" s="71">
        <v>336.29399999999998</v>
      </c>
      <c r="BA355" s="71">
        <v>1832.3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2039</v>
      </c>
      <c r="B356" s="70">
        <v>165</v>
      </c>
      <c r="C356" s="70">
        <v>12</v>
      </c>
      <c r="D356" s="70">
        <v>10</v>
      </c>
      <c r="E356" s="70">
        <v>2015</v>
      </c>
      <c r="F356" s="70" t="s">
        <v>182</v>
      </c>
      <c r="G356" s="70" t="s">
        <v>1657</v>
      </c>
      <c r="H356" s="70" t="s">
        <v>1658</v>
      </c>
      <c r="I356" s="148"/>
      <c r="J356" s="71">
        <v>47.506564983069467</v>
      </c>
      <c r="K356" s="71">
        <v>1.0834039317864099</v>
      </c>
      <c r="L356" s="71">
        <v>11.10098018673157</v>
      </c>
      <c r="M356" s="71">
        <v>17.571940615704669</v>
      </c>
      <c r="N356" s="71">
        <v>23.217590555809</v>
      </c>
      <c r="O356" s="71">
        <v>10.991538341954774</v>
      </c>
      <c r="P356" s="71">
        <v>12.477810469539413</v>
      </c>
      <c r="Q356" s="71">
        <v>0.72494225244976296</v>
      </c>
      <c r="R356" s="71">
        <v>0</v>
      </c>
      <c r="S356" s="71">
        <v>0.91470056999999994</v>
      </c>
      <c r="T356" s="72"/>
      <c r="U356" s="71">
        <v>1895846</v>
      </c>
      <c r="V356" s="71">
        <v>335</v>
      </c>
      <c r="W356" s="71">
        <v>230</v>
      </c>
      <c r="X356" s="71">
        <v>2902</v>
      </c>
      <c r="Y356" s="71">
        <v>4440</v>
      </c>
      <c r="Z356" s="71">
        <v>6386</v>
      </c>
      <c r="AA356" s="71">
        <v>2483</v>
      </c>
      <c r="AB356" s="71">
        <v>9978</v>
      </c>
      <c r="AC356" s="71">
        <v>0</v>
      </c>
      <c r="AD356" s="71">
        <v>0.91470056999999994</v>
      </c>
      <c r="AE356" s="72"/>
      <c r="AF356" s="71">
        <v>14630813.41301192</v>
      </c>
      <c r="AG356" s="71">
        <v>721785.22420300648</v>
      </c>
      <c r="AH356" s="71">
        <v>1435377.434650084</v>
      </c>
      <c r="AI356" s="71">
        <v>18456955.538570471</v>
      </c>
      <c r="AJ356" s="71">
        <v>19664971.442128949</v>
      </c>
      <c r="AK356" s="71">
        <v>0</v>
      </c>
      <c r="AL356" s="71">
        <v>0</v>
      </c>
      <c r="AM356" s="71">
        <v>1367443.043864239</v>
      </c>
      <c r="AN356" s="71">
        <v>0</v>
      </c>
      <c r="AO356" s="71">
        <v>0</v>
      </c>
      <c r="AP356" s="71">
        <v>56277346.096428677</v>
      </c>
      <c r="AQ356" s="72"/>
      <c r="AR356" s="71">
        <v>84</v>
      </c>
      <c r="AS356" s="71">
        <v>23</v>
      </c>
      <c r="AT356" s="71">
        <v>0</v>
      </c>
      <c r="AU356" s="71">
        <v>0</v>
      </c>
      <c r="AV356" s="71">
        <v>0</v>
      </c>
      <c r="AW356" s="71">
        <v>0</v>
      </c>
      <c r="AX356" s="71"/>
      <c r="AY356" s="72"/>
      <c r="AZ356" s="71">
        <v>468.29399999999998</v>
      </c>
      <c r="BA356" s="71">
        <v>3200.3</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2040</v>
      </c>
      <c r="B357" s="70">
        <v>166</v>
      </c>
      <c r="C357" s="70">
        <v>13</v>
      </c>
      <c r="D357" s="70">
        <v>10</v>
      </c>
      <c r="E357" s="70">
        <v>2016</v>
      </c>
      <c r="F357" s="70" t="s">
        <v>155</v>
      </c>
      <c r="G357" s="70" t="s">
        <v>1657</v>
      </c>
      <c r="H357" s="70" t="s">
        <v>1658</v>
      </c>
      <c r="I357" s="148"/>
      <c r="J357" s="71">
        <v>43.719855660079418</v>
      </c>
      <c r="K357" s="71">
        <v>1.021951156894666</v>
      </c>
      <c r="L357" s="71">
        <v>11.937418772723316</v>
      </c>
      <c r="M357" s="71">
        <v>15.065901194905166</v>
      </c>
      <c r="N357" s="71">
        <v>23.616073388359915</v>
      </c>
      <c r="O357" s="71">
        <v>10.822356677616622</v>
      </c>
      <c r="P357" s="71">
        <v>12.895048012997146</v>
      </c>
      <c r="Q357" s="71">
        <v>0.6948072579732979</v>
      </c>
      <c r="R357" s="71">
        <v>0</v>
      </c>
      <c r="S357" s="71">
        <v>0.99247276799999984</v>
      </c>
      <c r="T357" s="72"/>
      <c r="U357" s="71">
        <v>1660747</v>
      </c>
      <c r="V357" s="71">
        <v>335</v>
      </c>
      <c r="W357" s="71">
        <v>230</v>
      </c>
      <c r="X357" s="71">
        <v>2902</v>
      </c>
      <c r="Y357" s="71">
        <v>4441</v>
      </c>
      <c r="Z357" s="71">
        <v>6365</v>
      </c>
      <c r="AA357" s="71">
        <v>2654</v>
      </c>
      <c r="AB357" s="71">
        <v>9837</v>
      </c>
      <c r="AC357" s="71">
        <v>0</v>
      </c>
      <c r="AD357" s="71">
        <v>0.99247276799999984</v>
      </c>
      <c r="AE357" s="72"/>
      <c r="AF357" s="71">
        <v>13700325.558813499</v>
      </c>
      <c r="AG357" s="71">
        <v>688008.93149897992</v>
      </c>
      <c r="AH357" s="71">
        <v>1216553.104954456</v>
      </c>
      <c r="AI357" s="71">
        <v>18423721.529862419</v>
      </c>
      <c r="AJ357" s="71">
        <v>19537425.83418116</v>
      </c>
      <c r="AK357" s="71">
        <v>0</v>
      </c>
      <c r="AL357" s="71">
        <v>0</v>
      </c>
      <c r="AM357" s="71">
        <v>1349166.941978493</v>
      </c>
      <c r="AN357" s="71">
        <v>0</v>
      </c>
      <c r="AO357" s="71">
        <v>0</v>
      </c>
      <c r="AP357" s="71">
        <v>54915201.901289009</v>
      </c>
      <c r="AQ357" s="72"/>
      <c r="AR357" s="71">
        <v>92</v>
      </c>
      <c r="AS357" s="71">
        <v>28</v>
      </c>
      <c r="AT357" s="71">
        <v>0</v>
      </c>
      <c r="AU357" s="71">
        <v>0</v>
      </c>
      <c r="AV357" s="71">
        <v>0</v>
      </c>
      <c r="AW357" s="71">
        <v>0</v>
      </c>
      <c r="AX357" s="71"/>
      <c r="AY357" s="72"/>
      <c r="AZ357" s="71">
        <v>541.49399999999991</v>
      </c>
      <c r="BA357" s="71">
        <v>3369.2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2041</v>
      </c>
      <c r="B358" s="70">
        <v>167</v>
      </c>
      <c r="C358" s="70">
        <v>14</v>
      </c>
      <c r="D358" s="70">
        <v>10</v>
      </c>
      <c r="E358" s="70">
        <v>2017</v>
      </c>
      <c r="F358" s="70" t="s">
        <v>156</v>
      </c>
      <c r="G358" s="70" t="s">
        <v>1657</v>
      </c>
      <c r="H358" s="70" t="s">
        <v>1658</v>
      </c>
      <c r="I358" s="148"/>
      <c r="J358" s="71">
        <v>49.134085692126305</v>
      </c>
      <c r="K358" s="71">
        <v>1.0442810676272014</v>
      </c>
      <c r="L358" s="71">
        <v>10.776027957536122</v>
      </c>
      <c r="M358" s="71">
        <v>15.10642802446675</v>
      </c>
      <c r="N358" s="71">
        <v>23.078468821040996</v>
      </c>
      <c r="O358" s="71">
        <v>10.537046049066941</v>
      </c>
      <c r="P358" s="71">
        <v>12.736115389840524</v>
      </c>
      <c r="Q358" s="71">
        <v>0.65898486572039905</v>
      </c>
      <c r="R358" s="71">
        <v>0</v>
      </c>
      <c r="S358" s="71">
        <v>0.83157917780000012</v>
      </c>
      <c r="T358" s="72"/>
      <c r="U358" s="71">
        <v>1836515</v>
      </c>
      <c r="V358" s="71">
        <v>335</v>
      </c>
      <c r="W358" s="71">
        <v>230</v>
      </c>
      <c r="X358" s="71">
        <v>2902</v>
      </c>
      <c r="Y358" s="71">
        <v>4435</v>
      </c>
      <c r="Z358" s="71">
        <v>6300</v>
      </c>
      <c r="AA358" s="71">
        <v>2638</v>
      </c>
      <c r="AB358" s="71">
        <v>9648</v>
      </c>
      <c r="AC358" s="71">
        <v>0</v>
      </c>
      <c r="AD358" s="71">
        <v>0.83157917780000012</v>
      </c>
      <c r="AE358" s="72"/>
      <c r="AF358" s="71">
        <v>14887292.670268901</v>
      </c>
      <c r="AG358" s="71">
        <v>690007.9745884313</v>
      </c>
      <c r="AH358" s="71">
        <v>1486148.33288191</v>
      </c>
      <c r="AI358" s="71">
        <v>17967907.06214828</v>
      </c>
      <c r="AJ358" s="71">
        <v>17692605.639520381</v>
      </c>
      <c r="AK358" s="71">
        <v>0</v>
      </c>
      <c r="AL358" s="71">
        <v>0</v>
      </c>
      <c r="AM358" s="71">
        <v>1325315.67922854</v>
      </c>
      <c r="AN358" s="71">
        <v>0</v>
      </c>
      <c r="AO358" s="71">
        <v>0</v>
      </c>
      <c r="AP358" s="71">
        <v>54049277.358636431</v>
      </c>
      <c r="AQ358" s="72"/>
      <c r="AR358" s="71">
        <v>98</v>
      </c>
      <c r="AS358" s="71">
        <v>33</v>
      </c>
      <c r="AT358" s="71">
        <v>0</v>
      </c>
      <c r="AU358" s="71">
        <v>0</v>
      </c>
      <c r="AV358" s="71">
        <v>0</v>
      </c>
      <c r="AW358" s="71">
        <v>0</v>
      </c>
      <c r="AX358" s="71"/>
      <c r="AY358" s="72"/>
      <c r="AZ358" s="71">
        <v>584.19399999999996</v>
      </c>
      <c r="BA358" s="71">
        <v>3612.1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2042</v>
      </c>
      <c r="B359" s="70">
        <v>168</v>
      </c>
      <c r="C359" s="70">
        <v>15</v>
      </c>
      <c r="D359" s="70">
        <v>10</v>
      </c>
      <c r="E359" s="70">
        <v>2018</v>
      </c>
      <c r="F359" s="70" t="s">
        <v>183</v>
      </c>
      <c r="G359" s="70" t="s">
        <v>1657</v>
      </c>
      <c r="H359" s="70" t="s">
        <v>1658</v>
      </c>
      <c r="I359" s="148"/>
      <c r="J359" s="71">
        <v>46.109697808696083</v>
      </c>
      <c r="K359" s="71">
        <v>0.97194282613673544</v>
      </c>
      <c r="L359" s="71">
        <v>9.8856176606700501</v>
      </c>
      <c r="M359" s="71">
        <v>15.180934081313945</v>
      </c>
      <c r="N359" s="71">
        <v>21.089854369971938</v>
      </c>
      <c r="O359" s="71">
        <v>10.394876148774268</v>
      </c>
      <c r="P359" s="71">
        <v>12.551978452224391</v>
      </c>
      <c r="Q359" s="71">
        <v>0.59552631044035198</v>
      </c>
      <c r="R359" s="71">
        <v>0</v>
      </c>
      <c r="S359" s="71">
        <v>0.90271320100000008</v>
      </c>
      <c r="T359" s="72"/>
      <c r="U359" s="71">
        <v>1800823</v>
      </c>
      <c r="V359" s="71">
        <v>335</v>
      </c>
      <c r="W359" s="71">
        <v>230</v>
      </c>
      <c r="X359" s="71">
        <v>2902</v>
      </c>
      <c r="Y359" s="71">
        <v>4402</v>
      </c>
      <c r="Z359" s="71">
        <v>6334</v>
      </c>
      <c r="AA359" s="71">
        <v>2626</v>
      </c>
      <c r="AB359" s="71">
        <v>9396</v>
      </c>
      <c r="AC359" s="71">
        <v>0</v>
      </c>
      <c r="AD359" s="71">
        <v>0.90271320100000008</v>
      </c>
      <c r="AE359" s="72"/>
      <c r="AF359" s="71">
        <v>14653789.55912484</v>
      </c>
      <c r="AG359" s="71">
        <v>624292.15200527874</v>
      </c>
      <c r="AH359" s="71">
        <v>1400694.9866036249</v>
      </c>
      <c r="AI359" s="71">
        <v>18366871.223441541</v>
      </c>
      <c r="AJ359" s="71">
        <v>16313046.198612669</v>
      </c>
      <c r="AK359" s="71">
        <v>0</v>
      </c>
      <c r="AL359" s="71">
        <v>0</v>
      </c>
      <c r="AM359" s="71">
        <v>1293369.836246653</v>
      </c>
      <c r="AN359" s="71">
        <v>0</v>
      </c>
      <c r="AO359" s="71">
        <v>0</v>
      </c>
      <c r="AP359" s="71">
        <v>52652063.956034608</v>
      </c>
      <c r="AQ359" s="72"/>
      <c r="AR359" s="71">
        <v>98</v>
      </c>
      <c r="AS359" s="71">
        <v>53</v>
      </c>
      <c r="AT359" s="71">
        <v>0</v>
      </c>
      <c r="AU359" s="71">
        <v>0</v>
      </c>
      <c r="AV359" s="71">
        <v>0</v>
      </c>
      <c r="AW359" s="71">
        <v>0</v>
      </c>
      <c r="AX359" s="71"/>
      <c r="AY359" s="72"/>
      <c r="AZ359" s="71">
        <v>584.59400000000005</v>
      </c>
      <c r="BA359" s="71">
        <v>4552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2043</v>
      </c>
      <c r="B360" s="70">
        <v>169</v>
      </c>
      <c r="C360" s="70">
        <v>16</v>
      </c>
      <c r="D360" s="70">
        <v>10</v>
      </c>
      <c r="E360" s="70">
        <v>2019</v>
      </c>
      <c r="F360" s="70" t="s">
        <v>158</v>
      </c>
      <c r="G360" s="70" t="s">
        <v>1657</v>
      </c>
      <c r="H360" s="70" t="s">
        <v>1658</v>
      </c>
      <c r="I360" s="148"/>
      <c r="J360" s="71">
        <v>48.595078841804373</v>
      </c>
      <c r="K360" s="71">
        <v>0.90189137343515668</v>
      </c>
      <c r="L360" s="71">
        <v>9.929908600871876</v>
      </c>
      <c r="M360" s="71">
        <v>13.618676344526298</v>
      </c>
      <c r="N360" s="71">
        <v>21.166010974559455</v>
      </c>
      <c r="O360" s="71">
        <v>9.9717759539764206</v>
      </c>
      <c r="P360" s="71">
        <v>11.717164411522164</v>
      </c>
      <c r="Q360" s="71">
        <v>0.56668494607231701</v>
      </c>
      <c r="R360" s="71">
        <v>0</v>
      </c>
      <c r="S360" s="71">
        <v>0.71291176192000005</v>
      </c>
      <c r="T360" s="72"/>
      <c r="U360" s="71">
        <v>1996485</v>
      </c>
      <c r="V360" s="71">
        <v>335</v>
      </c>
      <c r="W360" s="71">
        <v>230</v>
      </c>
      <c r="X360" s="71">
        <v>2902</v>
      </c>
      <c r="Y360" s="71">
        <v>4364</v>
      </c>
      <c r="Z360" s="71">
        <v>6243</v>
      </c>
      <c r="AA360" s="71">
        <v>2433</v>
      </c>
      <c r="AB360" s="71">
        <v>9183</v>
      </c>
      <c r="AC360" s="71">
        <v>0</v>
      </c>
      <c r="AD360" s="71">
        <v>0.71291176192000005</v>
      </c>
      <c r="AE360" s="72"/>
      <c r="AF360" s="71">
        <v>15941593.53489954</v>
      </c>
      <c r="AG360" s="71">
        <v>624107.28157845151</v>
      </c>
      <c r="AH360" s="71">
        <v>1512332.1949263951</v>
      </c>
      <c r="AI360" s="71">
        <v>17998009.068925701</v>
      </c>
      <c r="AJ360" s="71">
        <v>17059192.789098568</v>
      </c>
      <c r="AK360" s="71">
        <v>0</v>
      </c>
      <c r="AL360" s="71">
        <v>0</v>
      </c>
      <c r="AM360" s="71">
        <v>1250655.4704130117</v>
      </c>
      <c r="AN360" s="71">
        <v>0</v>
      </c>
      <c r="AO360" s="71">
        <v>0</v>
      </c>
      <c r="AP360" s="71">
        <v>54385890.339841671</v>
      </c>
      <c r="AQ360" s="72"/>
      <c r="AR360" s="71">
        <v>106</v>
      </c>
      <c r="AS360" s="71">
        <v>62</v>
      </c>
      <c r="AT360" s="71">
        <v>0</v>
      </c>
      <c r="AU360" s="71">
        <v>0</v>
      </c>
      <c r="AV360" s="71">
        <v>0</v>
      </c>
      <c r="AW360" s="71">
        <v>0</v>
      </c>
      <c r="AX360" s="71"/>
      <c r="AY360" s="72"/>
      <c r="AZ360" s="71">
        <v>617.11399999999981</v>
      </c>
      <c r="BA360" s="71">
        <v>24908.6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2044</v>
      </c>
      <c r="B361" s="70">
        <v>170</v>
      </c>
      <c r="C361" s="70">
        <v>17</v>
      </c>
      <c r="D361" s="70">
        <v>10</v>
      </c>
      <c r="E361" s="70">
        <v>2020</v>
      </c>
      <c r="F361" s="70" t="s">
        <v>159</v>
      </c>
      <c r="G361" s="70" t="s">
        <v>1657</v>
      </c>
      <c r="H361" s="70" t="s">
        <v>1658</v>
      </c>
      <c r="I361" s="148"/>
      <c r="J361" s="71">
        <v>38.726997236289137</v>
      </c>
      <c r="K361" s="71">
        <v>0.98645893010353891</v>
      </c>
      <c r="L361" s="71">
        <v>12.778594379056267</v>
      </c>
      <c r="M361" s="71">
        <v>12.160896611917547</v>
      </c>
      <c r="N361" s="71">
        <v>19.310935489662814</v>
      </c>
      <c r="O361" s="71">
        <v>8.6457221661463297</v>
      </c>
      <c r="P361" s="71">
        <v>11.100850923060925</v>
      </c>
      <c r="Q361" s="71">
        <v>0.53441999688780994</v>
      </c>
      <c r="R361" s="71">
        <v>0</v>
      </c>
      <c r="S361" s="71">
        <v>1.20910568911259</v>
      </c>
      <c r="T361" s="72"/>
      <c r="U361" s="71">
        <v>1803611</v>
      </c>
      <c r="V361" s="71">
        <v>339</v>
      </c>
      <c r="W361" s="71">
        <v>263</v>
      </c>
      <c r="X361" s="71">
        <v>2725</v>
      </c>
      <c r="Y361" s="71">
        <v>4344</v>
      </c>
      <c r="Z361" s="71">
        <v>6178</v>
      </c>
      <c r="AA361" s="71">
        <v>2450</v>
      </c>
      <c r="AB361" s="71">
        <v>9064</v>
      </c>
      <c r="AC361" s="71">
        <v>0</v>
      </c>
      <c r="AD361" s="71">
        <v>1.20910568911259</v>
      </c>
      <c r="AE361" s="72"/>
      <c r="AF361" s="71">
        <v>14082427.735300349</v>
      </c>
      <c r="AG361" s="71">
        <v>632024.82438633323</v>
      </c>
      <c r="AH361" s="71">
        <v>1873958.9897607449</v>
      </c>
      <c r="AI361" s="71">
        <v>15646082.518225299</v>
      </c>
      <c r="AJ361" s="71">
        <v>17838583.092493691</v>
      </c>
      <c r="AK361" s="71"/>
      <c r="AL361" s="71"/>
      <c r="AM361" s="71">
        <v>1182952.7031403701</v>
      </c>
      <c r="AN361" s="71"/>
      <c r="AO361" s="71"/>
      <c r="AP361" s="71">
        <v>51256029.863306783</v>
      </c>
      <c r="AQ361" s="72"/>
      <c r="AR361" s="71">
        <v>110</v>
      </c>
      <c r="AS361" s="71">
        <v>66</v>
      </c>
      <c r="AT361" s="71">
        <v>0</v>
      </c>
      <c r="AU361" s="71">
        <v>0</v>
      </c>
      <c r="AV361" s="71">
        <v>0</v>
      </c>
      <c r="AW361" s="71">
        <v>0</v>
      </c>
      <c r="AX361" s="71"/>
      <c r="AY361" s="72"/>
      <c r="AZ361" s="71">
        <v>647.79399999999987</v>
      </c>
      <c r="BA361" s="71">
        <v>27047.10000000002</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2045</v>
      </c>
      <c r="B362" s="70">
        <v>170</v>
      </c>
      <c r="C362" s="70">
        <v>18</v>
      </c>
      <c r="D362" s="70">
        <v>10</v>
      </c>
      <c r="E362" s="70">
        <v>2021</v>
      </c>
      <c r="F362" s="70" t="s">
        <v>160</v>
      </c>
      <c r="G362" s="70" t="s">
        <v>1657</v>
      </c>
      <c r="H362" s="70" t="s">
        <v>1658</v>
      </c>
      <c r="I362" s="148"/>
      <c r="J362" s="71">
        <v>38.980668009782029</v>
      </c>
      <c r="K362" s="71">
        <v>0.95023377385321706</v>
      </c>
      <c r="L362" s="71">
        <v>11.661603947040785</v>
      </c>
      <c r="M362" s="71">
        <v>12.350807178245926</v>
      </c>
      <c r="N362" s="71">
        <v>18.66994793941393</v>
      </c>
      <c r="O362" s="71">
        <v>8.3287833688935855</v>
      </c>
      <c r="P362" s="71">
        <v>11.370254429283584</v>
      </c>
      <c r="Q362" s="71">
        <v>0.51427364195661696</v>
      </c>
      <c r="R362" s="71">
        <v>0</v>
      </c>
      <c r="S362" s="71">
        <v>0.84717214017129483</v>
      </c>
      <c r="T362" s="72"/>
      <c r="U362" s="71">
        <v>1864317</v>
      </c>
      <c r="V362" s="71">
        <v>339</v>
      </c>
      <c r="W362" s="71">
        <v>263</v>
      </c>
      <c r="X362" s="71">
        <v>2725</v>
      </c>
      <c r="Y362" s="71">
        <v>4251</v>
      </c>
      <c r="Z362" s="71">
        <v>6128</v>
      </c>
      <c r="AA362" s="71">
        <v>2447</v>
      </c>
      <c r="AB362" s="71">
        <v>8808</v>
      </c>
      <c r="AC362" s="71">
        <v>0</v>
      </c>
      <c r="AD362" s="71">
        <v>0.84717214017129483</v>
      </c>
      <c r="AE362" s="72"/>
      <c r="AF362" s="71">
        <v>14279865.751666965</v>
      </c>
      <c r="AG362" s="71">
        <v>642938.90103658568</v>
      </c>
      <c r="AH362" s="71">
        <v>1680113.2919516738</v>
      </c>
      <c r="AI362" s="71">
        <v>17168390.505492602</v>
      </c>
      <c r="AJ362" s="71">
        <v>17004866.60003306</v>
      </c>
      <c r="AK362" s="71">
        <v>0</v>
      </c>
      <c r="AL362" s="71">
        <v>0</v>
      </c>
      <c r="AM362" s="71">
        <v>1156172.323811128</v>
      </c>
      <c r="AN362" s="71">
        <v>0</v>
      </c>
      <c r="AO362" s="71">
        <v>0</v>
      </c>
      <c r="AP362" s="71">
        <v>51932347.373992011</v>
      </c>
      <c r="AQ362" s="72"/>
      <c r="AR362" s="71">
        <v>115</v>
      </c>
      <c r="AS362" s="71">
        <v>71</v>
      </c>
      <c r="AT362" s="71">
        <v>0</v>
      </c>
      <c r="AU362" s="71">
        <v>0</v>
      </c>
      <c r="AV362" s="71">
        <v>0</v>
      </c>
      <c r="AW362" s="71">
        <v>0</v>
      </c>
      <c r="AX362" s="71"/>
      <c r="AY362" s="72"/>
      <c r="AZ362" s="71">
        <v>685.99399999999969</v>
      </c>
      <c r="BA362" s="71">
        <v>27259.90000000002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1659</v>
      </c>
      <c r="B363" s="70">
        <v>170</v>
      </c>
      <c r="C363" s="70">
        <v>19</v>
      </c>
      <c r="D363" s="70">
        <v>10</v>
      </c>
      <c r="E363" s="70">
        <v>2022</v>
      </c>
      <c r="F363" s="70" t="s">
        <v>161</v>
      </c>
      <c r="G363" s="70" t="s">
        <v>1657</v>
      </c>
      <c r="H363" s="70" t="s">
        <v>1658</v>
      </c>
      <c r="I363" s="148"/>
      <c r="J363" s="71">
        <v>28.064414041747241</v>
      </c>
      <c r="K363" s="71">
        <v>0.90894999062868254</v>
      </c>
      <c r="L363" s="71">
        <v>10.456167639153371</v>
      </c>
      <c r="M363" s="71">
        <v>12.592295491717636</v>
      </c>
      <c r="N363" s="71">
        <v>18.451733106637828</v>
      </c>
      <c r="O363" s="71">
        <v>8.707494317802313</v>
      </c>
      <c r="P363" s="71">
        <v>11.021027458091803</v>
      </c>
      <c r="Q363" s="71">
        <v>0.50563307729334672</v>
      </c>
      <c r="R363" s="71">
        <v>0</v>
      </c>
      <c r="S363" s="71">
        <v>1.086816463552734</v>
      </c>
      <c r="T363" s="72"/>
      <c r="U363" s="71">
        <v>1650827</v>
      </c>
      <c r="V363" s="71">
        <v>339</v>
      </c>
      <c r="W363" s="71">
        <v>263</v>
      </c>
      <c r="X363" s="71">
        <v>2725</v>
      </c>
      <c r="Y363" s="71">
        <v>4266</v>
      </c>
      <c r="Z363" s="71">
        <v>6087</v>
      </c>
      <c r="AA363" s="71">
        <v>2408</v>
      </c>
      <c r="AB363" s="71">
        <v>8589</v>
      </c>
      <c r="AC363" s="71">
        <v>0</v>
      </c>
      <c r="AD363" s="71">
        <v>1.086816463552734</v>
      </c>
      <c r="AE363" s="72"/>
      <c r="AF363" s="71">
        <v>11272714.747204222</v>
      </c>
      <c r="AG363" s="71">
        <v>648586.84393860737</v>
      </c>
      <c r="AH363" s="71">
        <v>1864941.1996507316</v>
      </c>
      <c r="AI363" s="71">
        <v>17050347.09808119</v>
      </c>
      <c r="AJ363" s="71">
        <v>17370574.741107628</v>
      </c>
      <c r="AK363" s="71">
        <v>0</v>
      </c>
      <c r="AL363" s="71">
        <v>0</v>
      </c>
      <c r="AM363" s="71">
        <v>1109074.3316627156</v>
      </c>
      <c r="AN363" s="71">
        <v>0</v>
      </c>
      <c r="AO363" s="71">
        <v>0</v>
      </c>
      <c r="AP363" s="71">
        <v>49316238.961645097</v>
      </c>
      <c r="AQ363" s="72"/>
      <c r="AR363" s="71">
        <v>121</v>
      </c>
      <c r="AS363" s="71">
        <v>80</v>
      </c>
      <c r="AT363" s="71">
        <v>0</v>
      </c>
      <c r="AU363" s="71">
        <v>0</v>
      </c>
      <c r="AV363" s="71">
        <v>0</v>
      </c>
      <c r="AW363" s="71">
        <v>0</v>
      </c>
      <c r="AX363" s="71"/>
      <c r="AY363" s="72"/>
      <c r="AZ363" s="71">
        <v>743.49399999999969</v>
      </c>
      <c r="BA363" s="71">
        <v>27705.800000000017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2046</v>
      </c>
      <c r="B364" s="70">
        <v>170</v>
      </c>
      <c r="C364" s="70">
        <v>20</v>
      </c>
      <c r="D364" s="70">
        <v>10</v>
      </c>
      <c r="E364" s="70">
        <v>2023</v>
      </c>
      <c r="F364" s="70" t="s">
        <v>1539</v>
      </c>
      <c r="G364" s="70" t="s">
        <v>1657</v>
      </c>
      <c r="H364" s="70" t="s">
        <v>1658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130</v>
      </c>
      <c r="AS364" s="71">
        <v>93</v>
      </c>
      <c r="AT364" s="71">
        <v>0</v>
      </c>
      <c r="AU364" s="71">
        <v>0</v>
      </c>
      <c r="AV364" s="71">
        <v>0</v>
      </c>
      <c r="AW364" s="71">
        <v>0</v>
      </c>
      <c r="AX364" s="71"/>
      <c r="AY364" s="72"/>
      <c r="AZ364" s="71">
        <v>795.99899999999957</v>
      </c>
      <c r="BA364" s="71">
        <v>28286.500000000022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1656</v>
      </c>
      <c r="B365" s="70">
        <v>170</v>
      </c>
      <c r="C365" s="70">
        <v>21</v>
      </c>
      <c r="D365" s="70">
        <v>10</v>
      </c>
      <c r="E365" s="70">
        <v>2024</v>
      </c>
      <c r="F365" s="70" t="s">
        <v>1554</v>
      </c>
      <c r="G365" s="70" t="s">
        <v>1657</v>
      </c>
      <c r="H365" s="70" t="s">
        <v>1658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2047</v>
      </c>
      <c r="B366" s="70">
        <v>273</v>
      </c>
      <c r="C366" s="70">
        <v>1</v>
      </c>
      <c r="D366" s="70">
        <v>17</v>
      </c>
      <c r="E366" s="70">
        <v>1990</v>
      </c>
      <c r="F366" s="70" t="s">
        <v>787</v>
      </c>
      <c r="G366" s="70" t="s">
        <v>2048</v>
      </c>
      <c r="H366" s="70" t="s">
        <v>2049</v>
      </c>
      <c r="I366" s="148"/>
      <c r="J366" s="71">
        <v>10.531097424879871</v>
      </c>
      <c r="K366" s="71">
        <v>1.369444583695238</v>
      </c>
      <c r="L366" s="71">
        <v>1.7135253793027541</v>
      </c>
      <c r="M366" s="71">
        <v>15.634288197682491</v>
      </c>
      <c r="N366" s="71">
        <v>11.57779989283301</v>
      </c>
      <c r="O366" s="71">
        <v>8.8716174509969754</v>
      </c>
      <c r="P366" s="71">
        <v>11.65103274401401</v>
      </c>
      <c r="Q366" s="71">
        <v>0.77799500886751005</v>
      </c>
      <c r="R366" s="71">
        <v>0</v>
      </c>
      <c r="S366" s="71">
        <v>0.70489621563944915</v>
      </c>
      <c r="T366" s="72"/>
      <c r="U366" s="71">
        <v>620845</v>
      </c>
      <c r="V366" s="71">
        <v>396</v>
      </c>
      <c r="W366" s="71">
        <v>19</v>
      </c>
      <c r="X366" s="71">
        <v>6035</v>
      </c>
      <c r="Y366" s="71">
        <v>4183</v>
      </c>
      <c r="Z366" s="71">
        <v>3649</v>
      </c>
      <c r="AA366" s="71">
        <v>2829</v>
      </c>
      <c r="AB366" s="71">
        <v>12632</v>
      </c>
      <c r="AC366" s="71">
        <v>0</v>
      </c>
      <c r="AD366" s="71">
        <v>0.70489621563944915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2050</v>
      </c>
      <c r="B367" s="70">
        <v>274</v>
      </c>
      <c r="C367" s="70">
        <v>2</v>
      </c>
      <c r="D367" s="70">
        <v>17</v>
      </c>
      <c r="E367" s="70">
        <v>2005</v>
      </c>
      <c r="F367" s="70" t="s">
        <v>789</v>
      </c>
      <c r="G367" s="70" t="s">
        <v>2048</v>
      </c>
      <c r="H367" s="70" t="s">
        <v>2049</v>
      </c>
      <c r="I367" s="148"/>
      <c r="J367" s="71">
        <v>9.440918110916753</v>
      </c>
      <c r="K367" s="71">
        <v>0.88473067260325899</v>
      </c>
      <c r="L367" s="71">
        <v>5.8831258358395457</v>
      </c>
      <c r="M367" s="71">
        <v>18.731000513305549</v>
      </c>
      <c r="N367" s="71">
        <v>14.926864790414919</v>
      </c>
      <c r="O367" s="71">
        <v>11.73823205808424</v>
      </c>
      <c r="P367" s="71">
        <v>10.12269964167289</v>
      </c>
      <c r="Q367" s="71">
        <v>0.64735051454196002</v>
      </c>
      <c r="R367" s="71">
        <v>0</v>
      </c>
      <c r="S367" s="71">
        <v>2.187715644034228</v>
      </c>
      <c r="T367" s="72"/>
      <c r="U367" s="71">
        <v>514554</v>
      </c>
      <c r="V367" s="71">
        <v>373</v>
      </c>
      <c r="W367" s="71">
        <v>64</v>
      </c>
      <c r="X367" s="71">
        <v>4076</v>
      </c>
      <c r="Y367" s="71">
        <v>4538</v>
      </c>
      <c r="Z367" s="71">
        <v>5587</v>
      </c>
      <c r="AA367" s="71">
        <v>2013</v>
      </c>
      <c r="AB367" s="71">
        <v>10988</v>
      </c>
      <c r="AC367" s="71">
        <v>0</v>
      </c>
      <c r="AD367" s="71">
        <v>2.187715644034228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2051</v>
      </c>
      <c r="B368" s="70">
        <v>275</v>
      </c>
      <c r="C368" s="70">
        <v>3</v>
      </c>
      <c r="D368" s="70">
        <v>17</v>
      </c>
      <c r="E368" s="70">
        <v>2006</v>
      </c>
      <c r="F368" s="70" t="s">
        <v>790</v>
      </c>
      <c r="G368" s="1064" t="s">
        <v>2048</v>
      </c>
      <c r="H368" s="70" t="s">
        <v>2049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2052</v>
      </c>
      <c r="B369" s="70">
        <v>276</v>
      </c>
      <c r="C369" s="70">
        <v>4</v>
      </c>
      <c r="D369" s="70">
        <v>17</v>
      </c>
      <c r="E369" s="70">
        <v>2007</v>
      </c>
      <c r="F369" s="70" t="s">
        <v>791</v>
      </c>
      <c r="G369" s="1064" t="s">
        <v>2048</v>
      </c>
      <c r="H369" s="70" t="s">
        <v>2049</v>
      </c>
      <c r="I369" s="148"/>
      <c r="J369" s="71">
        <v>7.3408494117887528</v>
      </c>
      <c r="K369" s="71">
        <v>0.71113022644299739</v>
      </c>
      <c r="L369" s="71">
        <v>4.6702918345212074</v>
      </c>
      <c r="M369" s="71">
        <v>17.765102376523661</v>
      </c>
      <c r="N369" s="71">
        <v>14.208487352123139</v>
      </c>
      <c r="O369" s="71">
        <v>11.358324667445251</v>
      </c>
      <c r="P369" s="71">
        <v>9.7687371980718307</v>
      </c>
      <c r="Q369" s="71">
        <v>0.664272518172909</v>
      </c>
      <c r="R369" s="71">
        <v>0</v>
      </c>
      <c r="S369" s="71">
        <v>1.305859346971072</v>
      </c>
      <c r="T369" s="72"/>
      <c r="U369" s="71">
        <v>500594</v>
      </c>
      <c r="V369" s="71">
        <v>301</v>
      </c>
      <c r="W369" s="71">
        <v>64</v>
      </c>
      <c r="X369" s="71">
        <v>4239</v>
      </c>
      <c r="Y369" s="71">
        <v>4450</v>
      </c>
      <c r="Z369" s="71">
        <v>5620</v>
      </c>
      <c r="AA369" s="71">
        <v>1913</v>
      </c>
      <c r="AB369" s="71">
        <v>10679</v>
      </c>
      <c r="AC369" s="71">
        <v>0</v>
      </c>
      <c r="AD369" s="71">
        <v>1.305859346971072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2053</v>
      </c>
      <c r="B370" s="70">
        <v>277</v>
      </c>
      <c r="C370" s="70">
        <v>5</v>
      </c>
      <c r="D370" s="70">
        <v>17</v>
      </c>
      <c r="E370" s="70">
        <v>2008</v>
      </c>
      <c r="F370" s="70" t="s">
        <v>792</v>
      </c>
      <c r="G370" s="70" t="s">
        <v>2048</v>
      </c>
      <c r="H370" s="70" t="s">
        <v>2049</v>
      </c>
      <c r="I370" s="148"/>
      <c r="J370" s="71">
        <v>6.633530676876835</v>
      </c>
      <c r="K370" s="71">
        <v>0.52708139171020396</v>
      </c>
      <c r="L370" s="71">
        <v>4.1189577677671272</v>
      </c>
      <c r="M370" s="71">
        <v>18.580967710888139</v>
      </c>
      <c r="N370" s="71">
        <v>13.95007934266078</v>
      </c>
      <c r="O370" s="71">
        <v>10.93218209589997</v>
      </c>
      <c r="P370" s="71">
        <v>9.5688790495991523</v>
      </c>
      <c r="Q370" s="71">
        <v>0.64244678241110198</v>
      </c>
      <c r="R370" s="71">
        <v>0</v>
      </c>
      <c r="S370" s="71">
        <v>1.572102274563616</v>
      </c>
      <c r="T370" s="72"/>
      <c r="U370" s="71">
        <v>493905</v>
      </c>
      <c r="V370" s="71">
        <v>301</v>
      </c>
      <c r="W370" s="71">
        <v>64</v>
      </c>
      <c r="X370" s="71">
        <v>4239</v>
      </c>
      <c r="Y370" s="71">
        <v>4415</v>
      </c>
      <c r="Z370" s="71">
        <v>5599</v>
      </c>
      <c r="AA370" s="71">
        <v>1876</v>
      </c>
      <c r="AB370" s="71">
        <v>10498</v>
      </c>
      <c r="AC370" s="71">
        <v>0</v>
      </c>
      <c r="AD370" s="71">
        <v>1.572102274563616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2054</v>
      </c>
      <c r="B371" s="70">
        <v>278</v>
      </c>
      <c r="C371" s="70">
        <v>6</v>
      </c>
      <c r="D371" s="70">
        <v>17</v>
      </c>
      <c r="E371" s="70">
        <v>2009</v>
      </c>
      <c r="F371" s="70" t="s">
        <v>176</v>
      </c>
      <c r="G371" s="70" t="s">
        <v>2048</v>
      </c>
      <c r="H371" s="70" t="s">
        <v>2049</v>
      </c>
      <c r="I371" s="148"/>
      <c r="J371" s="71">
        <v>6.8079430503542557</v>
      </c>
      <c r="K371" s="71">
        <v>0.47963837977251278</v>
      </c>
      <c r="L371" s="71">
        <v>1.158657865948415</v>
      </c>
      <c r="M371" s="71">
        <v>20.839323035196632</v>
      </c>
      <c r="N371" s="71">
        <v>13.93979195948484</v>
      </c>
      <c r="O371" s="71">
        <v>11.18046869881214</v>
      </c>
      <c r="P371" s="71">
        <v>8.9481908379605297</v>
      </c>
      <c r="Q371" s="71">
        <v>0.60104576465648896</v>
      </c>
      <c r="R371" s="71">
        <v>0</v>
      </c>
      <c r="S371" s="71">
        <v>1.247741845591867</v>
      </c>
      <c r="T371" s="72"/>
      <c r="U371" s="71">
        <v>503040</v>
      </c>
      <c r="V371" s="71">
        <v>259</v>
      </c>
      <c r="W371" s="71">
        <v>32</v>
      </c>
      <c r="X371" s="71">
        <v>4472</v>
      </c>
      <c r="Y371" s="71">
        <v>4388</v>
      </c>
      <c r="Z371" s="71">
        <v>5652</v>
      </c>
      <c r="AA371" s="71">
        <v>1801</v>
      </c>
      <c r="AB371" s="71">
        <v>10310</v>
      </c>
      <c r="AC371" s="71">
        <v>0</v>
      </c>
      <c r="AD371" s="71">
        <v>1.247741845591867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2055</v>
      </c>
      <c r="B372" s="70">
        <v>279</v>
      </c>
      <c r="C372" s="70">
        <v>7</v>
      </c>
      <c r="D372" s="70">
        <v>17</v>
      </c>
      <c r="E372" s="70">
        <v>2010</v>
      </c>
      <c r="F372" s="70" t="s">
        <v>177</v>
      </c>
      <c r="G372" s="70" t="s">
        <v>2048</v>
      </c>
      <c r="H372" s="70" t="s">
        <v>2049</v>
      </c>
      <c r="I372" s="148"/>
      <c r="J372" s="71">
        <v>4.335728499954195</v>
      </c>
      <c r="K372" s="71">
        <v>0.46246454096435452</v>
      </c>
      <c r="L372" s="71">
        <v>1.098573325770301</v>
      </c>
      <c r="M372" s="71">
        <v>19.926232782991249</v>
      </c>
      <c r="N372" s="71">
        <v>13.008697810104961</v>
      </c>
      <c r="O372" s="71">
        <v>11.179949453442999</v>
      </c>
      <c r="P372" s="71">
        <v>9.0092253577461445</v>
      </c>
      <c r="Q372" s="71">
        <v>0.62128752284500799</v>
      </c>
      <c r="R372" s="71">
        <v>0</v>
      </c>
      <c r="S372" s="71">
        <v>1.345639793448983</v>
      </c>
      <c r="T372" s="72"/>
      <c r="U372" s="71">
        <v>318516</v>
      </c>
      <c r="V372" s="71">
        <v>259</v>
      </c>
      <c r="W372" s="71">
        <v>32</v>
      </c>
      <c r="X372" s="71">
        <v>4472</v>
      </c>
      <c r="Y372" s="71">
        <v>4361</v>
      </c>
      <c r="Z372" s="71">
        <v>5678</v>
      </c>
      <c r="AA372" s="71">
        <v>1768</v>
      </c>
      <c r="AB372" s="71">
        <v>10212</v>
      </c>
      <c r="AC372" s="71">
        <v>0</v>
      </c>
      <c r="AD372" s="71">
        <v>1.345639793448983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2056</v>
      </c>
      <c r="B373" s="70">
        <v>280</v>
      </c>
      <c r="C373" s="70">
        <v>8</v>
      </c>
      <c r="D373" s="70">
        <v>17</v>
      </c>
      <c r="E373" s="70">
        <v>2011</v>
      </c>
      <c r="F373" s="70" t="s">
        <v>178</v>
      </c>
      <c r="G373" s="70" t="s">
        <v>2048</v>
      </c>
      <c r="H373" s="70" t="s">
        <v>2049</v>
      </c>
      <c r="I373" s="148"/>
      <c r="J373" s="71">
        <v>3.2604916416584042</v>
      </c>
      <c r="K373" s="71">
        <v>0.73700289792587426</v>
      </c>
      <c r="L373" s="71">
        <v>1.428630661718101</v>
      </c>
      <c r="M373" s="71">
        <v>26.370244471000699</v>
      </c>
      <c r="N373" s="71">
        <v>17.72415745483038</v>
      </c>
      <c r="O373" s="71">
        <v>11.019314630748635</v>
      </c>
      <c r="P373" s="71">
        <v>8.6598010418380795</v>
      </c>
      <c r="Q373" s="71">
        <v>0.70598104054467203</v>
      </c>
      <c r="R373" s="71">
        <v>0</v>
      </c>
      <c r="S373" s="71">
        <v>1.344659305365447</v>
      </c>
      <c r="T373" s="72"/>
      <c r="U373" s="71">
        <v>220091</v>
      </c>
      <c r="V373" s="71">
        <v>259</v>
      </c>
      <c r="W373" s="71">
        <v>32</v>
      </c>
      <c r="X373" s="71">
        <v>4472</v>
      </c>
      <c r="Y373" s="71">
        <v>4336</v>
      </c>
      <c r="Z373" s="71">
        <v>5718</v>
      </c>
      <c r="AA373" s="71">
        <v>1750</v>
      </c>
      <c r="AB373" s="71">
        <v>10060</v>
      </c>
      <c r="AC373" s="71">
        <v>0</v>
      </c>
      <c r="AD373" s="71">
        <v>1.344659305365447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2057</v>
      </c>
      <c r="B374" s="70">
        <v>281</v>
      </c>
      <c r="C374" s="70">
        <v>9</v>
      </c>
      <c r="D374" s="70">
        <v>17</v>
      </c>
      <c r="E374" s="70">
        <v>2012</v>
      </c>
      <c r="F374" s="70" t="s">
        <v>179</v>
      </c>
      <c r="G374" s="70" t="s">
        <v>2048</v>
      </c>
      <c r="H374" s="70" t="s">
        <v>2049</v>
      </c>
      <c r="I374" s="148"/>
      <c r="J374" s="71">
        <v>6.8596752869454063</v>
      </c>
      <c r="K374" s="71">
        <v>0.73909279895281998</v>
      </c>
      <c r="L374" s="71">
        <v>1.499593169946053</v>
      </c>
      <c r="M374" s="71">
        <v>28.859011999821949</v>
      </c>
      <c r="N374" s="71">
        <v>22.703128465690011</v>
      </c>
      <c r="O374" s="71">
        <v>10.886714854231023</v>
      </c>
      <c r="P374" s="71">
        <v>8.5100065366627096</v>
      </c>
      <c r="Q374" s="71">
        <v>0.75384362710070496</v>
      </c>
      <c r="R374" s="71">
        <v>0</v>
      </c>
      <c r="S374" s="71">
        <v>1.237107359526038</v>
      </c>
      <c r="T374" s="72"/>
      <c r="U374" s="71">
        <v>471264</v>
      </c>
      <c r="V374" s="71">
        <v>259</v>
      </c>
      <c r="W374" s="71">
        <v>32</v>
      </c>
      <c r="X374" s="71">
        <v>4472</v>
      </c>
      <c r="Y374" s="71">
        <v>4317</v>
      </c>
      <c r="Z374" s="71">
        <v>5694</v>
      </c>
      <c r="AA374" s="71">
        <v>1710</v>
      </c>
      <c r="AB374" s="71">
        <v>9887</v>
      </c>
      <c r="AC374" s="71">
        <v>0</v>
      </c>
      <c r="AD374" s="71">
        <v>1.237107359526038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2058</v>
      </c>
      <c r="B375" s="70">
        <v>282</v>
      </c>
      <c r="C375" s="70">
        <v>10</v>
      </c>
      <c r="D375" s="70">
        <v>17</v>
      </c>
      <c r="E375" s="70">
        <v>2013</v>
      </c>
      <c r="F375" s="70" t="s">
        <v>180</v>
      </c>
      <c r="G375" s="70" t="s">
        <v>2048</v>
      </c>
      <c r="H375" s="70" t="s">
        <v>2049</v>
      </c>
      <c r="I375" s="148"/>
      <c r="J375" s="71">
        <v>9.1257276798561353</v>
      </c>
      <c r="K375" s="71">
        <v>0.60364692353684246</v>
      </c>
      <c r="L375" s="71">
        <v>1.3380672064548611</v>
      </c>
      <c r="M375" s="71">
        <v>28.870833972049262</v>
      </c>
      <c r="N375" s="71">
        <v>24.326077905168471</v>
      </c>
      <c r="O375" s="71">
        <v>10.481815859090828</v>
      </c>
      <c r="P375" s="71">
        <v>8.4071974771703761</v>
      </c>
      <c r="Q375" s="71">
        <v>0.75792324943281797</v>
      </c>
      <c r="R375" s="71">
        <v>0</v>
      </c>
      <c r="S375" s="71">
        <v>1.224734128315196</v>
      </c>
      <c r="T375" s="72"/>
      <c r="U375" s="71">
        <v>482363</v>
      </c>
      <c r="V375" s="71">
        <v>259</v>
      </c>
      <c r="W375" s="71">
        <v>32</v>
      </c>
      <c r="X375" s="71">
        <v>4472</v>
      </c>
      <c r="Y375" s="71">
        <v>4276</v>
      </c>
      <c r="Z375" s="71">
        <v>5727</v>
      </c>
      <c r="AA375" s="71">
        <v>1683</v>
      </c>
      <c r="AB375" s="71">
        <v>9798</v>
      </c>
      <c r="AC375" s="71">
        <v>0</v>
      </c>
      <c r="AD375" s="71">
        <v>1.224734128315196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2059</v>
      </c>
      <c r="B376" s="70">
        <v>283</v>
      </c>
      <c r="C376" s="70">
        <v>11</v>
      </c>
      <c r="D376" s="70">
        <v>17</v>
      </c>
      <c r="E376" s="70">
        <v>2014</v>
      </c>
      <c r="F376" s="70" t="s">
        <v>181</v>
      </c>
      <c r="G376" s="70" t="s">
        <v>2048</v>
      </c>
      <c r="H376" s="70" t="s">
        <v>2049</v>
      </c>
      <c r="I376" s="148"/>
      <c r="J376" s="71">
        <v>8.3892684574413838</v>
      </c>
      <c r="K376" s="71">
        <v>0.59019315515534654</v>
      </c>
      <c r="L376" s="71">
        <v>1.6408154770355221</v>
      </c>
      <c r="M376" s="71">
        <v>22.98576555007687</v>
      </c>
      <c r="N376" s="71">
        <v>20.532810591379508</v>
      </c>
      <c r="O376" s="71">
        <v>9.9225958557861471</v>
      </c>
      <c r="P376" s="71">
        <v>8.1747237074100969</v>
      </c>
      <c r="Q376" s="71">
        <v>0.71835034126024999</v>
      </c>
      <c r="R376" s="71">
        <v>0</v>
      </c>
      <c r="S376" s="71">
        <v>1.1066391089653691</v>
      </c>
      <c r="T376" s="72"/>
      <c r="U376" s="71">
        <v>490255</v>
      </c>
      <c r="V376" s="71">
        <v>222</v>
      </c>
      <c r="W376" s="71">
        <v>33</v>
      </c>
      <c r="X376" s="71">
        <v>3905</v>
      </c>
      <c r="Y376" s="71">
        <v>4260</v>
      </c>
      <c r="Z376" s="71">
        <v>5710</v>
      </c>
      <c r="AA376" s="71">
        <v>1628</v>
      </c>
      <c r="AB376" s="71">
        <v>9679</v>
      </c>
      <c r="AC376" s="71">
        <v>0</v>
      </c>
      <c r="AD376" s="71">
        <v>1.1066391089653691</v>
      </c>
      <c r="AE376" s="72"/>
      <c r="AF376" s="71"/>
      <c r="AG376" s="71"/>
      <c r="AH376" s="71"/>
      <c r="AI376" s="71"/>
      <c r="AJ376" s="71"/>
      <c r="AK376" s="71"/>
      <c r="AL376" s="71"/>
      <c r="AM376" s="71"/>
      <c r="AN376" s="71"/>
      <c r="AO376" s="71"/>
      <c r="AP376" s="71"/>
      <c r="AQ376" s="72"/>
      <c r="AR376" s="71">
        <v>172</v>
      </c>
      <c r="AS376" s="71">
        <v>36</v>
      </c>
      <c r="AT376" s="71">
        <v>0</v>
      </c>
      <c r="AU376" s="71">
        <v>0</v>
      </c>
      <c r="AV376" s="71">
        <v>0</v>
      </c>
      <c r="AW376" s="71">
        <v>0</v>
      </c>
      <c r="AX376" s="71"/>
      <c r="AY376" s="72"/>
      <c r="AZ376" s="71">
        <v>748.16</v>
      </c>
      <c r="BA376" s="71">
        <v>1360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2060</v>
      </c>
      <c r="B377" s="70">
        <v>284</v>
      </c>
      <c r="C377" s="70">
        <v>12</v>
      </c>
      <c r="D377" s="70">
        <v>17</v>
      </c>
      <c r="E377" s="70">
        <v>2015</v>
      </c>
      <c r="F377" s="70" t="s">
        <v>182</v>
      </c>
      <c r="G377" s="70" t="s">
        <v>2048</v>
      </c>
      <c r="H377" s="70" t="s">
        <v>2049</v>
      </c>
      <c r="I377" s="148"/>
      <c r="J377" s="71">
        <v>8.1250316683513848</v>
      </c>
      <c r="K377" s="71">
        <v>0.56499781610161426</v>
      </c>
      <c r="L377" s="71">
        <v>1.936168141404911</v>
      </c>
      <c r="M377" s="71">
        <v>23.99545673881914</v>
      </c>
      <c r="N377" s="71">
        <v>17.402155242109401</v>
      </c>
      <c r="O377" s="71">
        <v>9.8021939958397173</v>
      </c>
      <c r="P377" s="71">
        <v>8.1058027738087297</v>
      </c>
      <c r="Q377" s="71">
        <v>0.69544470239017198</v>
      </c>
      <c r="R377" s="71">
        <v>0</v>
      </c>
      <c r="S377" s="71">
        <v>1.8543538806044491</v>
      </c>
      <c r="T377" s="72"/>
      <c r="U377" s="71">
        <v>512961</v>
      </c>
      <c r="V377" s="71">
        <v>222</v>
      </c>
      <c r="W377" s="71">
        <v>33</v>
      </c>
      <c r="X377" s="71">
        <v>3905</v>
      </c>
      <c r="Y377" s="71">
        <v>4277</v>
      </c>
      <c r="Z377" s="71">
        <v>5695</v>
      </c>
      <c r="AA377" s="71">
        <v>1613</v>
      </c>
      <c r="AB377" s="71">
        <v>9572</v>
      </c>
      <c r="AC377" s="71">
        <v>0</v>
      </c>
      <c r="AD377" s="71">
        <v>1.8543538806044491</v>
      </c>
      <c r="AE377" s="72"/>
      <c r="AF377" s="71">
        <v>5058332.0553054502</v>
      </c>
      <c r="AG377" s="71">
        <v>391641.04600115312</v>
      </c>
      <c r="AH377" s="71">
        <v>388205.58783818589</v>
      </c>
      <c r="AI377" s="71">
        <v>23836557.16904331</v>
      </c>
      <c r="AJ377" s="71">
        <v>23765860.721282311</v>
      </c>
      <c r="AK377" s="71">
        <v>0</v>
      </c>
      <c r="AL377" s="71">
        <v>0</v>
      </c>
      <c r="AM377" s="71">
        <v>1311802.4469701841</v>
      </c>
      <c r="AN377" s="71">
        <v>0</v>
      </c>
      <c r="AO377" s="71">
        <v>0</v>
      </c>
      <c r="AP377" s="71">
        <v>54752399.026440598</v>
      </c>
      <c r="AQ377" s="72"/>
      <c r="AR377" s="71">
        <v>184</v>
      </c>
      <c r="AS377" s="71">
        <v>45</v>
      </c>
      <c r="AT377" s="71">
        <v>0</v>
      </c>
      <c r="AU377" s="71">
        <v>0</v>
      </c>
      <c r="AV377" s="71">
        <v>0</v>
      </c>
      <c r="AW377" s="71">
        <v>0</v>
      </c>
      <c r="AX377" s="71"/>
      <c r="AY377" s="72"/>
      <c r="AZ377" s="71">
        <v>836.43000000000006</v>
      </c>
      <c r="BA377" s="71">
        <v>1507.7</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2061</v>
      </c>
      <c r="B378" s="70">
        <v>285</v>
      </c>
      <c r="C378" s="70">
        <v>13</v>
      </c>
      <c r="D378" s="70">
        <v>17</v>
      </c>
      <c r="E378" s="70">
        <v>2016</v>
      </c>
      <c r="F378" s="70" t="s">
        <v>155</v>
      </c>
      <c r="G378" s="70" t="s">
        <v>2048</v>
      </c>
      <c r="H378" s="70" t="s">
        <v>2049</v>
      </c>
      <c r="I378" s="148"/>
      <c r="J378" s="71">
        <v>8.2269404604780174</v>
      </c>
      <c r="K378" s="71">
        <v>0.52428748028071481</v>
      </c>
      <c r="L378" s="71">
        <v>2.102957582800117</v>
      </c>
      <c r="M378" s="71">
        <v>17.985157630631793</v>
      </c>
      <c r="N378" s="71">
        <v>15.028476570646825</v>
      </c>
      <c r="O378" s="71">
        <v>9.7596743644178208</v>
      </c>
      <c r="P378" s="71">
        <v>7.6864980996840568</v>
      </c>
      <c r="Q378" s="71">
        <v>0.66422358991368236</v>
      </c>
      <c r="R378" s="71">
        <v>0</v>
      </c>
      <c r="S378" s="71">
        <v>1.2172230352687299</v>
      </c>
      <c r="T378" s="72"/>
      <c r="U378" s="71">
        <v>558012</v>
      </c>
      <c r="V378" s="71">
        <v>222</v>
      </c>
      <c r="W378" s="71">
        <v>33</v>
      </c>
      <c r="X378" s="71">
        <v>3905</v>
      </c>
      <c r="Y378" s="71">
        <v>4267</v>
      </c>
      <c r="Z378" s="71">
        <v>5740</v>
      </c>
      <c r="AA378" s="71">
        <v>1582</v>
      </c>
      <c r="AB378" s="71">
        <v>9404</v>
      </c>
      <c r="AC378" s="71">
        <v>0</v>
      </c>
      <c r="AD378" s="71">
        <v>1.2172230352687301</v>
      </c>
      <c r="AE378" s="72"/>
      <c r="AF378" s="71">
        <v>5467128.719861188</v>
      </c>
      <c r="AG378" s="71">
        <v>383885.01866172138</v>
      </c>
      <c r="AH378" s="71">
        <v>352755.55601432727</v>
      </c>
      <c r="AI378" s="71">
        <v>27282067.48232219</v>
      </c>
      <c r="AJ378" s="71">
        <v>24028555.630125899</v>
      </c>
      <c r="AK378" s="71">
        <v>0</v>
      </c>
      <c r="AL378" s="71">
        <v>0</v>
      </c>
      <c r="AM378" s="71">
        <v>1289780.0063399151</v>
      </c>
      <c r="AN378" s="71">
        <v>0</v>
      </c>
      <c r="AO378" s="71">
        <v>0</v>
      </c>
      <c r="AP378" s="71">
        <v>58804172.413325243</v>
      </c>
      <c r="AQ378" s="72"/>
      <c r="AR378" s="71">
        <v>195</v>
      </c>
      <c r="AS378" s="71">
        <v>49</v>
      </c>
      <c r="AT378" s="71">
        <v>0</v>
      </c>
      <c r="AU378" s="71">
        <v>0</v>
      </c>
      <c r="AV378" s="71">
        <v>0</v>
      </c>
      <c r="AW378" s="71">
        <v>0</v>
      </c>
      <c r="AX378" s="71"/>
      <c r="AY378" s="72"/>
      <c r="AZ378" s="71">
        <v>901.13000000000011</v>
      </c>
      <c r="BA378" s="71">
        <v>1693.2</v>
      </c>
      <c r="BB378" s="71">
        <v>0</v>
      </c>
      <c r="BC378" s="71">
        <v>0</v>
      </c>
      <c r="BD378" s="71">
        <v>0</v>
      </c>
      <c r="BE378" s="71">
        <v>0</v>
      </c>
      <c r="BF378" s="71"/>
      <c r="BG378" s="72"/>
      <c r="BH378" s="71">
        <v>0</v>
      </c>
      <c r="BI378" s="71">
        <v>0</v>
      </c>
      <c r="BJ378" s="71">
        <v>0</v>
      </c>
      <c r="BK378" s="71">
        <v>0</v>
      </c>
      <c r="BL378" s="71">
        <v>12.05</v>
      </c>
      <c r="BM378" s="71">
        <v>0</v>
      </c>
      <c r="BN378" s="72"/>
      <c r="BO378" s="71">
        <v>0</v>
      </c>
      <c r="BP378" s="71">
        <v>0</v>
      </c>
      <c r="BQ378" s="71">
        <v>0</v>
      </c>
      <c r="BR378" s="71">
        <v>0</v>
      </c>
      <c r="BS378" s="71">
        <v>1</v>
      </c>
      <c r="BT378" s="71">
        <v>0</v>
      </c>
      <c r="BU378"/>
      <c r="BV378" s="70">
        <v>0</v>
      </c>
      <c r="BW378" s="70">
        <v>0</v>
      </c>
      <c r="BX378" s="70">
        <v>12.05</v>
      </c>
      <c r="BY378" s="70">
        <v>0</v>
      </c>
      <c r="BZ378" s="70">
        <v>0</v>
      </c>
      <c r="CA378" s="70">
        <v>0</v>
      </c>
      <c r="CB378" s="70">
        <v>0</v>
      </c>
      <c r="CC378" s="70">
        <v>0</v>
      </c>
      <c r="CD378" s="70">
        <v>0</v>
      </c>
    </row>
    <row r="379" spans="1:82">
      <c r="A379" s="70" t="s">
        <v>2062</v>
      </c>
      <c r="B379" s="70">
        <v>286</v>
      </c>
      <c r="C379" s="70">
        <v>14</v>
      </c>
      <c r="D379" s="70">
        <v>17</v>
      </c>
      <c r="E379" s="70">
        <v>2017</v>
      </c>
      <c r="F379" s="70" t="s">
        <v>156</v>
      </c>
      <c r="G379" s="70" t="s">
        <v>2048</v>
      </c>
      <c r="H379" s="70" t="s">
        <v>2049</v>
      </c>
      <c r="I379" s="148"/>
      <c r="J379" s="71">
        <v>8.3843349445077102</v>
      </c>
      <c r="K379" s="71">
        <v>0.51405661957081072</v>
      </c>
      <c r="L379" s="71">
        <v>1.9865344604138175</v>
      </c>
      <c r="M379" s="71">
        <v>15.259157687099934</v>
      </c>
      <c r="N379" s="71">
        <v>16.075096490563517</v>
      </c>
      <c r="O379" s="71">
        <v>9.4733061622087558</v>
      </c>
      <c r="P379" s="71">
        <v>7.5460759493255258</v>
      </c>
      <c r="Q379" s="71">
        <v>0.63671817145994603</v>
      </c>
      <c r="R379" s="71">
        <v>0</v>
      </c>
      <c r="S379" s="71">
        <v>1.2052715291715737</v>
      </c>
      <c r="T379" s="72"/>
      <c r="U379" s="71">
        <v>591706</v>
      </c>
      <c r="V379" s="71">
        <v>222</v>
      </c>
      <c r="W379" s="71">
        <v>33</v>
      </c>
      <c r="X379" s="71">
        <v>3905</v>
      </c>
      <c r="Y379" s="71">
        <v>4322</v>
      </c>
      <c r="Z379" s="71">
        <v>5664</v>
      </c>
      <c r="AA379" s="71">
        <v>1563</v>
      </c>
      <c r="AB379" s="71">
        <v>9322</v>
      </c>
      <c r="AC379" s="71">
        <v>0</v>
      </c>
      <c r="AD379" s="71">
        <v>1.2052715291715741</v>
      </c>
      <c r="AE379" s="72"/>
      <c r="AF379" s="71">
        <v>5699428.7781419242</v>
      </c>
      <c r="AG379" s="71">
        <v>380761.57119276572</v>
      </c>
      <c r="AH379" s="71">
        <v>445437.84315931</v>
      </c>
      <c r="AI379" s="71">
        <v>22688893.819344219</v>
      </c>
      <c r="AJ379" s="71">
        <v>24822178.506116819</v>
      </c>
      <c r="AK379" s="71">
        <v>0</v>
      </c>
      <c r="AL379" s="71">
        <v>0</v>
      </c>
      <c r="AM379" s="71">
        <v>1280534.0756393501</v>
      </c>
      <c r="AN379" s="71">
        <v>0</v>
      </c>
      <c r="AO379" s="71">
        <v>0</v>
      </c>
      <c r="AP379" s="71">
        <v>55317234.593594387</v>
      </c>
      <c r="AQ379" s="72"/>
      <c r="AR379" s="71">
        <v>203</v>
      </c>
      <c r="AS379" s="71">
        <v>50</v>
      </c>
      <c r="AT379" s="71">
        <v>0</v>
      </c>
      <c r="AU379" s="71">
        <v>0</v>
      </c>
      <c r="AV379" s="71">
        <v>0</v>
      </c>
      <c r="AW379" s="71">
        <v>0</v>
      </c>
      <c r="AX379" s="71"/>
      <c r="AY379" s="72"/>
      <c r="AZ379" s="71">
        <v>952.73</v>
      </c>
      <c r="BA379" s="71">
        <v>1742.7</v>
      </c>
      <c r="BB379" s="71">
        <v>0</v>
      </c>
      <c r="BC379" s="71">
        <v>0</v>
      </c>
      <c r="BD379" s="71">
        <v>0</v>
      </c>
      <c r="BE379" s="71">
        <v>0</v>
      </c>
      <c r="BF379" s="71"/>
      <c r="BG379" s="72"/>
      <c r="BH379" s="71">
        <v>0</v>
      </c>
      <c r="BI379" s="71">
        <v>0</v>
      </c>
      <c r="BJ379" s="71">
        <v>0</v>
      </c>
      <c r="BK379" s="71">
        <v>0</v>
      </c>
      <c r="BL379" s="71">
        <v>12.05</v>
      </c>
      <c r="BM379" s="71">
        <v>0</v>
      </c>
      <c r="BN379" s="72"/>
      <c r="BO379" s="71">
        <v>0</v>
      </c>
      <c r="BP379" s="71">
        <v>0</v>
      </c>
      <c r="BQ379" s="71">
        <v>0</v>
      </c>
      <c r="BR379" s="71">
        <v>0</v>
      </c>
      <c r="BS379" s="71">
        <v>1</v>
      </c>
      <c r="BT379" s="71">
        <v>0</v>
      </c>
      <c r="BU379"/>
      <c r="BV379" s="70">
        <v>0</v>
      </c>
      <c r="BW379" s="70">
        <v>0</v>
      </c>
      <c r="BX379" s="70">
        <v>12.05</v>
      </c>
      <c r="BY379" s="70">
        <v>0</v>
      </c>
      <c r="BZ379" s="70">
        <v>0</v>
      </c>
      <c r="CA379" s="70">
        <v>0</v>
      </c>
      <c r="CB379" s="70">
        <v>0</v>
      </c>
      <c r="CC379" s="70">
        <v>0</v>
      </c>
      <c r="CD379" s="70">
        <v>0</v>
      </c>
    </row>
    <row r="380" spans="1:82">
      <c r="A380" s="70" t="s">
        <v>2063</v>
      </c>
      <c r="B380" s="70">
        <v>287</v>
      </c>
      <c r="C380" s="70">
        <v>15</v>
      </c>
      <c r="D380" s="70">
        <v>17</v>
      </c>
      <c r="E380" s="70">
        <v>2018</v>
      </c>
      <c r="F380" s="70" t="s">
        <v>183</v>
      </c>
      <c r="G380" s="70" t="s">
        <v>2048</v>
      </c>
      <c r="H380" s="70" t="s">
        <v>2049</v>
      </c>
      <c r="I380" s="148"/>
      <c r="J380" s="71">
        <v>7.6118954461755335</v>
      </c>
      <c r="K380" s="71">
        <v>0.4839365102346383</v>
      </c>
      <c r="L380" s="71">
        <v>1.8535054368258135</v>
      </c>
      <c r="M380" s="71">
        <v>15.781705869444005</v>
      </c>
      <c r="N380" s="71">
        <v>14.320660879907148</v>
      </c>
      <c r="O380" s="71">
        <v>9.2411663393981538</v>
      </c>
      <c r="P380" s="71">
        <v>7.3562432741711108</v>
      </c>
      <c r="Q380" s="71">
        <v>0.58037829126248397</v>
      </c>
      <c r="R380" s="71">
        <v>0</v>
      </c>
      <c r="S380" s="71">
        <v>1.4262926541483347</v>
      </c>
      <c r="T380" s="72"/>
      <c r="U380" s="71">
        <v>593118</v>
      </c>
      <c r="V380" s="71">
        <v>222</v>
      </c>
      <c r="W380" s="71">
        <v>33</v>
      </c>
      <c r="X380" s="71">
        <v>3905</v>
      </c>
      <c r="Y380" s="71">
        <v>4290</v>
      </c>
      <c r="Z380" s="71">
        <v>5631</v>
      </c>
      <c r="AA380" s="71">
        <v>1539</v>
      </c>
      <c r="AB380" s="71">
        <v>9157</v>
      </c>
      <c r="AC380" s="71">
        <v>0</v>
      </c>
      <c r="AD380" s="71">
        <v>1.4262926541483349</v>
      </c>
      <c r="AE380" s="72"/>
      <c r="AF380" s="71">
        <v>4980699.3911276292</v>
      </c>
      <c r="AG380" s="71">
        <v>339202.6760099543</v>
      </c>
      <c r="AH380" s="71">
        <v>410347.52249355352</v>
      </c>
      <c r="AI380" s="71">
        <v>23733558.8184737</v>
      </c>
      <c r="AJ380" s="71">
        <v>22603668.623133749</v>
      </c>
      <c r="AK380" s="71">
        <v>0</v>
      </c>
      <c r="AL380" s="71">
        <v>0</v>
      </c>
      <c r="AM380" s="71">
        <v>1260471.2207865689</v>
      </c>
      <c r="AN380" s="71">
        <v>0</v>
      </c>
      <c r="AO380" s="71">
        <v>0</v>
      </c>
      <c r="AP380" s="71">
        <v>53327948.252025157</v>
      </c>
      <c r="AQ380" s="72"/>
      <c r="AR380" s="71">
        <v>221</v>
      </c>
      <c r="AS380" s="71">
        <v>55</v>
      </c>
      <c r="AT380" s="71">
        <v>0</v>
      </c>
      <c r="AU380" s="71">
        <v>0</v>
      </c>
      <c r="AV380" s="71">
        <v>0</v>
      </c>
      <c r="AW380" s="71">
        <v>0</v>
      </c>
      <c r="AX380" s="71"/>
      <c r="AY380" s="72"/>
      <c r="AZ380" s="71">
        <v>1062.145</v>
      </c>
      <c r="BA380" s="71">
        <v>1910</v>
      </c>
      <c r="BB380" s="71">
        <v>0</v>
      </c>
      <c r="BC380" s="71">
        <v>0</v>
      </c>
      <c r="BD380" s="71">
        <v>0</v>
      </c>
      <c r="BE380" s="71">
        <v>0</v>
      </c>
      <c r="BF380" s="71"/>
      <c r="BG380" s="72"/>
      <c r="BH380" s="71">
        <v>0</v>
      </c>
      <c r="BI380" s="71">
        <v>0</v>
      </c>
      <c r="BJ380" s="71">
        <v>0</v>
      </c>
      <c r="BK380" s="71">
        <v>0</v>
      </c>
      <c r="BL380" s="71">
        <v>13.305999999999999</v>
      </c>
      <c r="BM380" s="71">
        <v>0</v>
      </c>
      <c r="BN380" s="72"/>
      <c r="BO380" s="71">
        <v>0</v>
      </c>
      <c r="BP380" s="71">
        <v>0</v>
      </c>
      <c r="BQ380" s="71">
        <v>0</v>
      </c>
      <c r="BR380" s="71">
        <v>0</v>
      </c>
      <c r="BS380" s="71">
        <v>1</v>
      </c>
      <c r="BT380" s="71">
        <v>0</v>
      </c>
      <c r="BU380"/>
      <c r="BV380" s="70">
        <v>0</v>
      </c>
      <c r="BW380" s="70">
        <v>0</v>
      </c>
      <c r="BX380" s="70">
        <v>13.305999999999999</v>
      </c>
      <c r="BY380" s="70">
        <v>0</v>
      </c>
      <c r="BZ380" s="70">
        <v>0</v>
      </c>
      <c r="CA380" s="70">
        <v>0</v>
      </c>
      <c r="CB380" s="70">
        <v>0</v>
      </c>
      <c r="CC380" s="70">
        <v>0</v>
      </c>
      <c r="CD380" s="70">
        <v>0</v>
      </c>
    </row>
    <row r="381" spans="1:82">
      <c r="A381" s="70" t="s">
        <v>2064</v>
      </c>
      <c r="B381" s="70">
        <v>288</v>
      </c>
      <c r="C381" s="70">
        <v>16</v>
      </c>
      <c r="D381" s="70">
        <v>17</v>
      </c>
      <c r="E381" s="70">
        <v>2019</v>
      </c>
      <c r="F381" s="70" t="s">
        <v>158</v>
      </c>
      <c r="G381" s="70" t="s">
        <v>2048</v>
      </c>
      <c r="H381" s="70" t="s">
        <v>2049</v>
      </c>
      <c r="I381" s="148"/>
      <c r="J381" s="71">
        <v>6.6199237782645852</v>
      </c>
      <c r="K381" s="71">
        <v>0.40787476149923357</v>
      </c>
      <c r="L381" s="71">
        <v>1.8222988826970989</v>
      </c>
      <c r="M381" s="71">
        <v>12.296429100462458</v>
      </c>
      <c r="N381" s="71">
        <v>10.769546986467178</v>
      </c>
      <c r="O381" s="71">
        <v>8.9638966288187838</v>
      </c>
      <c r="P381" s="71">
        <v>7.1227645559561363</v>
      </c>
      <c r="Q381" s="71">
        <v>0.55736670292117596</v>
      </c>
      <c r="R381" s="71">
        <v>0</v>
      </c>
      <c r="S381" s="71">
        <v>1.2150250499074264</v>
      </c>
      <c r="T381" s="72"/>
      <c r="U381" s="71">
        <v>581087</v>
      </c>
      <c r="V381" s="71">
        <v>222</v>
      </c>
      <c r="W381" s="71">
        <v>33</v>
      </c>
      <c r="X381" s="71">
        <v>3905</v>
      </c>
      <c r="Y381" s="71">
        <v>4292</v>
      </c>
      <c r="Z381" s="71">
        <v>5612</v>
      </c>
      <c r="AA381" s="71">
        <v>1479</v>
      </c>
      <c r="AB381" s="71">
        <v>9032</v>
      </c>
      <c r="AC381" s="71">
        <v>0</v>
      </c>
      <c r="AD381" s="71">
        <v>1.215025049907426</v>
      </c>
      <c r="AE381" s="72"/>
      <c r="AF381" s="71">
        <v>5022625.8375776382</v>
      </c>
      <c r="AG381" s="71">
        <v>327816.05145674263</v>
      </c>
      <c r="AH381" s="71">
        <v>454896.582525376</v>
      </c>
      <c r="AI381" s="71">
        <v>22491649.630064491</v>
      </c>
      <c r="AJ381" s="71">
        <v>20849935.345659189</v>
      </c>
      <c r="AK381" s="71">
        <v>0</v>
      </c>
      <c r="AL381" s="71">
        <v>0</v>
      </c>
      <c r="AM381" s="71">
        <v>1230090.4071404031</v>
      </c>
      <c r="AN381" s="71">
        <v>0</v>
      </c>
      <c r="AO381" s="71">
        <v>0</v>
      </c>
      <c r="AP381" s="71">
        <v>50377013.854423843</v>
      </c>
      <c r="AQ381" s="72"/>
      <c r="AR381" s="71">
        <v>243</v>
      </c>
      <c r="AS381" s="71">
        <v>57</v>
      </c>
      <c r="AT381" s="71">
        <v>0</v>
      </c>
      <c r="AU381" s="71">
        <v>0</v>
      </c>
      <c r="AV381" s="71">
        <v>0</v>
      </c>
      <c r="AW381" s="71">
        <v>0</v>
      </c>
      <c r="AX381" s="71"/>
      <c r="AY381" s="72"/>
      <c r="AZ381" s="71">
        <v>1183.7650000000001</v>
      </c>
      <c r="BA381" s="71">
        <v>1970.1</v>
      </c>
      <c r="BB381" s="71">
        <v>0</v>
      </c>
      <c r="BC381" s="71">
        <v>0</v>
      </c>
      <c r="BD381" s="71">
        <v>0</v>
      </c>
      <c r="BE381" s="71">
        <v>0</v>
      </c>
      <c r="BF381" s="71"/>
      <c r="BG381" s="72"/>
      <c r="BH381" s="71">
        <v>0</v>
      </c>
      <c r="BI381" s="71">
        <v>0</v>
      </c>
      <c r="BJ381" s="71">
        <v>0</v>
      </c>
      <c r="BK381" s="71">
        <v>0</v>
      </c>
      <c r="BL381" s="71">
        <v>13.829000000000001</v>
      </c>
      <c r="BM381" s="71">
        <v>0</v>
      </c>
      <c r="BN381" s="72"/>
      <c r="BO381" s="71">
        <v>0</v>
      </c>
      <c r="BP381" s="71">
        <v>0</v>
      </c>
      <c r="BQ381" s="71">
        <v>0</v>
      </c>
      <c r="BR381" s="71">
        <v>0</v>
      </c>
      <c r="BS381" s="71">
        <v>1</v>
      </c>
      <c r="BT381" s="71">
        <v>0</v>
      </c>
      <c r="BU381"/>
      <c r="BV381" s="70">
        <v>0</v>
      </c>
      <c r="BW381" s="70">
        <v>0</v>
      </c>
      <c r="BX381" s="70">
        <v>13.829000000000001</v>
      </c>
      <c r="BY381" s="70">
        <v>0</v>
      </c>
      <c r="BZ381" s="70">
        <v>0</v>
      </c>
      <c r="CA381" s="70">
        <v>0</v>
      </c>
      <c r="CB381" s="70">
        <v>0</v>
      </c>
      <c r="CC381" s="70">
        <v>0</v>
      </c>
      <c r="CD381" s="70">
        <v>0</v>
      </c>
    </row>
    <row r="382" spans="1:82">
      <c r="A382" s="70" t="s">
        <v>2065</v>
      </c>
      <c r="B382" s="70">
        <v>289</v>
      </c>
      <c r="C382" s="70">
        <v>17</v>
      </c>
      <c r="D382" s="70">
        <v>17</v>
      </c>
      <c r="E382" s="70">
        <v>2020</v>
      </c>
      <c r="F382" s="70" t="s">
        <v>159</v>
      </c>
      <c r="G382" s="70" t="s">
        <v>2048</v>
      </c>
      <c r="H382" s="70" t="s">
        <v>2049</v>
      </c>
      <c r="I382" s="148"/>
      <c r="J382" s="71">
        <v>6.6482956365534172</v>
      </c>
      <c r="K382" s="71">
        <v>0.48526443153074811</v>
      </c>
      <c r="L382" s="71">
        <v>1.1094674805582074</v>
      </c>
      <c r="M382" s="71">
        <v>14.286822564892265</v>
      </c>
      <c r="N382" s="71">
        <v>15.118083603172154</v>
      </c>
      <c r="O382" s="71">
        <v>7.806059929226973</v>
      </c>
      <c r="P382" s="71">
        <v>6.6831653516387206</v>
      </c>
      <c r="Q382" s="71">
        <v>0.51967981603808</v>
      </c>
      <c r="R382" s="71">
        <v>0</v>
      </c>
      <c r="S382" s="71">
        <v>1.610199100163517</v>
      </c>
      <c r="T382" s="72"/>
      <c r="U382" s="71">
        <v>532693</v>
      </c>
      <c r="V382" s="71">
        <v>216</v>
      </c>
      <c r="W382" s="71">
        <v>20</v>
      </c>
      <c r="X382" s="71">
        <v>3522</v>
      </c>
      <c r="Y382" s="71">
        <v>4253</v>
      </c>
      <c r="Z382" s="71">
        <v>5578</v>
      </c>
      <c r="AA382" s="71">
        <v>1475</v>
      </c>
      <c r="AB382" s="71">
        <v>8814</v>
      </c>
      <c r="AC382" s="71">
        <v>0</v>
      </c>
      <c r="AD382" s="71">
        <v>1.610199100163517</v>
      </c>
      <c r="AE382" s="72"/>
      <c r="AF382" s="71">
        <v>4680088.8624596633</v>
      </c>
      <c r="AG382" s="71">
        <v>324276.07134007616</v>
      </c>
      <c r="AH382" s="71">
        <v>294228.73169918009</v>
      </c>
      <c r="AI382" s="71">
        <v>20149239.215390649</v>
      </c>
      <c r="AJ382" s="71">
        <v>22811174.06462324</v>
      </c>
      <c r="AK382" s="71"/>
      <c r="AL382" s="71"/>
      <c r="AM382" s="71">
        <v>1150324.9255824385</v>
      </c>
      <c r="AN382" s="71"/>
      <c r="AO382" s="71"/>
      <c r="AP382" s="71">
        <v>49409331.871095248</v>
      </c>
      <c r="AQ382" s="72"/>
      <c r="AR382" s="71">
        <v>252</v>
      </c>
      <c r="AS382" s="71">
        <v>58</v>
      </c>
      <c r="AT382" s="71">
        <v>0</v>
      </c>
      <c r="AU382" s="71">
        <v>0</v>
      </c>
      <c r="AV382" s="71">
        <v>0</v>
      </c>
      <c r="AW382" s="71">
        <v>0</v>
      </c>
      <c r="AX382" s="71"/>
      <c r="AY382" s="72"/>
      <c r="AZ382" s="71">
        <v>1233.3150000000001</v>
      </c>
      <c r="BA382" s="71">
        <v>2019.6</v>
      </c>
      <c r="BB382" s="71">
        <v>0</v>
      </c>
      <c r="BC382" s="71">
        <v>0</v>
      </c>
      <c r="BD382" s="71">
        <v>0</v>
      </c>
      <c r="BE382" s="71">
        <v>0</v>
      </c>
      <c r="BF382" s="71"/>
      <c r="BG382" s="72"/>
      <c r="BH382" s="71">
        <v>0</v>
      </c>
      <c r="BI382" s="71">
        <v>0</v>
      </c>
      <c r="BJ382" s="71">
        <v>0</v>
      </c>
      <c r="BK382" s="71">
        <v>0</v>
      </c>
      <c r="BL382" s="71">
        <v>12.212</v>
      </c>
      <c r="BM382" s="71">
        <v>0</v>
      </c>
      <c r="BN382" s="72"/>
      <c r="BO382" s="71">
        <v>0</v>
      </c>
      <c r="BP382" s="71">
        <v>0</v>
      </c>
      <c r="BQ382" s="71">
        <v>0</v>
      </c>
      <c r="BR382" s="71">
        <v>0</v>
      </c>
      <c r="BS382" s="71">
        <v>1</v>
      </c>
      <c r="BT382" s="71">
        <v>0</v>
      </c>
      <c r="BU382"/>
      <c r="BV382" s="70">
        <v>0</v>
      </c>
      <c r="BW382" s="70">
        <v>0</v>
      </c>
      <c r="BX382" s="70">
        <v>12.212</v>
      </c>
      <c r="BY382" s="70">
        <v>0</v>
      </c>
      <c r="BZ382" s="70">
        <v>0</v>
      </c>
      <c r="CA382" s="70">
        <v>0</v>
      </c>
      <c r="CB382" s="70">
        <v>0</v>
      </c>
      <c r="CC382" s="70">
        <v>0</v>
      </c>
      <c r="CD382" s="70">
        <v>0</v>
      </c>
    </row>
    <row r="383" spans="1:82">
      <c r="A383" s="70" t="s">
        <v>2066</v>
      </c>
      <c r="B383" s="70">
        <v>289</v>
      </c>
      <c r="C383" s="70">
        <v>18</v>
      </c>
      <c r="D383" s="70">
        <v>17</v>
      </c>
      <c r="E383" s="70">
        <v>2021</v>
      </c>
      <c r="F383" s="70" t="s">
        <v>160</v>
      </c>
      <c r="G383" s="70" t="s">
        <v>2048</v>
      </c>
      <c r="H383" s="70" t="s">
        <v>2049</v>
      </c>
      <c r="I383" s="148"/>
      <c r="J383" s="71">
        <v>5.7145883904054422</v>
      </c>
      <c r="K383" s="71">
        <v>0.48217349138470494</v>
      </c>
      <c r="L383" s="71">
        <v>0.88299292455012679</v>
      </c>
      <c r="M383" s="71">
        <v>14.28172070948996</v>
      </c>
      <c r="N383" s="71">
        <v>14.26941834219093</v>
      </c>
      <c r="O383" s="71">
        <v>7.4861192552000437</v>
      </c>
      <c r="P383" s="71">
        <v>6.8305165553930811</v>
      </c>
      <c r="Q383" s="71">
        <v>0.50277138179932102</v>
      </c>
      <c r="R383" s="71">
        <v>0</v>
      </c>
      <c r="S383" s="71">
        <v>1.4887027303970199</v>
      </c>
      <c r="T383" s="72"/>
      <c r="U383" s="71">
        <v>573045</v>
      </c>
      <c r="V383" s="71">
        <v>216</v>
      </c>
      <c r="W383" s="71">
        <v>20</v>
      </c>
      <c r="X383" s="71">
        <v>3522</v>
      </c>
      <c r="Y383" s="71">
        <v>4193</v>
      </c>
      <c r="Z383" s="71">
        <v>5508</v>
      </c>
      <c r="AA383" s="71">
        <v>1470</v>
      </c>
      <c r="AB383" s="71">
        <v>8611</v>
      </c>
      <c r="AC383" s="71">
        <v>0</v>
      </c>
      <c r="AD383" s="71">
        <v>1.4887027303970199</v>
      </c>
      <c r="AE383" s="72"/>
      <c r="AF383" s="71">
        <v>4385466.0830938267</v>
      </c>
      <c r="AG383" s="71">
        <v>336201.80792566767</v>
      </c>
      <c r="AH383" s="71">
        <v>240547.71031838332</v>
      </c>
      <c r="AI383" s="71">
        <v>22155104.165560286</v>
      </c>
      <c r="AJ383" s="71">
        <v>22380421.65767524</v>
      </c>
      <c r="AK383" s="71">
        <v>0</v>
      </c>
      <c r="AL383" s="71">
        <v>0</v>
      </c>
      <c r="AM383" s="71">
        <v>1130313.3379129909</v>
      </c>
      <c r="AN383" s="71">
        <v>0</v>
      </c>
      <c r="AO383" s="71">
        <v>0</v>
      </c>
      <c r="AP383" s="71">
        <v>50628054.762486398</v>
      </c>
      <c r="AQ383" s="72"/>
      <c r="AR383" s="71">
        <v>259</v>
      </c>
      <c r="AS383" s="71">
        <v>58</v>
      </c>
      <c r="AT383" s="71">
        <v>0</v>
      </c>
      <c r="AU383" s="71">
        <v>0</v>
      </c>
      <c r="AV383" s="71">
        <v>0</v>
      </c>
      <c r="AW383" s="71">
        <v>0</v>
      </c>
      <c r="AX383" s="71"/>
      <c r="AY383" s="72"/>
      <c r="AZ383" s="71">
        <v>1274.895</v>
      </c>
      <c r="BA383" s="71">
        <v>2019.6</v>
      </c>
      <c r="BB383" s="71">
        <v>0</v>
      </c>
      <c r="BC383" s="71">
        <v>0</v>
      </c>
      <c r="BD383" s="71">
        <v>0</v>
      </c>
      <c r="BE383" s="71">
        <v>0</v>
      </c>
      <c r="BF383" s="71"/>
      <c r="BG383" s="72"/>
      <c r="BH383" s="71">
        <v>0</v>
      </c>
      <c r="BI383" s="71">
        <v>0</v>
      </c>
      <c r="BJ383" s="71">
        <v>0</v>
      </c>
      <c r="BK383" s="71">
        <v>0</v>
      </c>
      <c r="BL383" s="71">
        <v>11.689</v>
      </c>
      <c r="BM383" s="71">
        <v>0</v>
      </c>
      <c r="BN383" s="72"/>
      <c r="BO383" s="71">
        <v>0</v>
      </c>
      <c r="BP383" s="71">
        <v>0</v>
      </c>
      <c r="BQ383" s="71">
        <v>0</v>
      </c>
      <c r="BR383" s="71">
        <v>0</v>
      </c>
      <c r="BS383" s="71">
        <v>1</v>
      </c>
      <c r="BT383" s="71">
        <v>0</v>
      </c>
      <c r="BU383"/>
      <c r="BV383" s="70">
        <v>0</v>
      </c>
      <c r="BW383" s="70">
        <v>0</v>
      </c>
      <c r="BX383" s="70">
        <v>11.689</v>
      </c>
      <c r="BY383" s="70">
        <v>0</v>
      </c>
      <c r="BZ383" s="70">
        <v>0</v>
      </c>
      <c r="CA383" s="70">
        <v>0</v>
      </c>
      <c r="CB383" s="70">
        <v>0</v>
      </c>
      <c r="CC383" s="70">
        <v>0</v>
      </c>
      <c r="CD383" s="70">
        <v>0</v>
      </c>
    </row>
    <row r="384" spans="1:82">
      <c r="A384" s="70" t="s">
        <v>2067</v>
      </c>
      <c r="B384" s="70">
        <v>289</v>
      </c>
      <c r="C384" s="70">
        <v>19</v>
      </c>
      <c r="D384" s="70">
        <v>17</v>
      </c>
      <c r="E384" s="70">
        <v>2022</v>
      </c>
      <c r="F384" s="70" t="s">
        <v>161</v>
      </c>
      <c r="G384" s="70" t="s">
        <v>2048</v>
      </c>
      <c r="H384" s="70" t="s">
        <v>2049</v>
      </c>
      <c r="I384" s="148"/>
      <c r="J384" s="71">
        <v>4.747085310923965</v>
      </c>
      <c r="K384" s="71">
        <v>0.41446634932447646</v>
      </c>
      <c r="L384" s="71">
        <v>0.59768224648942081</v>
      </c>
      <c r="M384" s="71">
        <v>11.221140230275923</v>
      </c>
      <c r="N384" s="71">
        <v>10.443214684601399</v>
      </c>
      <c r="O384" s="71">
        <v>7.8177191468358203</v>
      </c>
      <c r="P384" s="71">
        <v>6.7691443565273159</v>
      </c>
      <c r="Q384" s="71">
        <v>0.49650825170474872</v>
      </c>
      <c r="R384" s="71">
        <v>0</v>
      </c>
      <c r="S384" s="71">
        <v>1.855576991401694</v>
      </c>
      <c r="T384" s="72"/>
      <c r="U384" s="71">
        <v>602789</v>
      </c>
      <c r="V384" s="71">
        <v>216</v>
      </c>
      <c r="W384" s="71">
        <v>20</v>
      </c>
      <c r="X384" s="71">
        <v>3522</v>
      </c>
      <c r="Y384" s="71">
        <v>4180</v>
      </c>
      <c r="Z384" s="71">
        <v>5465</v>
      </c>
      <c r="AA384" s="71">
        <v>1479</v>
      </c>
      <c r="AB384" s="71">
        <v>8434</v>
      </c>
      <c r="AC384" s="71">
        <v>0</v>
      </c>
      <c r="AD384" s="71">
        <v>1.855576991401694</v>
      </c>
      <c r="AE384" s="72"/>
      <c r="AF384" s="71">
        <v>4321478.4007170619</v>
      </c>
      <c r="AG384" s="71">
        <v>336663.05478330847</v>
      </c>
      <c r="AH384" s="71">
        <v>197554.94437419658</v>
      </c>
      <c r="AI384" s="71">
        <v>19557815.49912997</v>
      </c>
      <c r="AJ384" s="71">
        <v>21681943.150306251</v>
      </c>
      <c r="AK384" s="71">
        <v>0</v>
      </c>
      <c r="AL384" s="71">
        <v>0</v>
      </c>
      <c r="AM384" s="71">
        <v>1089059.6010296128</v>
      </c>
      <c r="AN384" s="71">
        <v>0</v>
      </c>
      <c r="AO384" s="71">
        <v>0</v>
      </c>
      <c r="AP384" s="71">
        <v>47184514.650340401</v>
      </c>
      <c r="AQ384" s="72"/>
      <c r="AR384" s="71">
        <v>273</v>
      </c>
      <c r="AS384" s="71">
        <v>59</v>
      </c>
      <c r="AT384" s="71">
        <v>0</v>
      </c>
      <c r="AU384" s="71">
        <v>0</v>
      </c>
      <c r="AV384" s="71">
        <v>0</v>
      </c>
      <c r="AW384" s="71">
        <v>0</v>
      </c>
      <c r="AX384" s="71"/>
      <c r="AY384" s="72"/>
      <c r="AZ384" s="71">
        <v>1355.9749999999999</v>
      </c>
      <c r="BA384" s="71">
        <v>2047.1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2068</v>
      </c>
      <c r="B385" s="70">
        <v>289</v>
      </c>
      <c r="C385" s="70">
        <v>20</v>
      </c>
      <c r="D385" s="70">
        <v>17</v>
      </c>
      <c r="E385" s="70">
        <v>2023</v>
      </c>
      <c r="F385" s="70" t="s">
        <v>1539</v>
      </c>
      <c r="G385" s="70" t="s">
        <v>2048</v>
      </c>
      <c r="H385" s="70" t="s">
        <v>2049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288</v>
      </c>
      <c r="AS385" s="71">
        <v>59</v>
      </c>
      <c r="AT385" s="71">
        <v>0</v>
      </c>
      <c r="AU385" s="71">
        <v>0</v>
      </c>
      <c r="AV385" s="71">
        <v>0</v>
      </c>
      <c r="AW385" s="71">
        <v>0</v>
      </c>
      <c r="AX385" s="71"/>
      <c r="AY385" s="72"/>
      <c r="AZ385" s="71">
        <v>1442.4749999999999</v>
      </c>
      <c r="BA385" s="71">
        <v>2047.1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2069</v>
      </c>
      <c r="B386" s="70">
        <v>289</v>
      </c>
      <c r="C386" s="70">
        <v>21</v>
      </c>
      <c r="D386" s="70">
        <v>17</v>
      </c>
      <c r="E386" s="70">
        <v>2024</v>
      </c>
      <c r="F386" s="70" t="s">
        <v>1554</v>
      </c>
      <c r="G386" s="1064" t="s">
        <v>2048</v>
      </c>
      <c r="H386" s="70" t="s">
        <v>2049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2070</v>
      </c>
      <c r="B387" s="70">
        <v>460</v>
      </c>
      <c r="C387" s="70">
        <v>1</v>
      </c>
      <c r="D387" s="70">
        <v>28</v>
      </c>
      <c r="E387" s="70">
        <v>1990</v>
      </c>
      <c r="F387" s="70" t="s">
        <v>787</v>
      </c>
      <c r="G387" s="1064" t="s">
        <v>2071</v>
      </c>
      <c r="H387" s="70" t="s">
        <v>2072</v>
      </c>
      <c r="I387" s="148"/>
      <c r="J387" s="71">
        <v>1.3592397105526459</v>
      </c>
      <c r="K387" s="71">
        <v>3.633500167620499</v>
      </c>
      <c r="L387" s="71">
        <v>28.828602953396199</v>
      </c>
      <c r="M387" s="71">
        <v>7.7675129405432584</v>
      </c>
      <c r="N387" s="71">
        <v>10.861607331966029</v>
      </c>
      <c r="O387" s="71">
        <v>4.1720185108004406</v>
      </c>
      <c r="P387" s="71">
        <v>8.5828039019177087</v>
      </c>
      <c r="Q387" s="71">
        <v>0.77393012044245801</v>
      </c>
      <c r="R387" s="71">
        <v>7.6115894914708271</v>
      </c>
      <c r="S387" s="71">
        <v>0.61823132810553194</v>
      </c>
      <c r="T387" s="72"/>
      <c r="U387" s="71">
        <v>142051</v>
      </c>
      <c r="V387" s="71">
        <v>904</v>
      </c>
      <c r="W387" s="71">
        <v>318</v>
      </c>
      <c r="X387" s="71">
        <v>2901</v>
      </c>
      <c r="Y387" s="71">
        <v>5147</v>
      </c>
      <c r="Z387" s="71">
        <v>1716</v>
      </c>
      <c r="AA387" s="71">
        <v>2084</v>
      </c>
      <c r="AB387" s="71">
        <v>12566</v>
      </c>
      <c r="AC387" s="71">
        <v>1318341</v>
      </c>
      <c r="AD387" s="71">
        <v>0.61823132810553194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2073</v>
      </c>
      <c r="B388" s="70">
        <v>461</v>
      </c>
      <c r="C388" s="70">
        <v>2</v>
      </c>
      <c r="D388" s="70">
        <v>28</v>
      </c>
      <c r="E388" s="70">
        <v>2005</v>
      </c>
      <c r="F388" s="70" t="s">
        <v>789</v>
      </c>
      <c r="G388" s="70" t="s">
        <v>2071</v>
      </c>
      <c r="H388" s="70" t="s">
        <v>2072</v>
      </c>
      <c r="I388" s="148"/>
      <c r="J388" s="71">
        <v>1.2329954066323361</v>
      </c>
      <c r="K388" s="71">
        <v>1.7359104440081641</v>
      </c>
      <c r="L388" s="71">
        <v>19.838623225817901</v>
      </c>
      <c r="M388" s="71">
        <v>8.7837991850464814</v>
      </c>
      <c r="N388" s="71">
        <v>13.75114400592491</v>
      </c>
      <c r="O388" s="71">
        <v>7.0131051744917103</v>
      </c>
      <c r="P388" s="71">
        <v>11.82238790738845</v>
      </c>
      <c r="Q388" s="71">
        <v>0.63662810885879295</v>
      </c>
      <c r="R388" s="71">
        <v>13.77918750511037</v>
      </c>
      <c r="S388" s="71">
        <v>0</v>
      </c>
      <c r="T388" s="72"/>
      <c r="U388" s="71">
        <v>133141</v>
      </c>
      <c r="V388" s="71">
        <v>645</v>
      </c>
      <c r="W388" s="71">
        <v>211</v>
      </c>
      <c r="X388" s="71">
        <v>1883</v>
      </c>
      <c r="Y388" s="71">
        <v>5508</v>
      </c>
      <c r="Z388" s="71">
        <v>3338</v>
      </c>
      <c r="AA388" s="71">
        <v>2351</v>
      </c>
      <c r="AB388" s="71">
        <v>10806</v>
      </c>
      <c r="AC388" s="71">
        <v>2436564</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2074</v>
      </c>
      <c r="B389" s="70">
        <v>462</v>
      </c>
      <c r="C389" s="70">
        <v>3</v>
      </c>
      <c r="D389" s="70">
        <v>28</v>
      </c>
      <c r="E389" s="70">
        <v>2006</v>
      </c>
      <c r="F389" s="70" t="s">
        <v>790</v>
      </c>
      <c r="G389" s="70" t="s">
        <v>2071</v>
      </c>
      <c r="H389" s="70" t="s">
        <v>2072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2075</v>
      </c>
      <c r="B390" s="70">
        <v>463</v>
      </c>
      <c r="C390" s="70">
        <v>4</v>
      </c>
      <c r="D390" s="70">
        <v>28</v>
      </c>
      <c r="E390" s="70">
        <v>2007</v>
      </c>
      <c r="F390" s="70" t="s">
        <v>791</v>
      </c>
      <c r="G390" s="70" t="s">
        <v>2071</v>
      </c>
      <c r="H390" s="70" t="s">
        <v>2072</v>
      </c>
      <c r="I390" s="148"/>
      <c r="J390" s="71">
        <v>0.94838053654724386</v>
      </c>
      <c r="K390" s="71">
        <v>1.6507269220272049</v>
      </c>
      <c r="L390" s="71">
        <v>14.4823956430407</v>
      </c>
      <c r="M390" s="71">
        <v>11.637926785676809</v>
      </c>
      <c r="N390" s="71">
        <v>13.618063992059779</v>
      </c>
      <c r="O390" s="71">
        <v>6.6351209756624137</v>
      </c>
      <c r="P390" s="71">
        <v>11.79601825799578</v>
      </c>
      <c r="Q390" s="71">
        <v>0.64865940813813106</v>
      </c>
      <c r="R390" s="71">
        <v>15.15289622051734</v>
      </c>
      <c r="S390" s="71">
        <v>0</v>
      </c>
      <c r="T390" s="72"/>
      <c r="U390" s="71">
        <v>127935</v>
      </c>
      <c r="V390" s="71">
        <v>633</v>
      </c>
      <c r="W390" s="71">
        <v>207</v>
      </c>
      <c r="X390" s="71">
        <v>2921</v>
      </c>
      <c r="Y390" s="71">
        <v>5490</v>
      </c>
      <c r="Z390" s="71">
        <v>3283</v>
      </c>
      <c r="AA390" s="71">
        <v>2310</v>
      </c>
      <c r="AB390" s="71">
        <v>10428</v>
      </c>
      <c r="AC390" s="71">
        <v>2756357</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2076</v>
      </c>
      <c r="B391" s="70">
        <v>464</v>
      </c>
      <c r="C391" s="70">
        <v>5</v>
      </c>
      <c r="D391" s="70">
        <v>28</v>
      </c>
      <c r="E391" s="70">
        <v>2008</v>
      </c>
      <c r="F391" s="70" t="s">
        <v>792</v>
      </c>
      <c r="G391" s="70" t="s">
        <v>2071</v>
      </c>
      <c r="H391" s="70" t="s">
        <v>2072</v>
      </c>
      <c r="I391" s="148"/>
      <c r="J391" s="71">
        <v>0.87102612183947159</v>
      </c>
      <c r="K391" s="71">
        <v>1.287642931785645</v>
      </c>
      <c r="L391" s="71">
        <v>12.51838971172009</v>
      </c>
      <c r="M391" s="71">
        <v>12.38887357745052</v>
      </c>
      <c r="N391" s="71">
        <v>12.24699011442361</v>
      </c>
      <c r="O391" s="71">
        <v>6.3906111805466326</v>
      </c>
      <c r="P391" s="71">
        <v>11.35411767825571</v>
      </c>
      <c r="Q391" s="71">
        <v>0.62806547226949305</v>
      </c>
      <c r="R391" s="71">
        <v>14.952656084866129</v>
      </c>
      <c r="S391" s="71">
        <v>0</v>
      </c>
      <c r="T391" s="72"/>
      <c r="U391" s="71">
        <v>127082</v>
      </c>
      <c r="V391" s="71">
        <v>633</v>
      </c>
      <c r="W391" s="71">
        <v>207</v>
      </c>
      <c r="X391" s="71">
        <v>2921</v>
      </c>
      <c r="Y391" s="71">
        <v>5484</v>
      </c>
      <c r="Z391" s="71">
        <v>3273</v>
      </c>
      <c r="AA391" s="71">
        <v>2226</v>
      </c>
      <c r="AB391" s="71">
        <v>10263</v>
      </c>
      <c r="AC391" s="71">
        <v>2824351</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2077</v>
      </c>
      <c r="B392" s="70">
        <v>465</v>
      </c>
      <c r="C392" s="70">
        <v>6</v>
      </c>
      <c r="D392" s="70">
        <v>28</v>
      </c>
      <c r="E392" s="70">
        <v>2009</v>
      </c>
      <c r="F392" s="70" t="s">
        <v>176</v>
      </c>
      <c r="G392" s="70" t="s">
        <v>2071</v>
      </c>
      <c r="H392" s="70" t="s">
        <v>2072</v>
      </c>
      <c r="I392" s="148"/>
      <c r="J392" s="71">
        <v>0.67842716273059889</v>
      </c>
      <c r="K392" s="71">
        <v>0.91435981294401669</v>
      </c>
      <c r="L392" s="71">
        <v>6.0129843314195464</v>
      </c>
      <c r="M392" s="71">
        <v>11.0586980908257</v>
      </c>
      <c r="N392" s="71">
        <v>11.46041367698925</v>
      </c>
      <c r="O392" s="71">
        <v>6.5753499566262459</v>
      </c>
      <c r="P392" s="71">
        <v>10.92563667555536</v>
      </c>
      <c r="Q392" s="71">
        <v>0.58938629298516998</v>
      </c>
      <c r="R392" s="71">
        <v>15.32459318522916</v>
      </c>
      <c r="S392" s="71">
        <v>0</v>
      </c>
      <c r="T392" s="72"/>
      <c r="U392" s="71">
        <v>94091</v>
      </c>
      <c r="V392" s="71">
        <v>424</v>
      </c>
      <c r="W392" s="71">
        <v>147</v>
      </c>
      <c r="X392" s="71">
        <v>2906</v>
      </c>
      <c r="Y392" s="71">
        <v>5464</v>
      </c>
      <c r="Z392" s="71">
        <v>3324</v>
      </c>
      <c r="AA392" s="71">
        <v>2199</v>
      </c>
      <c r="AB392" s="71">
        <v>10110</v>
      </c>
      <c r="AC392" s="71">
        <v>2823919</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2078</v>
      </c>
      <c r="B393" s="70">
        <v>466</v>
      </c>
      <c r="C393" s="70">
        <v>7</v>
      </c>
      <c r="D393" s="70">
        <v>28</v>
      </c>
      <c r="E393" s="70">
        <v>2010</v>
      </c>
      <c r="F393" s="70" t="s">
        <v>177</v>
      </c>
      <c r="G393" s="70" t="s">
        <v>2071</v>
      </c>
      <c r="H393" s="70" t="s">
        <v>2072</v>
      </c>
      <c r="I393" s="148"/>
      <c r="J393" s="71">
        <v>0.64756869648270143</v>
      </c>
      <c r="K393" s="71">
        <v>0.97158219435406823</v>
      </c>
      <c r="L393" s="71">
        <v>5.5357419572450857</v>
      </c>
      <c r="M393" s="71">
        <v>11.918958424467419</v>
      </c>
      <c r="N393" s="71">
        <v>13.442377364672669</v>
      </c>
      <c r="O393" s="71">
        <v>6.6374796772730429</v>
      </c>
      <c r="P393" s="71">
        <v>11.03222449067896</v>
      </c>
      <c r="Q393" s="71">
        <v>0.60480016300452699</v>
      </c>
      <c r="R393" s="71">
        <v>16.068585260732</v>
      </c>
      <c r="S393" s="71">
        <v>0</v>
      </c>
      <c r="T393" s="72"/>
      <c r="U393" s="71">
        <v>94524</v>
      </c>
      <c r="V393" s="71">
        <v>424</v>
      </c>
      <c r="W393" s="71">
        <v>147</v>
      </c>
      <c r="X393" s="71">
        <v>2906</v>
      </c>
      <c r="Y393" s="71">
        <v>5438</v>
      </c>
      <c r="Z393" s="71">
        <v>3371</v>
      </c>
      <c r="AA393" s="71">
        <v>2165</v>
      </c>
      <c r="AB393" s="71">
        <v>9941</v>
      </c>
      <c r="AC393" s="71">
        <v>2806034</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2079</v>
      </c>
      <c r="B394" s="70">
        <v>467</v>
      </c>
      <c r="C394" s="70">
        <v>8</v>
      </c>
      <c r="D394" s="70">
        <v>28</v>
      </c>
      <c r="E394" s="70">
        <v>2011</v>
      </c>
      <c r="F394" s="70" t="s">
        <v>178</v>
      </c>
      <c r="G394" s="70" t="s">
        <v>2071</v>
      </c>
      <c r="H394" s="70" t="s">
        <v>2072</v>
      </c>
      <c r="I394" s="148"/>
      <c r="J394" s="71">
        <v>0.71086180889171791</v>
      </c>
      <c r="K394" s="71">
        <v>1.28531732945885</v>
      </c>
      <c r="L394" s="71">
        <v>7.4483991337306934</v>
      </c>
      <c r="M394" s="71">
        <v>14.186995667947199</v>
      </c>
      <c r="N394" s="71">
        <v>16.466693045280799</v>
      </c>
      <c r="O394" s="71">
        <v>6.6119742039346914</v>
      </c>
      <c r="P394" s="71">
        <v>10.609493390686197</v>
      </c>
      <c r="Q394" s="71">
        <v>0.69208598626755002</v>
      </c>
      <c r="R394" s="71">
        <v>18.41617281423968</v>
      </c>
      <c r="S394" s="71">
        <v>0</v>
      </c>
      <c r="T394" s="72"/>
      <c r="U394" s="71">
        <v>87447</v>
      </c>
      <c r="V394" s="71">
        <v>424</v>
      </c>
      <c r="W394" s="71">
        <v>147</v>
      </c>
      <c r="X394" s="71">
        <v>2906</v>
      </c>
      <c r="Y394" s="71">
        <v>5410</v>
      </c>
      <c r="Z394" s="71">
        <v>3431</v>
      </c>
      <c r="AA394" s="71">
        <v>2144</v>
      </c>
      <c r="AB394" s="71">
        <v>9862</v>
      </c>
      <c r="AC394" s="71">
        <v>3210671</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2080</v>
      </c>
      <c r="B395" s="70">
        <v>468</v>
      </c>
      <c r="C395" s="70">
        <v>9</v>
      </c>
      <c r="D395" s="70">
        <v>28</v>
      </c>
      <c r="E395" s="70">
        <v>2012</v>
      </c>
      <c r="F395" s="70" t="s">
        <v>179</v>
      </c>
      <c r="G395" s="70" t="s">
        <v>2071</v>
      </c>
      <c r="H395" s="70" t="s">
        <v>2072</v>
      </c>
      <c r="I395" s="148"/>
      <c r="J395" s="71">
        <v>0.80890987059433639</v>
      </c>
      <c r="K395" s="71">
        <v>1.3163404721372221</v>
      </c>
      <c r="L395" s="71">
        <v>7.548229281377056</v>
      </c>
      <c r="M395" s="71">
        <v>15.86909477177551</v>
      </c>
      <c r="N395" s="71">
        <v>16.787734620198531</v>
      </c>
      <c r="O395" s="71">
        <v>6.6899570205399277</v>
      </c>
      <c r="P395" s="71">
        <v>10.689762596930704</v>
      </c>
      <c r="Q395" s="71">
        <v>0.73897566843936802</v>
      </c>
      <c r="R395" s="71">
        <v>13.356275776373391</v>
      </c>
      <c r="S395" s="71">
        <v>4.7729649564637286</v>
      </c>
      <c r="T395" s="72"/>
      <c r="U395" s="71">
        <v>96598</v>
      </c>
      <c r="V395" s="71">
        <v>424</v>
      </c>
      <c r="W395" s="71">
        <v>147</v>
      </c>
      <c r="X395" s="71">
        <v>2906</v>
      </c>
      <c r="Y395" s="71">
        <v>5351</v>
      </c>
      <c r="Z395" s="71">
        <v>3499</v>
      </c>
      <c r="AA395" s="71">
        <v>2148</v>
      </c>
      <c r="AB395" s="71">
        <v>9692</v>
      </c>
      <c r="AC395" s="71">
        <v>2268219</v>
      </c>
      <c r="AD395" s="71">
        <v>4.7729649564637286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2081</v>
      </c>
      <c r="B396" s="70">
        <v>469</v>
      </c>
      <c r="C396" s="70">
        <v>10</v>
      </c>
      <c r="D396" s="70">
        <v>28</v>
      </c>
      <c r="E396" s="70">
        <v>2013</v>
      </c>
      <c r="F396" s="70" t="s">
        <v>180</v>
      </c>
      <c r="G396" s="70" t="s">
        <v>2071</v>
      </c>
      <c r="H396" s="70" t="s">
        <v>2072</v>
      </c>
      <c r="I396" s="148"/>
      <c r="J396" s="71">
        <v>0.99343868225400156</v>
      </c>
      <c r="K396" s="71">
        <v>1.1591118243867049</v>
      </c>
      <c r="L396" s="71">
        <v>6.9087682341243042</v>
      </c>
      <c r="M396" s="71">
        <v>15.894839088470849</v>
      </c>
      <c r="N396" s="71">
        <v>18.056143704003699</v>
      </c>
      <c r="O396" s="71">
        <v>6.5339763605647381</v>
      </c>
      <c r="P396" s="71">
        <v>10.61015296584069</v>
      </c>
      <c r="Q396" s="71">
        <v>0.744618207699562</v>
      </c>
      <c r="R396" s="71">
        <v>12.44268855717953</v>
      </c>
      <c r="S396" s="71">
        <v>1.158696766802974</v>
      </c>
      <c r="T396" s="72"/>
      <c r="U396" s="71">
        <v>106612</v>
      </c>
      <c r="V396" s="71">
        <v>424</v>
      </c>
      <c r="W396" s="71">
        <v>147</v>
      </c>
      <c r="X396" s="71">
        <v>2906</v>
      </c>
      <c r="Y396" s="71">
        <v>5363</v>
      </c>
      <c r="Z396" s="71">
        <v>3570</v>
      </c>
      <c r="AA396" s="71">
        <v>2124</v>
      </c>
      <c r="AB396" s="71">
        <v>9626</v>
      </c>
      <c r="AC396" s="71">
        <v>2062647</v>
      </c>
      <c r="AD396" s="71">
        <v>1.158696766802974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2082</v>
      </c>
      <c r="B397" s="70">
        <v>470</v>
      </c>
      <c r="C397" s="70">
        <v>11</v>
      </c>
      <c r="D397" s="70">
        <v>28</v>
      </c>
      <c r="E397" s="70">
        <v>2014</v>
      </c>
      <c r="F397" s="70" t="s">
        <v>181</v>
      </c>
      <c r="G397" s="70" t="s">
        <v>2071</v>
      </c>
      <c r="H397" s="70" t="s">
        <v>2072</v>
      </c>
      <c r="I397" s="148"/>
      <c r="J397" s="71">
        <v>1.444861610956264</v>
      </c>
      <c r="K397" s="71">
        <v>1.321363292717928</v>
      </c>
      <c r="L397" s="71">
        <v>11.258747943399531</v>
      </c>
      <c r="M397" s="71">
        <v>15.469538334066019</v>
      </c>
      <c r="N397" s="71">
        <v>17.031410082181552</v>
      </c>
      <c r="O397" s="71">
        <v>6.2819936985406164</v>
      </c>
      <c r="P397" s="71">
        <v>10.534748364954783</v>
      </c>
      <c r="Q397" s="71">
        <v>0.69846007455317805</v>
      </c>
      <c r="R397" s="71">
        <v>14.174746812079491</v>
      </c>
      <c r="S397" s="71">
        <v>1.0395648477201189</v>
      </c>
      <c r="T397" s="72"/>
      <c r="U397" s="71">
        <v>180029</v>
      </c>
      <c r="V397" s="71">
        <v>422</v>
      </c>
      <c r="W397" s="71">
        <v>241</v>
      </c>
      <c r="X397" s="71">
        <v>3047</v>
      </c>
      <c r="Y397" s="71">
        <v>5278</v>
      </c>
      <c r="Z397" s="71">
        <v>3615</v>
      </c>
      <c r="AA397" s="71">
        <v>2098</v>
      </c>
      <c r="AB397" s="71">
        <v>9411</v>
      </c>
      <c r="AC397" s="71">
        <v>2357162</v>
      </c>
      <c r="AD397" s="71">
        <v>1.0395648477201189</v>
      </c>
      <c r="AE397" s="72"/>
      <c r="AF397" s="71"/>
      <c r="AG397" s="71"/>
      <c r="AH397" s="71"/>
      <c r="AI397" s="71"/>
      <c r="AJ397" s="71"/>
      <c r="AK397" s="71"/>
      <c r="AL397" s="71"/>
      <c r="AM397" s="71"/>
      <c r="AN397" s="71"/>
      <c r="AO397" s="71"/>
      <c r="AP397" s="71"/>
      <c r="AQ397" s="72"/>
      <c r="AR397" s="71">
        <v>18</v>
      </c>
      <c r="AS397" s="71">
        <v>3</v>
      </c>
      <c r="AT397" s="71">
        <v>0</v>
      </c>
      <c r="AU397" s="71">
        <v>0</v>
      </c>
      <c r="AV397" s="71">
        <v>0</v>
      </c>
      <c r="AW397" s="71">
        <v>0</v>
      </c>
      <c r="AX397" s="71"/>
      <c r="AY397" s="72"/>
      <c r="AZ397" s="71">
        <v>81.740000000000009</v>
      </c>
      <c r="BA397" s="71">
        <v>80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2083</v>
      </c>
      <c r="B398" s="70">
        <v>471</v>
      </c>
      <c r="C398" s="70">
        <v>12</v>
      </c>
      <c r="D398" s="70">
        <v>28</v>
      </c>
      <c r="E398" s="70">
        <v>2015</v>
      </c>
      <c r="F398" s="70" t="s">
        <v>182</v>
      </c>
      <c r="G398" s="70" t="s">
        <v>2071</v>
      </c>
      <c r="H398" s="70" t="s">
        <v>2072</v>
      </c>
      <c r="I398" s="148"/>
      <c r="J398" s="71">
        <v>0.72248539395896616</v>
      </c>
      <c r="K398" s="71">
        <v>1.1048682739636391</v>
      </c>
      <c r="L398" s="71">
        <v>12.090141856515279</v>
      </c>
      <c r="M398" s="71">
        <v>15.48388101428975</v>
      </c>
      <c r="N398" s="71">
        <v>14.824622755782601</v>
      </c>
      <c r="O398" s="71">
        <v>6.325384185199467</v>
      </c>
      <c r="P398" s="71">
        <v>10.30688251028004</v>
      </c>
      <c r="Q398" s="71">
        <v>0.67546483473897001</v>
      </c>
      <c r="R398" s="71">
        <v>13.518207514631326</v>
      </c>
      <c r="S398" s="71">
        <v>1.0211652134331839</v>
      </c>
      <c r="T398" s="72"/>
      <c r="U398" s="71">
        <v>103448</v>
      </c>
      <c r="V398" s="71">
        <v>422</v>
      </c>
      <c r="W398" s="71">
        <v>241</v>
      </c>
      <c r="X398" s="71">
        <v>3047</v>
      </c>
      <c r="Y398" s="71">
        <v>5265</v>
      </c>
      <c r="Z398" s="71">
        <v>3675</v>
      </c>
      <c r="AA398" s="71">
        <v>2051</v>
      </c>
      <c r="AB398" s="71">
        <v>9297</v>
      </c>
      <c r="AC398" s="71">
        <v>2310717</v>
      </c>
      <c r="AD398" s="71">
        <v>1.0211652134331839</v>
      </c>
      <c r="AE398" s="72"/>
      <c r="AF398" s="71">
        <v>977845.88242886681</v>
      </c>
      <c r="AG398" s="71">
        <v>948366.72967428342</v>
      </c>
      <c r="AH398" s="71">
        <v>2021935.5001073079</v>
      </c>
      <c r="AI398" s="71">
        <v>18716201.337992892</v>
      </c>
      <c r="AJ398" s="71">
        <v>23809351.14153333</v>
      </c>
      <c r="AK398" s="71">
        <v>0</v>
      </c>
      <c r="AL398" s="71">
        <v>0</v>
      </c>
      <c r="AM398" s="71">
        <v>1274114.8505517971</v>
      </c>
      <c r="AN398" s="71">
        <v>0</v>
      </c>
      <c r="AO398" s="71">
        <v>0</v>
      </c>
      <c r="AP398" s="71">
        <v>47747815.442288481</v>
      </c>
      <c r="AQ398" s="72"/>
      <c r="AR398" s="71">
        <v>25</v>
      </c>
      <c r="AS398" s="71">
        <v>3</v>
      </c>
      <c r="AT398" s="71">
        <v>0</v>
      </c>
      <c r="AU398" s="71">
        <v>0</v>
      </c>
      <c r="AV398" s="71">
        <v>0</v>
      </c>
      <c r="AW398" s="71">
        <v>0</v>
      </c>
      <c r="AX398" s="71"/>
      <c r="AY398" s="72"/>
      <c r="AZ398" s="71">
        <v>119.24</v>
      </c>
      <c r="BA398" s="71">
        <v>80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2084</v>
      </c>
      <c r="B399" s="70">
        <v>472</v>
      </c>
      <c r="C399" s="70">
        <v>13</v>
      </c>
      <c r="D399" s="70">
        <v>28</v>
      </c>
      <c r="E399" s="70">
        <v>2016</v>
      </c>
      <c r="F399" s="70" t="s">
        <v>155</v>
      </c>
      <c r="G399" s="70" t="s">
        <v>2071</v>
      </c>
      <c r="H399" s="70" t="s">
        <v>2072</v>
      </c>
      <c r="I399" s="148"/>
      <c r="J399" s="71">
        <v>0.78882137627380522</v>
      </c>
      <c r="K399" s="71">
        <v>1.068824491979141</v>
      </c>
      <c r="L399" s="71">
        <v>10.67360522998441</v>
      </c>
      <c r="M399" s="71">
        <v>12.033359685201663</v>
      </c>
      <c r="N399" s="71">
        <v>13.521618074519514</v>
      </c>
      <c r="O399" s="71">
        <v>6.3352868783659924</v>
      </c>
      <c r="P399" s="71">
        <v>10.68432953299952</v>
      </c>
      <c r="Q399" s="71">
        <v>0.64508231036597841</v>
      </c>
      <c r="R399" s="71">
        <v>11.783618342711209</v>
      </c>
      <c r="S399" s="71">
        <v>1.2224789140299188</v>
      </c>
      <c r="T399" s="72"/>
      <c r="U399" s="71">
        <v>121066</v>
      </c>
      <c r="V399" s="71">
        <v>422</v>
      </c>
      <c r="W399" s="71">
        <v>241</v>
      </c>
      <c r="X399" s="71">
        <v>3047</v>
      </c>
      <c r="Y399" s="71">
        <v>5224</v>
      </c>
      <c r="Z399" s="71">
        <v>3726</v>
      </c>
      <c r="AA399" s="71">
        <v>2199</v>
      </c>
      <c r="AB399" s="71">
        <v>9133</v>
      </c>
      <c r="AC399" s="71">
        <v>2012526.0211230309</v>
      </c>
      <c r="AD399" s="71">
        <v>1.222478914029919</v>
      </c>
      <c r="AE399" s="72"/>
      <c r="AF399" s="71">
        <v>1100897.026344531</v>
      </c>
      <c r="AG399" s="71">
        <v>913913.78319438652</v>
      </c>
      <c r="AH399" s="71">
        <v>1703957.27520196</v>
      </c>
      <c r="AI399" s="71">
        <v>18837701.704606</v>
      </c>
      <c r="AJ399" s="71">
        <v>22289198.090780821</v>
      </c>
      <c r="AK399" s="71">
        <v>0</v>
      </c>
      <c r="AL399" s="71">
        <v>0</v>
      </c>
      <c r="AM399" s="71">
        <v>1252611.739462191</v>
      </c>
      <c r="AN399" s="71">
        <v>0</v>
      </c>
      <c r="AO399" s="71">
        <v>0</v>
      </c>
      <c r="AP399" s="71">
        <v>46098279.619589888</v>
      </c>
      <c r="AQ399" s="72"/>
      <c r="AR399" s="71">
        <v>25</v>
      </c>
      <c r="AS399" s="71">
        <v>5</v>
      </c>
      <c r="AT399" s="71">
        <v>0</v>
      </c>
      <c r="AU399" s="71">
        <v>0</v>
      </c>
      <c r="AV399" s="71">
        <v>0</v>
      </c>
      <c r="AW399" s="71">
        <v>0</v>
      </c>
      <c r="AX399" s="71"/>
      <c r="AY399" s="72"/>
      <c r="AZ399" s="71">
        <v>119.24</v>
      </c>
      <c r="BA399" s="71">
        <v>102.4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2085</v>
      </c>
      <c r="B400" s="70">
        <v>473</v>
      </c>
      <c r="C400" s="70">
        <v>14</v>
      </c>
      <c r="D400" s="70">
        <v>28</v>
      </c>
      <c r="E400" s="70">
        <v>2017</v>
      </c>
      <c r="F400" s="70" t="s">
        <v>156</v>
      </c>
      <c r="G400" s="70" t="s">
        <v>2071</v>
      </c>
      <c r="H400" s="70" t="s">
        <v>2072</v>
      </c>
      <c r="I400" s="148"/>
      <c r="J400" s="71">
        <v>0.61670540497213144</v>
      </c>
      <c r="K400" s="71">
        <v>1.1089058604366671</v>
      </c>
      <c r="L400" s="71">
        <v>9.739109381711879</v>
      </c>
      <c r="M400" s="71">
        <v>10.899102584264188</v>
      </c>
      <c r="N400" s="71">
        <v>13.918269366927818</v>
      </c>
      <c r="O400" s="71">
        <v>6.3038296125290953</v>
      </c>
      <c r="P400" s="71">
        <v>10.52974513466345</v>
      </c>
      <c r="Q400" s="71">
        <v>0.61533941286018601</v>
      </c>
      <c r="R400" s="71">
        <v>4.0333969366179492</v>
      </c>
      <c r="S400" s="71">
        <v>1.3425190287323565</v>
      </c>
      <c r="T400" s="72"/>
      <c r="U400" s="71">
        <v>109129</v>
      </c>
      <c r="V400" s="71">
        <v>422</v>
      </c>
      <c r="W400" s="71">
        <v>241</v>
      </c>
      <c r="X400" s="71">
        <v>3047</v>
      </c>
      <c r="Y400" s="71">
        <v>5214</v>
      </c>
      <c r="Z400" s="71">
        <v>3769</v>
      </c>
      <c r="AA400" s="71">
        <v>2181</v>
      </c>
      <c r="AB400" s="71">
        <v>9009</v>
      </c>
      <c r="AC400" s="71">
        <v>702532.99999999988</v>
      </c>
      <c r="AD400" s="71">
        <v>1.342519028732357</v>
      </c>
      <c r="AE400" s="72"/>
      <c r="AF400" s="71">
        <v>923170.61703651049</v>
      </c>
      <c r="AG400" s="71">
        <v>950359.62647111982</v>
      </c>
      <c r="AH400" s="71">
        <v>2004055.1136644981</v>
      </c>
      <c r="AI400" s="71">
        <v>18002551.738868859</v>
      </c>
      <c r="AJ400" s="71">
        <v>25581981.419974592</v>
      </c>
      <c r="AK400" s="71">
        <v>0</v>
      </c>
      <c r="AL400" s="71">
        <v>0</v>
      </c>
      <c r="AM400" s="71">
        <v>1237538.2415184409</v>
      </c>
      <c r="AN400" s="71">
        <v>0</v>
      </c>
      <c r="AO400" s="71">
        <v>0</v>
      </c>
      <c r="AP400" s="71">
        <v>48699656.757534012</v>
      </c>
      <c r="AQ400" s="72"/>
      <c r="AR400" s="71">
        <v>33</v>
      </c>
      <c r="AS400" s="71">
        <v>5</v>
      </c>
      <c r="AT400" s="71">
        <v>0</v>
      </c>
      <c r="AU400" s="71">
        <v>0</v>
      </c>
      <c r="AV400" s="71">
        <v>0</v>
      </c>
      <c r="AW400" s="71">
        <v>0</v>
      </c>
      <c r="AX400" s="71"/>
      <c r="AY400" s="72"/>
      <c r="AZ400" s="71">
        <v>171.54</v>
      </c>
      <c r="BA400" s="71">
        <v>102.4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2086</v>
      </c>
      <c r="B401" s="70">
        <v>474</v>
      </c>
      <c r="C401" s="70">
        <v>15</v>
      </c>
      <c r="D401" s="70">
        <v>28</v>
      </c>
      <c r="E401" s="70">
        <v>2018</v>
      </c>
      <c r="F401" s="70" t="s">
        <v>183</v>
      </c>
      <c r="G401" s="70" t="s">
        <v>2071</v>
      </c>
      <c r="H401" s="70" t="s">
        <v>2072</v>
      </c>
      <c r="I401" s="148"/>
      <c r="J401" s="71">
        <v>0.68832054240813045</v>
      </c>
      <c r="K401" s="71">
        <v>0.96295473547269927</v>
      </c>
      <c r="L401" s="71">
        <v>8.6593800372410143</v>
      </c>
      <c r="M401" s="71">
        <v>9.7432761273707253</v>
      </c>
      <c r="N401" s="71">
        <v>9.7275505134178637</v>
      </c>
      <c r="O401" s="71">
        <v>6.2001645232190059</v>
      </c>
      <c r="P401" s="71">
        <v>10.487068059474607</v>
      </c>
      <c r="Q401" s="71">
        <v>0.55996966291406003</v>
      </c>
      <c r="R401" s="71">
        <v>3.8846752220927758</v>
      </c>
      <c r="S401" s="71">
        <v>1.3083102423887458</v>
      </c>
      <c r="T401" s="72"/>
      <c r="U401" s="71">
        <v>141863</v>
      </c>
      <c r="V401" s="71">
        <v>422</v>
      </c>
      <c r="W401" s="71">
        <v>241</v>
      </c>
      <c r="X401" s="71">
        <v>3047</v>
      </c>
      <c r="Y401" s="71">
        <v>5158</v>
      </c>
      <c r="Z401" s="71">
        <v>3778</v>
      </c>
      <c r="AA401" s="71">
        <v>2194</v>
      </c>
      <c r="AB401" s="71">
        <v>8835</v>
      </c>
      <c r="AC401" s="71">
        <v>673977.00000000012</v>
      </c>
      <c r="AD401" s="71">
        <v>1.308310242388746</v>
      </c>
      <c r="AE401" s="72"/>
      <c r="AF401" s="71">
        <v>1223378.7271556649</v>
      </c>
      <c r="AG401" s="71">
        <v>871251.79851450026</v>
      </c>
      <c r="AH401" s="71">
        <v>1778684.5919804019</v>
      </c>
      <c r="AI401" s="71">
        <v>17230224.260190729</v>
      </c>
      <c r="AJ401" s="71">
        <v>23244870.91367678</v>
      </c>
      <c r="AK401" s="71">
        <v>0</v>
      </c>
      <c r="AL401" s="71">
        <v>0</v>
      </c>
      <c r="AM401" s="71">
        <v>1216147.5631374179</v>
      </c>
      <c r="AN401" s="71">
        <v>0</v>
      </c>
      <c r="AO401" s="71">
        <v>0</v>
      </c>
      <c r="AP401" s="71">
        <v>45564557.854655497</v>
      </c>
      <c r="AQ401" s="72"/>
      <c r="AR401" s="71">
        <v>37</v>
      </c>
      <c r="AS401" s="71">
        <v>6</v>
      </c>
      <c r="AT401" s="71">
        <v>0</v>
      </c>
      <c r="AU401" s="71">
        <v>0</v>
      </c>
      <c r="AV401" s="71">
        <v>0</v>
      </c>
      <c r="AW401" s="71">
        <v>0</v>
      </c>
      <c r="AX401" s="71"/>
      <c r="AY401" s="72"/>
      <c r="AZ401" s="71">
        <v>199.24</v>
      </c>
      <c r="BA401" s="71">
        <v>1092</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2087</v>
      </c>
      <c r="B402" s="70">
        <v>475</v>
      </c>
      <c r="C402" s="70">
        <v>16</v>
      </c>
      <c r="D402" s="70">
        <v>28</v>
      </c>
      <c r="E402" s="70">
        <v>2019</v>
      </c>
      <c r="F402" s="70" t="s">
        <v>158</v>
      </c>
      <c r="G402" s="70" t="s">
        <v>2071</v>
      </c>
      <c r="H402" s="70" t="s">
        <v>2072</v>
      </c>
      <c r="I402" s="148"/>
      <c r="J402" s="71">
        <v>0.56393960077120719</v>
      </c>
      <c r="K402" s="71">
        <v>0.92016502788691945</v>
      </c>
      <c r="L402" s="71">
        <v>8.844611361020096</v>
      </c>
      <c r="M402" s="71">
        <v>10.520418688862065</v>
      </c>
      <c r="N402" s="71">
        <v>10.926166189767432</v>
      </c>
      <c r="O402" s="71">
        <v>6.2086005338949768</v>
      </c>
      <c r="P402" s="71">
        <v>9.8052391047509779</v>
      </c>
      <c r="Q402" s="71">
        <v>0.55027002767361899</v>
      </c>
      <c r="R402" s="71">
        <v>3.7928405799450791</v>
      </c>
      <c r="S402" s="71">
        <v>1.4558238237164647</v>
      </c>
      <c r="T402" s="72"/>
      <c r="U402" s="71">
        <v>109195</v>
      </c>
      <c r="V402" s="71">
        <v>422</v>
      </c>
      <c r="W402" s="71">
        <v>241</v>
      </c>
      <c r="X402" s="71">
        <v>3047</v>
      </c>
      <c r="Y402" s="71">
        <v>5263</v>
      </c>
      <c r="Z402" s="71">
        <v>3887</v>
      </c>
      <c r="AA402" s="71">
        <v>2036</v>
      </c>
      <c r="AB402" s="71">
        <v>8917</v>
      </c>
      <c r="AC402" s="71">
        <v>668822</v>
      </c>
      <c r="AD402" s="71">
        <v>1.4558238237164649</v>
      </c>
      <c r="AE402" s="72"/>
      <c r="AF402" s="71">
        <v>978340.76857150788</v>
      </c>
      <c r="AG402" s="71">
        <v>849510.93934646784</v>
      </c>
      <c r="AH402" s="71">
        <v>2057392.8718481411</v>
      </c>
      <c r="AI402" s="71">
        <v>17407708.696552239</v>
      </c>
      <c r="AJ402" s="71">
        <v>25130834.364831399</v>
      </c>
      <c r="AK402" s="71">
        <v>0</v>
      </c>
      <c r="AL402" s="71">
        <v>0</v>
      </c>
      <c r="AM402" s="71">
        <v>1214428.2728599396</v>
      </c>
      <c r="AN402" s="71">
        <v>0</v>
      </c>
      <c r="AO402" s="71">
        <v>0</v>
      </c>
      <c r="AP402" s="71">
        <v>47638215.914009698</v>
      </c>
      <c r="AQ402" s="72"/>
      <c r="AR402" s="71">
        <v>38</v>
      </c>
      <c r="AS402" s="71">
        <v>6</v>
      </c>
      <c r="AT402" s="71">
        <v>0</v>
      </c>
      <c r="AU402" s="71">
        <v>0</v>
      </c>
      <c r="AV402" s="71">
        <v>0</v>
      </c>
      <c r="AW402" s="71">
        <v>0</v>
      </c>
      <c r="AX402" s="71"/>
      <c r="AY402" s="72"/>
      <c r="AZ402" s="71">
        <v>204.54</v>
      </c>
      <c r="BA402" s="71">
        <v>1092.4000000000001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2088</v>
      </c>
      <c r="B403" s="70">
        <v>476</v>
      </c>
      <c r="C403" s="70">
        <v>17</v>
      </c>
      <c r="D403" s="70">
        <v>28</v>
      </c>
      <c r="E403" s="70">
        <v>2020</v>
      </c>
      <c r="F403" s="70" t="s">
        <v>159</v>
      </c>
      <c r="G403" s="70" t="s">
        <v>2071</v>
      </c>
      <c r="H403" s="70" t="s">
        <v>2072</v>
      </c>
      <c r="I403" s="148"/>
      <c r="J403" s="71">
        <v>0.98009739355916226</v>
      </c>
      <c r="K403" s="71">
        <v>0.93421194331803104</v>
      </c>
      <c r="L403" s="71">
        <v>9.838125005969216</v>
      </c>
      <c r="M403" s="71">
        <v>9.8556150140200138</v>
      </c>
      <c r="N403" s="71">
        <v>10.630346361052663</v>
      </c>
      <c r="O403" s="71">
        <v>5.524977518929381</v>
      </c>
      <c r="P403" s="71">
        <v>9.1434763929538558</v>
      </c>
      <c r="Q403" s="71">
        <v>0.51985669820827596</v>
      </c>
      <c r="R403" s="71">
        <v>3.9468828407048595</v>
      </c>
      <c r="S403" s="71">
        <v>1.1722223866814709</v>
      </c>
      <c r="T403" s="72"/>
      <c r="U403" s="71">
        <v>194493</v>
      </c>
      <c r="V403" s="71">
        <v>380</v>
      </c>
      <c r="W403" s="71">
        <v>234</v>
      </c>
      <c r="X403" s="71">
        <v>2918</v>
      </c>
      <c r="Y403" s="71">
        <v>5248</v>
      </c>
      <c r="Z403" s="71">
        <v>3948</v>
      </c>
      <c r="AA403" s="71">
        <v>2018</v>
      </c>
      <c r="AB403" s="71">
        <v>8817</v>
      </c>
      <c r="AC403" s="71">
        <v>699662.99999999988</v>
      </c>
      <c r="AD403" s="71">
        <v>1.1722223866814709</v>
      </c>
      <c r="AE403" s="72"/>
      <c r="AF403" s="71">
        <v>1644053.1270090961</v>
      </c>
      <c r="AG403" s="71">
        <v>801573.99839113839</v>
      </c>
      <c r="AH403" s="71">
        <v>2651370.0508963987</v>
      </c>
      <c r="AI403" s="71">
        <v>15708834.059686124</v>
      </c>
      <c r="AJ403" s="71">
        <v>23080223.97581647</v>
      </c>
      <c r="AK403" s="71"/>
      <c r="AL403" s="71"/>
      <c r="AM403" s="71">
        <v>1150716.4589131335</v>
      </c>
      <c r="AN403" s="71"/>
      <c r="AO403" s="71"/>
      <c r="AP403" s="71">
        <v>45036771.670712359</v>
      </c>
      <c r="AQ403" s="72"/>
      <c r="AR403" s="71">
        <v>38</v>
      </c>
      <c r="AS403" s="71">
        <v>6</v>
      </c>
      <c r="AT403" s="71">
        <v>0</v>
      </c>
      <c r="AU403" s="71">
        <v>0</v>
      </c>
      <c r="AV403" s="71">
        <v>0</v>
      </c>
      <c r="AW403" s="71">
        <v>0</v>
      </c>
      <c r="AX403" s="71"/>
      <c r="AY403" s="72"/>
      <c r="AZ403" s="71">
        <v>204.54</v>
      </c>
      <c r="BA403" s="71">
        <v>1092.4000000000001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2089</v>
      </c>
      <c r="B404" s="70">
        <v>476</v>
      </c>
      <c r="C404" s="70">
        <v>18</v>
      </c>
      <c r="D404" s="70">
        <v>28</v>
      </c>
      <c r="E404" s="70">
        <v>2021</v>
      </c>
      <c r="F404" s="70" t="s">
        <v>160</v>
      </c>
      <c r="G404" s="70" t="s">
        <v>2071</v>
      </c>
      <c r="H404" s="70" t="s">
        <v>2072</v>
      </c>
      <c r="I404" s="148"/>
      <c r="J404" s="71">
        <v>0.77763316783660241</v>
      </c>
      <c r="K404" s="71">
        <v>0.94805489092192308</v>
      </c>
      <c r="L404" s="71">
        <v>8.6097235101615546</v>
      </c>
      <c r="M404" s="71">
        <v>9.2921128134446835</v>
      </c>
      <c r="N404" s="71">
        <v>9.5726753036442354</v>
      </c>
      <c r="O404" s="71">
        <v>5.3509171219539899</v>
      </c>
      <c r="P404" s="71">
        <v>9.4047384408949632</v>
      </c>
      <c r="Q404" s="71">
        <v>0.50282976890671904</v>
      </c>
      <c r="R404" s="71">
        <v>4.5635154476432529</v>
      </c>
      <c r="S404" s="71">
        <v>1.0057109390693491</v>
      </c>
      <c r="T404" s="72"/>
      <c r="U404" s="71">
        <v>200335</v>
      </c>
      <c r="V404" s="71">
        <v>380</v>
      </c>
      <c r="W404" s="71">
        <v>234</v>
      </c>
      <c r="X404" s="71">
        <v>2918</v>
      </c>
      <c r="Y404" s="71">
        <v>5201</v>
      </c>
      <c r="Z404" s="71">
        <v>3937</v>
      </c>
      <c r="AA404" s="71">
        <v>2024</v>
      </c>
      <c r="AB404" s="71">
        <v>8612</v>
      </c>
      <c r="AC404" s="71">
        <v>784798.99999999988</v>
      </c>
      <c r="AD404" s="71">
        <v>1.0057109390693491</v>
      </c>
      <c r="AE404" s="72"/>
      <c r="AF404" s="71">
        <v>1490482.6149516869</v>
      </c>
      <c r="AG404" s="71">
        <v>813185.67640301527</v>
      </c>
      <c r="AH404" s="71">
        <v>2446516.5655996487</v>
      </c>
      <c r="AI404" s="71">
        <v>17663590.947579809</v>
      </c>
      <c r="AJ404" s="71">
        <v>24749966.063867729</v>
      </c>
      <c r="AK404" s="71">
        <v>0</v>
      </c>
      <c r="AL404" s="71">
        <v>0</v>
      </c>
      <c r="AM404" s="71">
        <v>1130444.6018007987</v>
      </c>
      <c r="AN404" s="71">
        <v>0</v>
      </c>
      <c r="AO404" s="71">
        <v>0</v>
      </c>
      <c r="AP404" s="71">
        <v>48294186.470202684</v>
      </c>
      <c r="AQ404" s="72"/>
      <c r="AR404" s="71">
        <v>39</v>
      </c>
      <c r="AS404" s="71">
        <v>6</v>
      </c>
      <c r="AT404" s="71">
        <v>0</v>
      </c>
      <c r="AU404" s="71">
        <v>0</v>
      </c>
      <c r="AV404" s="71">
        <v>0</v>
      </c>
      <c r="AW404" s="71">
        <v>0</v>
      </c>
      <c r="AX404" s="71"/>
      <c r="AY404" s="72"/>
      <c r="AZ404" s="71">
        <v>212.44</v>
      </c>
      <c r="BA404" s="71">
        <v>1092.4000000000001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2090</v>
      </c>
      <c r="B405" s="70">
        <v>476</v>
      </c>
      <c r="C405" s="70">
        <v>19</v>
      </c>
      <c r="D405" s="70">
        <v>28</v>
      </c>
      <c r="E405" s="70">
        <v>2022</v>
      </c>
      <c r="F405" s="70" t="s">
        <v>161</v>
      </c>
      <c r="G405" s="70" t="s">
        <v>2071</v>
      </c>
      <c r="H405" s="70" t="s">
        <v>2072</v>
      </c>
      <c r="I405" s="148"/>
      <c r="J405" s="71">
        <v>0.65848319950005596</v>
      </c>
      <c r="K405" s="71">
        <v>0.87638091010065122</v>
      </c>
      <c r="L405" s="71">
        <v>8.5229507312485104</v>
      </c>
      <c r="M405" s="71">
        <v>10.146336958044969</v>
      </c>
      <c r="N405" s="71">
        <v>12.885004602474778</v>
      </c>
      <c r="O405" s="71">
        <v>5.6276133803572037</v>
      </c>
      <c r="P405" s="71">
        <v>9.3459045138801766</v>
      </c>
      <c r="Q405" s="71">
        <v>0.49697921044480536</v>
      </c>
      <c r="R405" s="71">
        <v>4.4192421945178051</v>
      </c>
      <c r="S405" s="71">
        <v>1.1679425974351729</v>
      </c>
      <c r="T405" s="72"/>
      <c r="U405" s="71">
        <v>149325</v>
      </c>
      <c r="V405" s="71">
        <v>380</v>
      </c>
      <c r="W405" s="71">
        <v>234</v>
      </c>
      <c r="X405" s="71">
        <v>2918</v>
      </c>
      <c r="Y405" s="71">
        <v>5170</v>
      </c>
      <c r="Z405" s="71">
        <v>3934</v>
      </c>
      <c r="AA405" s="71">
        <v>2042</v>
      </c>
      <c r="AB405" s="71">
        <v>8442</v>
      </c>
      <c r="AC405" s="71">
        <v>769532.99999999988</v>
      </c>
      <c r="AD405" s="71">
        <v>1.1679425974351729</v>
      </c>
      <c r="AE405" s="72"/>
      <c r="AF405" s="71">
        <v>1016087.2302990007</v>
      </c>
      <c r="AG405" s="71">
        <v>652137.79018738144</v>
      </c>
      <c r="AH405" s="71">
        <v>2717024.9458698323</v>
      </c>
      <c r="AI405" s="71">
        <v>16082005.99352973</v>
      </c>
      <c r="AJ405" s="71">
        <v>25308145.033615962</v>
      </c>
      <c r="AK405" s="71">
        <v>0</v>
      </c>
      <c r="AL405" s="71">
        <v>0</v>
      </c>
      <c r="AM405" s="71">
        <v>1090092.6193848695</v>
      </c>
      <c r="AN405" s="71">
        <v>0</v>
      </c>
      <c r="AO405" s="71">
        <v>0</v>
      </c>
      <c r="AP405" s="71">
        <v>46865493.612886772</v>
      </c>
      <c r="AQ405" s="72"/>
      <c r="AR405" s="71">
        <v>40</v>
      </c>
      <c r="AS405" s="71">
        <v>6</v>
      </c>
      <c r="AT405" s="71">
        <v>0</v>
      </c>
      <c r="AU405" s="71">
        <v>0</v>
      </c>
      <c r="AV405" s="71">
        <v>0</v>
      </c>
      <c r="AW405" s="71">
        <v>0</v>
      </c>
      <c r="AX405" s="71"/>
      <c r="AY405" s="72"/>
      <c r="AZ405" s="71">
        <v>218.34000000000003</v>
      </c>
      <c r="BA405" s="71">
        <v>1092.3999999999999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2091</v>
      </c>
      <c r="B406" s="70">
        <v>476</v>
      </c>
      <c r="C406" s="70">
        <v>20</v>
      </c>
      <c r="D406" s="70">
        <v>28</v>
      </c>
      <c r="E406" s="70">
        <v>2023</v>
      </c>
      <c r="F406" s="70" t="s">
        <v>1539</v>
      </c>
      <c r="G406" s="1064" t="s">
        <v>2071</v>
      </c>
      <c r="H406" s="70" t="s">
        <v>2072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41</v>
      </c>
      <c r="AS406" s="71">
        <v>6</v>
      </c>
      <c r="AT406" s="71">
        <v>0</v>
      </c>
      <c r="AU406" s="71">
        <v>0</v>
      </c>
      <c r="AV406" s="71">
        <v>0</v>
      </c>
      <c r="AW406" s="71">
        <v>0</v>
      </c>
      <c r="AX406" s="71"/>
      <c r="AY406" s="72"/>
      <c r="AZ406" s="71">
        <v>223.24000000000004</v>
      </c>
      <c r="BA406" s="71">
        <v>1092.3999999999999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2092</v>
      </c>
      <c r="B407" s="70">
        <v>476</v>
      </c>
      <c r="C407" s="70">
        <v>21</v>
      </c>
      <c r="D407" s="70">
        <v>28</v>
      </c>
      <c r="E407" s="70">
        <v>2024</v>
      </c>
      <c r="F407" s="70" t="s">
        <v>1554</v>
      </c>
      <c r="G407" s="1064" t="s">
        <v>2071</v>
      </c>
      <c r="H407" s="70" t="s">
        <v>2072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2093</v>
      </c>
      <c r="B408" s="70">
        <v>358</v>
      </c>
      <c r="C408" s="70">
        <v>1</v>
      </c>
      <c r="D408" s="70">
        <v>22</v>
      </c>
      <c r="E408" s="70">
        <v>1990</v>
      </c>
      <c r="F408" s="70" t="s">
        <v>787</v>
      </c>
      <c r="G408" s="70" t="s">
        <v>2094</v>
      </c>
      <c r="H408" s="70" t="s">
        <v>2095</v>
      </c>
      <c r="I408" s="148"/>
      <c r="J408" s="71">
        <v>68.707867082445986</v>
      </c>
      <c r="K408" s="71">
        <v>0.88662942599416306</v>
      </c>
      <c r="L408" s="71">
        <v>1.663680590988041</v>
      </c>
      <c r="M408" s="71">
        <v>3.4642892319157381</v>
      </c>
      <c r="N408" s="71">
        <v>10.021364847711951</v>
      </c>
      <c r="O408" s="71">
        <v>7.9428813955623783</v>
      </c>
      <c r="P408" s="71">
        <v>8.1544873924170176</v>
      </c>
      <c r="Q408" s="71">
        <v>0.53718116429246499</v>
      </c>
      <c r="R408" s="71">
        <v>0</v>
      </c>
      <c r="S408" s="71">
        <v>0.53176499727610782</v>
      </c>
      <c r="T408" s="72"/>
      <c r="U408" s="71">
        <v>5745503</v>
      </c>
      <c r="V408" s="71">
        <v>238</v>
      </c>
      <c r="W408" s="71">
        <v>22</v>
      </c>
      <c r="X408" s="71">
        <v>1219</v>
      </c>
      <c r="Y408" s="71">
        <v>2890</v>
      </c>
      <c r="Z408" s="71">
        <v>3267</v>
      </c>
      <c r="AA408" s="71">
        <v>1980</v>
      </c>
      <c r="AB408" s="71">
        <v>8722</v>
      </c>
      <c r="AC408" s="71">
        <v>0</v>
      </c>
      <c r="AD408" s="71">
        <v>0.53176499727610782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2096</v>
      </c>
      <c r="B409" s="70">
        <v>359</v>
      </c>
      <c r="C409" s="70">
        <v>2</v>
      </c>
      <c r="D409" s="70">
        <v>22</v>
      </c>
      <c r="E409" s="70">
        <v>2005</v>
      </c>
      <c r="F409" s="70" t="s">
        <v>789</v>
      </c>
      <c r="G409" s="70" t="s">
        <v>2094</v>
      </c>
      <c r="H409" s="70" t="s">
        <v>2095</v>
      </c>
      <c r="I409" s="148"/>
      <c r="J409" s="71">
        <v>53.684853473048427</v>
      </c>
      <c r="K409" s="71">
        <v>0.48389225083810988</v>
      </c>
      <c r="L409" s="71">
        <v>1.009191173246887</v>
      </c>
      <c r="M409" s="71">
        <v>5.8847649827539819</v>
      </c>
      <c r="N409" s="71">
        <v>10.90401952565432</v>
      </c>
      <c r="O409" s="71">
        <v>11.80756473356603</v>
      </c>
      <c r="P409" s="71">
        <v>8.4682693475296293</v>
      </c>
      <c r="Q409" s="71">
        <v>0.47337653661673201</v>
      </c>
      <c r="R409" s="71">
        <v>0</v>
      </c>
      <c r="S409" s="71">
        <v>0.70832787183446533</v>
      </c>
      <c r="T409" s="72"/>
      <c r="U409" s="71">
        <v>4689725</v>
      </c>
      <c r="V409" s="71">
        <v>176</v>
      </c>
      <c r="W409" s="71">
        <v>14</v>
      </c>
      <c r="X409" s="71">
        <v>1098</v>
      </c>
      <c r="Y409" s="71">
        <v>2689</v>
      </c>
      <c r="Z409" s="71">
        <v>5620</v>
      </c>
      <c r="AA409" s="71">
        <v>1684</v>
      </c>
      <c r="AB409" s="71">
        <v>8035</v>
      </c>
      <c r="AC409" s="71">
        <v>0</v>
      </c>
      <c r="AD409" s="71">
        <v>0.70832787183446533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2097</v>
      </c>
      <c r="B410" s="70">
        <v>360</v>
      </c>
      <c r="C410" s="70">
        <v>3</v>
      </c>
      <c r="D410" s="70">
        <v>22</v>
      </c>
      <c r="E410" s="70">
        <v>2006</v>
      </c>
      <c r="F410" s="70" t="s">
        <v>790</v>
      </c>
      <c r="G410" s="70" t="s">
        <v>2094</v>
      </c>
      <c r="H410" s="70" t="s">
        <v>2095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2098</v>
      </c>
      <c r="B411" s="70">
        <v>361</v>
      </c>
      <c r="C411" s="70">
        <v>4</v>
      </c>
      <c r="D411" s="70">
        <v>22</v>
      </c>
      <c r="E411" s="70">
        <v>2007</v>
      </c>
      <c r="F411" s="70" t="s">
        <v>791</v>
      </c>
      <c r="G411" s="70" t="s">
        <v>2094</v>
      </c>
      <c r="H411" s="70" t="s">
        <v>2095</v>
      </c>
      <c r="I411" s="148"/>
      <c r="J411" s="71">
        <v>67.191951761942832</v>
      </c>
      <c r="K411" s="71">
        <v>0.44618638654889647</v>
      </c>
      <c r="L411" s="71">
        <v>0.59484594305351435</v>
      </c>
      <c r="M411" s="71">
        <v>5.7092421093514227</v>
      </c>
      <c r="N411" s="71">
        <v>11.997157673217339</v>
      </c>
      <c r="O411" s="71">
        <v>11.3684299385017</v>
      </c>
      <c r="P411" s="71">
        <v>8.4665793384229477</v>
      </c>
      <c r="Q411" s="71">
        <v>0.50011715011800595</v>
      </c>
      <c r="R411" s="71">
        <v>0</v>
      </c>
      <c r="S411" s="71">
        <v>0.68630524044544328</v>
      </c>
      <c r="T411" s="72"/>
      <c r="U411" s="71">
        <v>7210758</v>
      </c>
      <c r="V411" s="71">
        <v>160</v>
      </c>
      <c r="W411" s="71">
        <v>10</v>
      </c>
      <c r="X411" s="71">
        <v>1279</v>
      </c>
      <c r="Y411" s="71">
        <v>2796</v>
      </c>
      <c r="Z411" s="71">
        <v>5625</v>
      </c>
      <c r="AA411" s="71">
        <v>1658</v>
      </c>
      <c r="AB411" s="71">
        <v>8040</v>
      </c>
      <c r="AC411" s="71">
        <v>0</v>
      </c>
      <c r="AD411" s="71">
        <v>0.68630524044544328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2099</v>
      </c>
      <c r="B412" s="70">
        <v>362</v>
      </c>
      <c r="C412" s="70">
        <v>5</v>
      </c>
      <c r="D412" s="70">
        <v>22</v>
      </c>
      <c r="E412" s="70">
        <v>2008</v>
      </c>
      <c r="F412" s="70" t="s">
        <v>792</v>
      </c>
      <c r="G412" s="70" t="s">
        <v>2094</v>
      </c>
      <c r="H412" s="70" t="s">
        <v>2095</v>
      </c>
      <c r="I412" s="148"/>
      <c r="J412" s="71">
        <v>55.117444485172513</v>
      </c>
      <c r="K412" s="71">
        <v>0.33204372745183081</v>
      </c>
      <c r="L412" s="71">
        <v>0.51472101783344459</v>
      </c>
      <c r="M412" s="71">
        <v>6.049295399575902</v>
      </c>
      <c r="N412" s="71">
        <v>11.98094818062742</v>
      </c>
      <c r="O412" s="71">
        <v>10.979042672842571</v>
      </c>
      <c r="P412" s="71">
        <v>8.3039099641510763</v>
      </c>
      <c r="Q412" s="71">
        <v>0.48088653230962503</v>
      </c>
      <c r="R412" s="71">
        <v>0</v>
      </c>
      <c r="S412" s="71">
        <v>0.73966376445398074</v>
      </c>
      <c r="T412" s="72"/>
      <c r="U412" s="71">
        <v>6421744</v>
      </c>
      <c r="V412" s="71">
        <v>160</v>
      </c>
      <c r="W412" s="71">
        <v>10</v>
      </c>
      <c r="X412" s="71">
        <v>1279</v>
      </c>
      <c r="Y412" s="71">
        <v>2701</v>
      </c>
      <c r="Z412" s="71">
        <v>5623</v>
      </c>
      <c r="AA412" s="71">
        <v>1628</v>
      </c>
      <c r="AB412" s="71">
        <v>7858</v>
      </c>
      <c r="AC412" s="71">
        <v>0</v>
      </c>
      <c r="AD412" s="71">
        <v>0.73966376445398074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2100</v>
      </c>
      <c r="B413" s="70">
        <v>363</v>
      </c>
      <c r="C413" s="70">
        <v>6</v>
      </c>
      <c r="D413" s="70">
        <v>22</v>
      </c>
      <c r="E413" s="70">
        <v>2009</v>
      </c>
      <c r="F413" s="70" t="s">
        <v>176</v>
      </c>
      <c r="G413" s="70" t="s">
        <v>2094</v>
      </c>
      <c r="H413" s="70" t="s">
        <v>2095</v>
      </c>
      <c r="I413" s="148"/>
      <c r="J413" s="71">
        <v>39.704961028782549</v>
      </c>
      <c r="K413" s="71">
        <v>0.66264625905473362</v>
      </c>
      <c r="L413" s="71">
        <v>0.7368436433598814</v>
      </c>
      <c r="M413" s="71">
        <v>7.2818997175467279</v>
      </c>
      <c r="N413" s="71">
        <v>11.07571861327993</v>
      </c>
      <c r="O413" s="71">
        <v>11.05980192764661</v>
      </c>
      <c r="P413" s="71">
        <v>7.740855816514439</v>
      </c>
      <c r="Q413" s="71">
        <v>0.45699299215734401</v>
      </c>
      <c r="R413" s="71">
        <v>0</v>
      </c>
      <c r="S413" s="71">
        <v>0.72011073580188811</v>
      </c>
      <c r="T413" s="72"/>
      <c r="U413" s="71">
        <v>4018202</v>
      </c>
      <c r="V413" s="71">
        <v>313</v>
      </c>
      <c r="W413" s="71">
        <v>19</v>
      </c>
      <c r="X413" s="71">
        <v>1578</v>
      </c>
      <c r="Y413" s="71">
        <v>2714</v>
      </c>
      <c r="Z413" s="71">
        <v>5591</v>
      </c>
      <c r="AA413" s="71">
        <v>1558</v>
      </c>
      <c r="AB413" s="71">
        <v>7839</v>
      </c>
      <c r="AC413" s="71">
        <v>0</v>
      </c>
      <c r="AD413" s="71">
        <v>0.72011073580188811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19.2</v>
      </c>
      <c r="BK413" s="71">
        <v>0</v>
      </c>
      <c r="BL413" s="71">
        <v>0</v>
      </c>
      <c r="BM413" s="71">
        <v>0</v>
      </c>
      <c r="BN413" s="72"/>
      <c r="BO413" s="71">
        <v>0</v>
      </c>
      <c r="BP413" s="71">
        <v>0</v>
      </c>
      <c r="BQ413" s="71">
        <v>1</v>
      </c>
      <c r="BR413" s="71">
        <v>0</v>
      </c>
      <c r="BS413" s="71">
        <v>0</v>
      </c>
      <c r="BT413" s="71">
        <v>0</v>
      </c>
      <c r="BU413"/>
      <c r="BV413" s="70">
        <v>19.2</v>
      </c>
      <c r="BW413" s="70">
        <v>0</v>
      </c>
      <c r="BX413" s="70">
        <v>0</v>
      </c>
      <c r="BY413" s="70">
        <v>0</v>
      </c>
      <c r="BZ413" s="70">
        <v>0</v>
      </c>
      <c r="CA413" s="70">
        <v>0</v>
      </c>
      <c r="CB413" s="70">
        <v>0</v>
      </c>
      <c r="CC413" s="70">
        <v>0</v>
      </c>
      <c r="CD413" s="70">
        <v>0</v>
      </c>
    </row>
    <row r="414" spans="1:82">
      <c r="A414" s="70" t="s">
        <v>2101</v>
      </c>
      <c r="B414" s="70">
        <v>364</v>
      </c>
      <c r="C414" s="70">
        <v>7</v>
      </c>
      <c r="D414" s="70">
        <v>22</v>
      </c>
      <c r="E414" s="70">
        <v>2010</v>
      </c>
      <c r="F414" s="70" t="s">
        <v>177</v>
      </c>
      <c r="G414" s="70" t="s">
        <v>2094</v>
      </c>
      <c r="H414" s="70" t="s">
        <v>2095</v>
      </c>
      <c r="I414" s="148"/>
      <c r="J414" s="71">
        <v>55.152796683689921</v>
      </c>
      <c r="K414" s="71">
        <v>0.70136783629098287</v>
      </c>
      <c r="L414" s="71">
        <v>0.87754065857070362</v>
      </c>
      <c r="M414" s="71">
        <v>7.4453157096710862</v>
      </c>
      <c r="N414" s="71">
        <v>12.85086471276467</v>
      </c>
      <c r="O414" s="71">
        <v>11.101189682724829</v>
      </c>
      <c r="P414" s="71">
        <v>7.9442207764288666</v>
      </c>
      <c r="Q414" s="71">
        <v>0.47849846917117</v>
      </c>
      <c r="R414" s="71">
        <v>0</v>
      </c>
      <c r="S414" s="71">
        <v>0.90164724426015597</v>
      </c>
      <c r="T414" s="72"/>
      <c r="U414" s="71">
        <v>5236357</v>
      </c>
      <c r="V414" s="71">
        <v>313</v>
      </c>
      <c r="W414" s="71">
        <v>19</v>
      </c>
      <c r="X414" s="71">
        <v>1578</v>
      </c>
      <c r="Y414" s="71">
        <v>2812</v>
      </c>
      <c r="Z414" s="71">
        <v>5638</v>
      </c>
      <c r="AA414" s="71">
        <v>1559</v>
      </c>
      <c r="AB414" s="71">
        <v>7865</v>
      </c>
      <c r="AC414" s="71">
        <v>0</v>
      </c>
      <c r="AD414" s="71">
        <v>0.90164724426015597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23.759</v>
      </c>
      <c r="BK414" s="71">
        <v>0</v>
      </c>
      <c r="BL414" s="71">
        <v>0</v>
      </c>
      <c r="BM414" s="71">
        <v>0</v>
      </c>
      <c r="BN414" s="72"/>
      <c r="BO414" s="71">
        <v>0</v>
      </c>
      <c r="BP414" s="71">
        <v>0</v>
      </c>
      <c r="BQ414" s="71">
        <v>1</v>
      </c>
      <c r="BR414" s="71">
        <v>0</v>
      </c>
      <c r="BS414" s="71">
        <v>0</v>
      </c>
      <c r="BT414" s="71">
        <v>0</v>
      </c>
      <c r="BU414"/>
      <c r="BV414" s="70">
        <v>23.759</v>
      </c>
      <c r="BW414" s="70">
        <v>0</v>
      </c>
      <c r="BX414" s="70">
        <v>0</v>
      </c>
      <c r="BY414" s="70">
        <v>0</v>
      </c>
      <c r="BZ414" s="70">
        <v>0</v>
      </c>
      <c r="CA414" s="70">
        <v>0</v>
      </c>
      <c r="CB414" s="70">
        <v>0</v>
      </c>
      <c r="CC414" s="70">
        <v>0</v>
      </c>
      <c r="CD414" s="70">
        <v>0</v>
      </c>
    </row>
    <row r="415" spans="1:82">
      <c r="A415" s="70" t="s">
        <v>2102</v>
      </c>
      <c r="B415" s="70">
        <v>365</v>
      </c>
      <c r="C415" s="70">
        <v>8</v>
      </c>
      <c r="D415" s="70">
        <v>22</v>
      </c>
      <c r="E415" s="70">
        <v>2011</v>
      </c>
      <c r="F415" s="70" t="s">
        <v>178</v>
      </c>
      <c r="G415" s="70" t="s">
        <v>2094</v>
      </c>
      <c r="H415" s="70" t="s">
        <v>2095</v>
      </c>
      <c r="I415" s="148"/>
      <c r="J415" s="71">
        <v>51.271522578050558</v>
      </c>
      <c r="K415" s="71">
        <v>0.91431448570564389</v>
      </c>
      <c r="L415" s="71">
        <v>0.73966620435281694</v>
      </c>
      <c r="M415" s="71">
        <v>8.5228789015712181</v>
      </c>
      <c r="N415" s="71">
        <v>12.80305127352735</v>
      </c>
      <c r="O415" s="71">
        <v>10.974990699914912</v>
      </c>
      <c r="P415" s="71">
        <v>7.6206249168175093</v>
      </c>
      <c r="Q415" s="71">
        <v>0.55236349603649204</v>
      </c>
      <c r="R415" s="71">
        <v>0</v>
      </c>
      <c r="S415" s="71">
        <v>1.0467847789513749</v>
      </c>
      <c r="T415" s="72"/>
      <c r="U415" s="71">
        <v>4839056</v>
      </c>
      <c r="V415" s="71">
        <v>313</v>
      </c>
      <c r="W415" s="71">
        <v>19</v>
      </c>
      <c r="X415" s="71">
        <v>1578</v>
      </c>
      <c r="Y415" s="71">
        <v>2833</v>
      </c>
      <c r="Z415" s="71">
        <v>5695</v>
      </c>
      <c r="AA415" s="71">
        <v>1540</v>
      </c>
      <c r="AB415" s="71">
        <v>7871</v>
      </c>
      <c r="AC415" s="71">
        <v>0</v>
      </c>
      <c r="AD415" s="71">
        <v>1.0467847789513749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21.306999999999999</v>
      </c>
      <c r="BK415" s="71">
        <v>0</v>
      </c>
      <c r="BL415" s="71">
        <v>0</v>
      </c>
      <c r="BM415" s="71">
        <v>0</v>
      </c>
      <c r="BN415" s="72"/>
      <c r="BO415" s="71">
        <v>0</v>
      </c>
      <c r="BP415" s="71">
        <v>0</v>
      </c>
      <c r="BQ415" s="71">
        <v>1</v>
      </c>
      <c r="BR415" s="71">
        <v>0</v>
      </c>
      <c r="BS415" s="71">
        <v>0</v>
      </c>
      <c r="BT415" s="71">
        <v>0</v>
      </c>
      <c r="BU415"/>
      <c r="BV415" s="70">
        <v>21.306999999999999</v>
      </c>
      <c r="BW415" s="70">
        <v>0</v>
      </c>
      <c r="BX415" s="70">
        <v>0</v>
      </c>
      <c r="BY415" s="70">
        <v>0</v>
      </c>
      <c r="BZ415" s="70">
        <v>0</v>
      </c>
      <c r="CA415" s="70">
        <v>0</v>
      </c>
      <c r="CB415" s="70">
        <v>0</v>
      </c>
      <c r="CC415" s="70">
        <v>0</v>
      </c>
      <c r="CD415" s="70">
        <v>0</v>
      </c>
    </row>
    <row r="416" spans="1:82">
      <c r="A416" s="70" t="s">
        <v>2103</v>
      </c>
      <c r="B416" s="70">
        <v>366</v>
      </c>
      <c r="C416" s="70">
        <v>9</v>
      </c>
      <c r="D416" s="70">
        <v>22</v>
      </c>
      <c r="E416" s="70">
        <v>2012</v>
      </c>
      <c r="F416" s="70" t="s">
        <v>179</v>
      </c>
      <c r="G416" s="70" t="s">
        <v>2094</v>
      </c>
      <c r="H416" s="70" t="s">
        <v>2095</v>
      </c>
      <c r="I416" s="148"/>
      <c r="J416" s="71">
        <v>47.508677662195289</v>
      </c>
      <c r="K416" s="71">
        <v>0.8252636002609115</v>
      </c>
      <c r="L416" s="71">
        <v>0.71864348569945991</v>
      </c>
      <c r="M416" s="71">
        <v>8.2844087428067876</v>
      </c>
      <c r="N416" s="71">
        <v>14.018375973065069</v>
      </c>
      <c r="O416" s="71">
        <v>11.01864027132655</v>
      </c>
      <c r="P416" s="71">
        <v>7.4300817305482019</v>
      </c>
      <c r="Q416" s="71">
        <v>0.64404947083237096</v>
      </c>
      <c r="R416" s="71">
        <v>0</v>
      </c>
      <c r="S416" s="71">
        <v>1.0658088788986571</v>
      </c>
      <c r="T416" s="72"/>
      <c r="U416" s="71">
        <v>4848477</v>
      </c>
      <c r="V416" s="71">
        <v>313</v>
      </c>
      <c r="W416" s="71">
        <v>19</v>
      </c>
      <c r="X416" s="71">
        <v>1578</v>
      </c>
      <c r="Y416" s="71">
        <v>3226</v>
      </c>
      <c r="Z416" s="71">
        <v>5763</v>
      </c>
      <c r="AA416" s="71">
        <v>1493</v>
      </c>
      <c r="AB416" s="71">
        <v>8447</v>
      </c>
      <c r="AC416" s="71">
        <v>0</v>
      </c>
      <c r="AD416" s="71">
        <v>1.0658088788986571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19.113</v>
      </c>
      <c r="BK416" s="71">
        <v>0</v>
      </c>
      <c r="BL416" s="71">
        <v>0</v>
      </c>
      <c r="BM416" s="71">
        <v>0</v>
      </c>
      <c r="BN416" s="72"/>
      <c r="BO416" s="71">
        <v>0</v>
      </c>
      <c r="BP416" s="71">
        <v>0</v>
      </c>
      <c r="BQ416" s="71">
        <v>1</v>
      </c>
      <c r="BR416" s="71">
        <v>0</v>
      </c>
      <c r="BS416" s="71">
        <v>0</v>
      </c>
      <c r="BT416" s="71">
        <v>0</v>
      </c>
      <c r="BU416"/>
      <c r="BV416" s="70">
        <v>19.113</v>
      </c>
      <c r="BW416" s="70">
        <v>0</v>
      </c>
      <c r="BX416" s="70">
        <v>0</v>
      </c>
      <c r="BY416" s="70">
        <v>0</v>
      </c>
      <c r="BZ416" s="70">
        <v>0</v>
      </c>
      <c r="CA416" s="70">
        <v>0</v>
      </c>
      <c r="CB416" s="70">
        <v>0</v>
      </c>
      <c r="CC416" s="70">
        <v>0</v>
      </c>
      <c r="CD416" s="70">
        <v>0</v>
      </c>
    </row>
    <row r="417" spans="1:82">
      <c r="A417" s="70" t="s">
        <v>2104</v>
      </c>
      <c r="B417" s="70">
        <v>367</v>
      </c>
      <c r="C417" s="70">
        <v>10</v>
      </c>
      <c r="D417" s="70">
        <v>22</v>
      </c>
      <c r="E417" s="70">
        <v>2013</v>
      </c>
      <c r="F417" s="70" t="s">
        <v>180</v>
      </c>
      <c r="G417" s="70" t="s">
        <v>2094</v>
      </c>
      <c r="H417" s="70" t="s">
        <v>2095</v>
      </c>
      <c r="I417" s="148"/>
      <c r="J417" s="71">
        <v>52.13741281965769</v>
      </c>
      <c r="K417" s="71">
        <v>0.66626579469930192</v>
      </c>
      <c r="L417" s="71">
        <v>0.69670585297760534</v>
      </c>
      <c r="M417" s="71">
        <v>8.4450489109220985</v>
      </c>
      <c r="N417" s="71">
        <v>13.384463091833659</v>
      </c>
      <c r="O417" s="71">
        <v>10.613593533589613</v>
      </c>
      <c r="P417" s="71">
        <v>7.3431849622343766</v>
      </c>
      <c r="Q417" s="71">
        <v>0.65566007983186003</v>
      </c>
      <c r="R417" s="71">
        <v>0</v>
      </c>
      <c r="S417" s="71">
        <v>1.21589723017323</v>
      </c>
      <c r="T417" s="72"/>
      <c r="U417" s="71">
        <v>4671042</v>
      </c>
      <c r="V417" s="71">
        <v>313</v>
      </c>
      <c r="W417" s="71">
        <v>19</v>
      </c>
      <c r="X417" s="71">
        <v>1578</v>
      </c>
      <c r="Y417" s="71">
        <v>3290</v>
      </c>
      <c r="Z417" s="71">
        <v>5799</v>
      </c>
      <c r="AA417" s="71">
        <v>1470</v>
      </c>
      <c r="AB417" s="71">
        <v>8476</v>
      </c>
      <c r="AC417" s="71">
        <v>0</v>
      </c>
      <c r="AD417" s="71">
        <v>1.21589723017323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23.658999999999999</v>
      </c>
      <c r="BK417" s="71">
        <v>0</v>
      </c>
      <c r="BL417" s="71">
        <v>0</v>
      </c>
      <c r="BM417" s="71">
        <v>0</v>
      </c>
      <c r="BN417" s="72"/>
      <c r="BO417" s="71">
        <v>0</v>
      </c>
      <c r="BP417" s="71">
        <v>0</v>
      </c>
      <c r="BQ417" s="71">
        <v>1</v>
      </c>
      <c r="BR417" s="71">
        <v>0</v>
      </c>
      <c r="BS417" s="71">
        <v>0</v>
      </c>
      <c r="BT417" s="71">
        <v>0</v>
      </c>
      <c r="BU417"/>
      <c r="BV417" s="70">
        <v>23.658999999999999</v>
      </c>
      <c r="BW417" s="70">
        <v>0</v>
      </c>
      <c r="BX417" s="70">
        <v>0</v>
      </c>
      <c r="BY417" s="70">
        <v>0</v>
      </c>
      <c r="BZ417" s="70">
        <v>0</v>
      </c>
      <c r="CA417" s="70">
        <v>0</v>
      </c>
      <c r="CB417" s="70">
        <v>0</v>
      </c>
      <c r="CC417" s="70">
        <v>0</v>
      </c>
      <c r="CD417" s="70">
        <v>0</v>
      </c>
    </row>
    <row r="418" spans="1:82">
      <c r="A418" s="70" t="s">
        <v>2105</v>
      </c>
      <c r="B418" s="70">
        <v>368</v>
      </c>
      <c r="C418" s="70">
        <v>11</v>
      </c>
      <c r="D418" s="70">
        <v>22</v>
      </c>
      <c r="E418" s="70">
        <v>2014</v>
      </c>
      <c r="F418" s="70" t="s">
        <v>181</v>
      </c>
      <c r="G418" s="70" t="s">
        <v>2094</v>
      </c>
      <c r="H418" s="70" t="s">
        <v>2095</v>
      </c>
      <c r="I418" s="148"/>
      <c r="J418" s="71">
        <v>51.802444211268543</v>
      </c>
      <c r="K418" s="71">
        <v>0.41904679616473878</v>
      </c>
      <c r="L418" s="71">
        <v>0.29096966118193762</v>
      </c>
      <c r="M418" s="71">
        <v>8.401129758105327</v>
      </c>
      <c r="N418" s="71">
        <v>13.2178439207884</v>
      </c>
      <c r="O418" s="71">
        <v>10.138077797312853</v>
      </c>
      <c r="P418" s="71">
        <v>7.20058587004059</v>
      </c>
      <c r="Q418" s="71">
        <v>0.61927009479032202</v>
      </c>
      <c r="R418" s="71">
        <v>0</v>
      </c>
      <c r="S418" s="71">
        <v>1.161507560009347</v>
      </c>
      <c r="T418" s="72"/>
      <c r="U418" s="71">
        <v>5626781</v>
      </c>
      <c r="V418" s="71">
        <v>169</v>
      </c>
      <c r="W418" s="71">
        <v>10</v>
      </c>
      <c r="X418" s="71">
        <v>1680</v>
      </c>
      <c r="Y418" s="71">
        <v>3293</v>
      </c>
      <c r="Z418" s="71">
        <v>5834</v>
      </c>
      <c r="AA418" s="71">
        <v>1434</v>
      </c>
      <c r="AB418" s="71">
        <v>8344</v>
      </c>
      <c r="AC418" s="71">
        <v>0</v>
      </c>
      <c r="AD418" s="71">
        <v>1.161507560009347</v>
      </c>
      <c r="AE418" s="72"/>
      <c r="AF418" s="71"/>
      <c r="AG418" s="71"/>
      <c r="AH418" s="71"/>
      <c r="AI418" s="71"/>
      <c r="AJ418" s="71"/>
      <c r="AK418" s="71"/>
      <c r="AL418" s="71"/>
      <c r="AM418" s="71"/>
      <c r="AN418" s="71"/>
      <c r="AO418" s="71"/>
      <c r="AP418" s="71"/>
      <c r="AQ418" s="72"/>
      <c r="AR418" s="71">
        <v>191</v>
      </c>
      <c r="AS418" s="71">
        <v>61</v>
      </c>
      <c r="AT418" s="71">
        <v>0</v>
      </c>
      <c r="AU418" s="71">
        <v>0</v>
      </c>
      <c r="AV418" s="71">
        <v>0</v>
      </c>
      <c r="AW418" s="71">
        <v>0</v>
      </c>
      <c r="AX418" s="71"/>
      <c r="AY418" s="72"/>
      <c r="AZ418" s="71">
        <v>848.2</v>
      </c>
      <c r="BA418" s="71">
        <v>1394.9</v>
      </c>
      <c r="BB418" s="71">
        <v>0</v>
      </c>
      <c r="BC418" s="71">
        <v>0</v>
      </c>
      <c r="BD418" s="71">
        <v>0</v>
      </c>
      <c r="BE418" s="71">
        <v>0</v>
      </c>
      <c r="BF418" s="71"/>
      <c r="BG418" s="72"/>
      <c r="BH418" s="71">
        <v>0</v>
      </c>
      <c r="BI418" s="71">
        <v>4.0460000000000003</v>
      </c>
      <c r="BJ418" s="71">
        <v>22.74</v>
      </c>
      <c r="BK418" s="71">
        <v>0</v>
      </c>
      <c r="BL418" s="71">
        <v>0</v>
      </c>
      <c r="BM418" s="71">
        <v>0</v>
      </c>
      <c r="BN418" s="72"/>
      <c r="BO418" s="71">
        <v>0</v>
      </c>
      <c r="BP418" s="71">
        <v>1</v>
      </c>
      <c r="BQ418" s="71">
        <v>1</v>
      </c>
      <c r="BR418" s="71">
        <v>0</v>
      </c>
      <c r="BS418" s="71">
        <v>0</v>
      </c>
      <c r="BT418" s="71">
        <v>0</v>
      </c>
      <c r="BU418"/>
      <c r="BV418" s="70">
        <v>26.786000000000001</v>
      </c>
      <c r="BW418" s="70">
        <v>0</v>
      </c>
      <c r="BX418" s="70">
        <v>0</v>
      </c>
      <c r="BY418" s="70">
        <v>0</v>
      </c>
      <c r="BZ418" s="70">
        <v>0</v>
      </c>
      <c r="CA418" s="70">
        <v>0</v>
      </c>
      <c r="CB418" s="70">
        <v>0</v>
      </c>
      <c r="CC418" s="70">
        <v>0</v>
      </c>
      <c r="CD418" s="70">
        <v>0</v>
      </c>
    </row>
    <row r="419" spans="1:82">
      <c r="A419" s="70" t="s">
        <v>2106</v>
      </c>
      <c r="B419" s="70">
        <v>369</v>
      </c>
      <c r="C419" s="70">
        <v>12</v>
      </c>
      <c r="D419" s="70">
        <v>22</v>
      </c>
      <c r="E419" s="70">
        <v>2015</v>
      </c>
      <c r="F419" s="70" t="s">
        <v>182</v>
      </c>
      <c r="G419" s="70" t="s">
        <v>2094</v>
      </c>
      <c r="H419" s="70" t="s">
        <v>2095</v>
      </c>
      <c r="I419" s="148"/>
      <c r="J419" s="71">
        <v>44.332872259465923</v>
      </c>
      <c r="K419" s="71">
        <v>0.41269007946109121</v>
      </c>
      <c r="L419" s="71">
        <v>0.25963897957263721</v>
      </c>
      <c r="M419" s="71">
        <v>10.958631401701229</v>
      </c>
      <c r="N419" s="71">
        <v>12.38422104156356</v>
      </c>
      <c r="O419" s="71">
        <v>10.043161012418745</v>
      </c>
      <c r="P419" s="71">
        <v>7.3218565662984005</v>
      </c>
      <c r="Q419" s="71">
        <v>0.59852418076579905</v>
      </c>
      <c r="R419" s="71">
        <v>0</v>
      </c>
      <c r="S419" s="71">
        <v>0.91048620399465685</v>
      </c>
      <c r="T419" s="72"/>
      <c r="U419" s="71">
        <v>5209048</v>
      </c>
      <c r="V419" s="71">
        <v>169</v>
      </c>
      <c r="W419" s="71">
        <v>10</v>
      </c>
      <c r="X419" s="71">
        <v>1680</v>
      </c>
      <c r="Y419" s="71">
        <v>3246</v>
      </c>
      <c r="Z419" s="71">
        <v>5835</v>
      </c>
      <c r="AA419" s="71">
        <v>1457</v>
      </c>
      <c r="AB419" s="71">
        <v>8238</v>
      </c>
      <c r="AC419" s="71">
        <v>0</v>
      </c>
      <c r="AD419" s="71">
        <v>0.91048620399465685</v>
      </c>
      <c r="AE419" s="72"/>
      <c r="AF419" s="71">
        <v>49924545.774671711</v>
      </c>
      <c r="AG419" s="71">
        <v>316866.0750927598</v>
      </c>
      <c r="AH419" s="71">
        <v>53977.253274429699</v>
      </c>
      <c r="AI419" s="71">
        <v>10809390.154989749</v>
      </c>
      <c r="AJ419" s="71">
        <v>18501840.760412499</v>
      </c>
      <c r="AK419" s="71">
        <v>0</v>
      </c>
      <c r="AL419" s="71">
        <v>0</v>
      </c>
      <c r="AM419" s="71">
        <v>1128983.342889718</v>
      </c>
      <c r="AN419" s="71">
        <v>0</v>
      </c>
      <c r="AO419" s="71">
        <v>0</v>
      </c>
      <c r="AP419" s="71">
        <v>80735603.361330852</v>
      </c>
      <c r="AQ419" s="72"/>
      <c r="AR419" s="71">
        <v>220</v>
      </c>
      <c r="AS419" s="71">
        <v>87</v>
      </c>
      <c r="AT419" s="71">
        <v>0</v>
      </c>
      <c r="AU419" s="71">
        <v>0</v>
      </c>
      <c r="AV419" s="71">
        <v>0</v>
      </c>
      <c r="AW419" s="71">
        <v>0</v>
      </c>
      <c r="AX419" s="71"/>
      <c r="AY419" s="72"/>
      <c r="AZ419" s="71">
        <v>1001.7</v>
      </c>
      <c r="BA419" s="71">
        <v>2121.8000000000002</v>
      </c>
      <c r="BB419" s="71">
        <v>0</v>
      </c>
      <c r="BC419" s="71">
        <v>0</v>
      </c>
      <c r="BD419" s="71">
        <v>0</v>
      </c>
      <c r="BE419" s="71">
        <v>0</v>
      </c>
      <c r="BF419" s="71"/>
      <c r="BG419" s="72"/>
      <c r="BH419" s="71">
        <v>0</v>
      </c>
      <c r="BI419" s="71">
        <v>3.835</v>
      </c>
      <c r="BJ419" s="71">
        <v>24.974</v>
      </c>
      <c r="BK419" s="71">
        <v>0</v>
      </c>
      <c r="BL419" s="71">
        <v>0</v>
      </c>
      <c r="BM419" s="71">
        <v>0</v>
      </c>
      <c r="BN419" s="72"/>
      <c r="BO419" s="71">
        <v>0</v>
      </c>
      <c r="BP419" s="71">
        <v>1</v>
      </c>
      <c r="BQ419" s="71">
        <v>1</v>
      </c>
      <c r="BR419" s="71">
        <v>0</v>
      </c>
      <c r="BS419" s="71">
        <v>0</v>
      </c>
      <c r="BT419" s="71">
        <v>0</v>
      </c>
      <c r="BU419"/>
      <c r="BV419" s="70">
        <v>28.809000000000001</v>
      </c>
      <c r="BW419" s="70">
        <v>0</v>
      </c>
      <c r="BX419" s="70">
        <v>0</v>
      </c>
      <c r="BY419" s="70">
        <v>0</v>
      </c>
      <c r="BZ419" s="70">
        <v>0</v>
      </c>
      <c r="CA419" s="70">
        <v>0</v>
      </c>
      <c r="CB419" s="70">
        <v>0</v>
      </c>
      <c r="CC419" s="70">
        <v>0</v>
      </c>
      <c r="CD419" s="70">
        <v>0</v>
      </c>
    </row>
    <row r="420" spans="1:82">
      <c r="A420" s="70" t="s">
        <v>2107</v>
      </c>
      <c r="B420" s="70">
        <v>370</v>
      </c>
      <c r="C420" s="70">
        <v>13</v>
      </c>
      <c r="D420" s="70">
        <v>22</v>
      </c>
      <c r="E420" s="70">
        <v>2016</v>
      </c>
      <c r="F420" s="70" t="s">
        <v>155</v>
      </c>
      <c r="G420" s="70" t="s">
        <v>2094</v>
      </c>
      <c r="H420" s="70" t="s">
        <v>2095</v>
      </c>
      <c r="I420" s="148"/>
      <c r="J420" s="71">
        <v>47.350649410092188</v>
      </c>
      <c r="K420" s="71">
        <v>0.41028928634101924</v>
      </c>
      <c r="L420" s="71">
        <v>0.24679507017376379</v>
      </c>
      <c r="M420" s="71">
        <v>7.2919912537815437</v>
      </c>
      <c r="N420" s="71">
        <v>12.040682972590377</v>
      </c>
      <c r="O420" s="71">
        <v>9.9450061598396911</v>
      </c>
      <c r="P420" s="71">
        <v>7.1811910185417425</v>
      </c>
      <c r="Q420" s="71">
        <v>0.57946515649211505</v>
      </c>
      <c r="R420" s="71">
        <v>0</v>
      </c>
      <c r="S420" s="71">
        <v>1.1118256299451079</v>
      </c>
      <c r="T420" s="72"/>
      <c r="U420" s="71">
        <v>5474783</v>
      </c>
      <c r="V420" s="71">
        <v>169</v>
      </c>
      <c r="W420" s="71">
        <v>10</v>
      </c>
      <c r="X420" s="71">
        <v>1680</v>
      </c>
      <c r="Y420" s="71">
        <v>3215</v>
      </c>
      <c r="Z420" s="71">
        <v>5849</v>
      </c>
      <c r="AA420" s="71">
        <v>1478</v>
      </c>
      <c r="AB420" s="71">
        <v>8204</v>
      </c>
      <c r="AC420" s="71">
        <v>0</v>
      </c>
      <c r="AD420" s="71">
        <v>1.1118256299451079</v>
      </c>
      <c r="AE420" s="72"/>
      <c r="AF420" s="71">
        <v>54628021.575934127</v>
      </c>
      <c r="AG420" s="71">
        <v>303668.99840746511</v>
      </c>
      <c r="AH420" s="71">
        <v>39388.991181428493</v>
      </c>
      <c r="AI420" s="71">
        <v>10740692.43484633</v>
      </c>
      <c r="AJ420" s="71">
        <v>18029581.79586326</v>
      </c>
      <c r="AK420" s="71">
        <v>0</v>
      </c>
      <c r="AL420" s="71">
        <v>0</v>
      </c>
      <c r="AM420" s="71">
        <v>1125197.2747780371</v>
      </c>
      <c r="AN420" s="71">
        <v>0</v>
      </c>
      <c r="AO420" s="71">
        <v>0</v>
      </c>
      <c r="AP420" s="71">
        <v>84866551.071010649</v>
      </c>
      <c r="AQ420" s="72"/>
      <c r="AR420" s="71">
        <v>238</v>
      </c>
      <c r="AS420" s="71">
        <v>97</v>
      </c>
      <c r="AT420" s="71">
        <v>0</v>
      </c>
      <c r="AU420" s="71">
        <v>0</v>
      </c>
      <c r="AV420" s="71">
        <v>0</v>
      </c>
      <c r="AW420" s="71">
        <v>0</v>
      </c>
      <c r="AX420" s="71"/>
      <c r="AY420" s="72"/>
      <c r="AZ420" s="71">
        <v>1101.5999999999999</v>
      </c>
      <c r="BA420" s="71">
        <v>2308.5</v>
      </c>
      <c r="BB420" s="71">
        <v>0</v>
      </c>
      <c r="BC420" s="71">
        <v>0</v>
      </c>
      <c r="BD420" s="71">
        <v>0</v>
      </c>
      <c r="BE420" s="71">
        <v>0</v>
      </c>
      <c r="BF420" s="71"/>
      <c r="BG420" s="72"/>
      <c r="BH420" s="71">
        <v>0</v>
      </c>
      <c r="BI420" s="71">
        <v>3.5009999999999999</v>
      </c>
      <c r="BJ420" s="71">
        <v>25.423999999999999</v>
      </c>
      <c r="BK420" s="71">
        <v>0</v>
      </c>
      <c r="BL420" s="71">
        <v>0</v>
      </c>
      <c r="BM420" s="71">
        <v>0</v>
      </c>
      <c r="BN420" s="72"/>
      <c r="BO420" s="71">
        <v>0</v>
      </c>
      <c r="BP420" s="71">
        <v>1</v>
      </c>
      <c r="BQ420" s="71">
        <v>1</v>
      </c>
      <c r="BR420" s="71">
        <v>0</v>
      </c>
      <c r="BS420" s="71">
        <v>0</v>
      </c>
      <c r="BT420" s="71">
        <v>0</v>
      </c>
      <c r="BU420"/>
      <c r="BV420" s="70">
        <v>28.925000000000001</v>
      </c>
      <c r="BW420" s="70">
        <v>0</v>
      </c>
      <c r="BX420" s="70">
        <v>0</v>
      </c>
      <c r="BY420" s="70">
        <v>0</v>
      </c>
      <c r="BZ420" s="70">
        <v>0</v>
      </c>
      <c r="CA420" s="70">
        <v>0</v>
      </c>
      <c r="CB420" s="70">
        <v>0</v>
      </c>
      <c r="CC420" s="70">
        <v>0</v>
      </c>
      <c r="CD420" s="70">
        <v>0</v>
      </c>
    </row>
    <row r="421" spans="1:82">
      <c r="A421" s="70" t="s">
        <v>2108</v>
      </c>
      <c r="B421" s="70">
        <v>371</v>
      </c>
      <c r="C421" s="70">
        <v>14</v>
      </c>
      <c r="D421" s="70">
        <v>22</v>
      </c>
      <c r="E421" s="70">
        <v>2017</v>
      </c>
      <c r="F421" s="70" t="s">
        <v>156</v>
      </c>
      <c r="G421" s="70" t="s">
        <v>2094</v>
      </c>
      <c r="H421" s="70" t="s">
        <v>2095</v>
      </c>
      <c r="I421" s="148"/>
      <c r="J421" s="71">
        <v>62.575909872937146</v>
      </c>
      <c r="K421" s="71">
        <v>0.40842745329285746</v>
      </c>
      <c r="L421" s="71">
        <v>0.26493982659170867</v>
      </c>
      <c r="M421" s="71">
        <v>6.4569755476083035</v>
      </c>
      <c r="N421" s="71">
        <v>11.822833219212651</v>
      </c>
      <c r="O421" s="71">
        <v>9.8078155605918305</v>
      </c>
      <c r="P421" s="71">
        <v>7.1936360617370658</v>
      </c>
      <c r="Q421" s="71">
        <v>0.55974097995218397</v>
      </c>
      <c r="R421" s="71">
        <v>0</v>
      </c>
      <c r="S421" s="71">
        <v>0.94046616911548864</v>
      </c>
      <c r="T421" s="72"/>
      <c r="U421" s="71">
        <v>7360378</v>
      </c>
      <c r="V421" s="71">
        <v>169</v>
      </c>
      <c r="W421" s="71">
        <v>10</v>
      </c>
      <c r="X421" s="71">
        <v>1680</v>
      </c>
      <c r="Y421" s="71">
        <v>3267</v>
      </c>
      <c r="Z421" s="71">
        <v>5864</v>
      </c>
      <c r="AA421" s="71">
        <v>1490</v>
      </c>
      <c r="AB421" s="71">
        <v>8195</v>
      </c>
      <c r="AC421" s="71">
        <v>0</v>
      </c>
      <c r="AD421" s="71">
        <v>0.94046616911548864</v>
      </c>
      <c r="AE421" s="72"/>
      <c r="AF421" s="71">
        <v>73169320.256149977</v>
      </c>
      <c r="AG421" s="71">
        <v>305626.83491342171</v>
      </c>
      <c r="AH421" s="71">
        <v>54279.371383504978</v>
      </c>
      <c r="AI421" s="71">
        <v>10141600.548320111</v>
      </c>
      <c r="AJ421" s="71">
        <v>17100540.241651598</v>
      </c>
      <c r="AK421" s="71">
        <v>0</v>
      </c>
      <c r="AL421" s="71">
        <v>0</v>
      </c>
      <c r="AM421" s="71">
        <v>1125721.5994276409</v>
      </c>
      <c r="AN421" s="71">
        <v>0</v>
      </c>
      <c r="AO421" s="71">
        <v>0</v>
      </c>
      <c r="AP421" s="71">
        <v>101897088.85184625</v>
      </c>
      <c r="AQ421" s="72"/>
      <c r="AR421" s="71">
        <v>261</v>
      </c>
      <c r="AS421" s="71">
        <v>109</v>
      </c>
      <c r="AT421" s="71">
        <v>0</v>
      </c>
      <c r="AU421" s="71">
        <v>0</v>
      </c>
      <c r="AV421" s="71">
        <v>0</v>
      </c>
      <c r="AW421" s="71">
        <v>0</v>
      </c>
      <c r="AX421" s="71"/>
      <c r="AY421" s="72"/>
      <c r="AZ421" s="71">
        <v>1230</v>
      </c>
      <c r="BA421" s="71">
        <v>2616</v>
      </c>
      <c r="BB421" s="71">
        <v>0</v>
      </c>
      <c r="BC421" s="71">
        <v>0</v>
      </c>
      <c r="BD421" s="71">
        <v>0</v>
      </c>
      <c r="BE421" s="71">
        <v>0</v>
      </c>
      <c r="BF421" s="71"/>
      <c r="BG421" s="72"/>
      <c r="BH421" s="71">
        <v>0</v>
      </c>
      <c r="BI421" s="71">
        <v>3.7389999999999999</v>
      </c>
      <c r="BJ421" s="71">
        <v>24.792999999999999</v>
      </c>
      <c r="BK421" s="71">
        <v>0</v>
      </c>
      <c r="BL421" s="71">
        <v>0</v>
      </c>
      <c r="BM421" s="71">
        <v>0</v>
      </c>
      <c r="BN421" s="72"/>
      <c r="BO421" s="71">
        <v>0</v>
      </c>
      <c r="BP421" s="71">
        <v>1</v>
      </c>
      <c r="BQ421" s="71">
        <v>1</v>
      </c>
      <c r="BR421" s="71">
        <v>0</v>
      </c>
      <c r="BS421" s="71">
        <v>0</v>
      </c>
      <c r="BT421" s="71">
        <v>0</v>
      </c>
      <c r="BU421"/>
      <c r="BV421" s="70">
        <v>28.532</v>
      </c>
      <c r="BW421" s="70">
        <v>0</v>
      </c>
      <c r="BX421" s="70">
        <v>0</v>
      </c>
      <c r="BY421" s="70">
        <v>0</v>
      </c>
      <c r="BZ421" s="70">
        <v>0</v>
      </c>
      <c r="CA421" s="70">
        <v>0</v>
      </c>
      <c r="CB421" s="70">
        <v>0</v>
      </c>
      <c r="CC421" s="70">
        <v>0</v>
      </c>
      <c r="CD421" s="70">
        <v>0</v>
      </c>
    </row>
    <row r="422" spans="1:82">
      <c r="A422" s="70" t="s">
        <v>2109</v>
      </c>
      <c r="B422" s="70">
        <v>372</v>
      </c>
      <c r="C422" s="70">
        <v>15</v>
      </c>
      <c r="D422" s="70">
        <v>22</v>
      </c>
      <c r="E422" s="70">
        <v>2018</v>
      </c>
      <c r="F422" s="70" t="s">
        <v>183</v>
      </c>
      <c r="G422" s="70" t="s">
        <v>2094</v>
      </c>
      <c r="H422" s="70" t="s">
        <v>2095</v>
      </c>
      <c r="I422" s="148"/>
      <c r="J422" s="71">
        <v>53.315837631773377</v>
      </c>
      <c r="K422" s="71">
        <v>0.38473636091822278</v>
      </c>
      <c r="L422" s="71">
        <v>0.23471229200135532</v>
      </c>
      <c r="M422" s="71">
        <v>6.6763805417249884</v>
      </c>
      <c r="N422" s="71">
        <v>10.912531233676212</v>
      </c>
      <c r="O422" s="71">
        <v>9.702322038451765</v>
      </c>
      <c r="P422" s="71">
        <v>7.2558656856346628</v>
      </c>
      <c r="Q422" s="71">
        <v>0.52308201788678399</v>
      </c>
      <c r="R422" s="71">
        <v>0</v>
      </c>
      <c r="S422" s="71">
        <v>0.92402499516083392</v>
      </c>
      <c r="T422" s="72"/>
      <c r="U422" s="71">
        <v>6687875.9999999991</v>
      </c>
      <c r="V422" s="71">
        <v>169</v>
      </c>
      <c r="W422" s="71">
        <v>10</v>
      </c>
      <c r="X422" s="71">
        <v>1680</v>
      </c>
      <c r="Y422" s="71">
        <v>3359</v>
      </c>
      <c r="Z422" s="71">
        <v>5912</v>
      </c>
      <c r="AA422" s="71">
        <v>1518</v>
      </c>
      <c r="AB422" s="71">
        <v>8253</v>
      </c>
      <c r="AC422" s="71">
        <v>0</v>
      </c>
      <c r="AD422" s="71">
        <v>0.92402499516083392</v>
      </c>
      <c r="AE422" s="72"/>
      <c r="AF422" s="71">
        <v>63313216.361973584</v>
      </c>
      <c r="AG422" s="71">
        <v>272714.42277377477</v>
      </c>
      <c r="AH422" s="71">
        <v>51147.209372753343</v>
      </c>
      <c r="AI422" s="71">
        <v>10328433.26372622</v>
      </c>
      <c r="AJ422" s="71">
        <v>16688884.346175469</v>
      </c>
      <c r="AK422" s="71">
        <v>0</v>
      </c>
      <c r="AL422" s="71">
        <v>0</v>
      </c>
      <c r="AM422" s="71">
        <v>1136034.6167032381</v>
      </c>
      <c r="AN422" s="71">
        <v>0</v>
      </c>
      <c r="AO422" s="71">
        <v>0</v>
      </c>
      <c r="AP422" s="71">
        <v>91790430.22072503</v>
      </c>
      <c r="AQ422" s="72"/>
      <c r="AR422" s="71">
        <v>284</v>
      </c>
      <c r="AS422" s="71">
        <v>114</v>
      </c>
      <c r="AT422" s="71">
        <v>0</v>
      </c>
      <c r="AU422" s="71">
        <v>0</v>
      </c>
      <c r="AV422" s="71">
        <v>0</v>
      </c>
      <c r="AW422" s="71">
        <v>0</v>
      </c>
      <c r="AX422" s="71"/>
      <c r="AY422" s="72"/>
      <c r="AZ422" s="71">
        <v>1349.7</v>
      </c>
      <c r="BA422" s="71">
        <v>2747</v>
      </c>
      <c r="BB422" s="71">
        <v>0</v>
      </c>
      <c r="BC422" s="71">
        <v>0</v>
      </c>
      <c r="BD422" s="71">
        <v>0</v>
      </c>
      <c r="BE422" s="71">
        <v>0</v>
      </c>
      <c r="BF422" s="71"/>
      <c r="BG422" s="72"/>
      <c r="BH422" s="71">
        <v>0</v>
      </c>
      <c r="BI422" s="71">
        <v>3.7690000000000001</v>
      </c>
      <c r="BJ422" s="71">
        <v>34.39</v>
      </c>
      <c r="BK422" s="71">
        <v>0</v>
      </c>
      <c r="BL422" s="71">
        <v>0</v>
      </c>
      <c r="BM422" s="71">
        <v>0</v>
      </c>
      <c r="BN422" s="72"/>
      <c r="BO422" s="71">
        <v>0</v>
      </c>
      <c r="BP422" s="71">
        <v>1</v>
      </c>
      <c r="BQ422" s="71">
        <v>1</v>
      </c>
      <c r="BR422" s="71">
        <v>0</v>
      </c>
      <c r="BS422" s="71">
        <v>0</v>
      </c>
      <c r="BT422" s="71">
        <v>0</v>
      </c>
      <c r="BU422"/>
      <c r="BV422" s="70">
        <v>38.158999999999999</v>
      </c>
      <c r="BW422" s="70">
        <v>0</v>
      </c>
      <c r="BX422" s="70">
        <v>0</v>
      </c>
      <c r="BY422" s="70">
        <v>0</v>
      </c>
      <c r="BZ422" s="70">
        <v>0</v>
      </c>
      <c r="CA422" s="70">
        <v>0</v>
      </c>
      <c r="CB422" s="70">
        <v>0</v>
      </c>
      <c r="CC422" s="70">
        <v>0</v>
      </c>
      <c r="CD422" s="70">
        <v>0</v>
      </c>
    </row>
    <row r="423" spans="1:82">
      <c r="A423" s="70" t="s">
        <v>2110</v>
      </c>
      <c r="B423" s="70">
        <v>373</v>
      </c>
      <c r="C423" s="70">
        <v>16</v>
      </c>
      <c r="D423" s="70">
        <v>22</v>
      </c>
      <c r="E423" s="70">
        <v>2019</v>
      </c>
      <c r="F423" s="70" t="s">
        <v>158</v>
      </c>
      <c r="G423" s="70" t="s">
        <v>2094</v>
      </c>
      <c r="H423" s="70" t="s">
        <v>2095</v>
      </c>
      <c r="I423" s="148"/>
      <c r="J423" s="71">
        <v>46.940825736287074</v>
      </c>
      <c r="K423" s="71">
        <v>0.34980157214349489</v>
      </c>
      <c r="L423" s="71">
        <v>0.23578141915064008</v>
      </c>
      <c r="M423" s="71">
        <v>6.8551350775983808</v>
      </c>
      <c r="N423" s="71">
        <v>10.474972825874236</v>
      </c>
      <c r="O423" s="71">
        <v>9.4350921928782174</v>
      </c>
      <c r="P423" s="71">
        <v>7.1227645559561363</v>
      </c>
      <c r="Q423" s="71">
        <v>0.51163943023909098</v>
      </c>
      <c r="R423" s="71">
        <v>0</v>
      </c>
      <c r="S423" s="71">
        <v>0.98074521874060938</v>
      </c>
      <c r="T423" s="72"/>
      <c r="U423" s="71">
        <v>6189168</v>
      </c>
      <c r="V423" s="71">
        <v>169</v>
      </c>
      <c r="W423" s="71">
        <v>10</v>
      </c>
      <c r="X423" s="71">
        <v>1680</v>
      </c>
      <c r="Y423" s="71">
        <v>3394</v>
      </c>
      <c r="Z423" s="71">
        <v>5907</v>
      </c>
      <c r="AA423" s="71">
        <v>1479</v>
      </c>
      <c r="AB423" s="71">
        <v>8291</v>
      </c>
      <c r="AC423" s="71">
        <v>0</v>
      </c>
      <c r="AD423" s="71">
        <v>0.98074521874060938</v>
      </c>
      <c r="AE423" s="72"/>
      <c r="AF423" s="71">
        <v>58942231.256049447</v>
      </c>
      <c r="AG423" s="71">
        <v>264679.95599088381</v>
      </c>
      <c r="AH423" s="71">
        <v>53914.126203156782</v>
      </c>
      <c r="AI423" s="71">
        <v>11466242.27988784</v>
      </c>
      <c r="AJ423" s="71">
        <v>15686795.886298141</v>
      </c>
      <c r="AK423" s="71">
        <v>0</v>
      </c>
      <c r="AL423" s="71">
        <v>0</v>
      </c>
      <c r="AM423" s="71">
        <v>1129171.7853854166</v>
      </c>
      <c r="AN423" s="71">
        <v>0</v>
      </c>
      <c r="AO423" s="71">
        <v>0</v>
      </c>
      <c r="AP423" s="71">
        <v>87543035.289814875</v>
      </c>
      <c r="AQ423" s="72"/>
      <c r="AR423" s="71">
        <v>301</v>
      </c>
      <c r="AS423" s="71">
        <v>132</v>
      </c>
      <c r="AT423" s="71">
        <v>0</v>
      </c>
      <c r="AU423" s="71">
        <v>0</v>
      </c>
      <c r="AV423" s="71">
        <v>0</v>
      </c>
      <c r="AW423" s="71">
        <v>0</v>
      </c>
      <c r="AX423" s="71"/>
      <c r="AY423" s="72"/>
      <c r="AZ423" s="71">
        <v>1422.3</v>
      </c>
      <c r="BA423" s="71">
        <v>5218.1000000000004</v>
      </c>
      <c r="BB423" s="71">
        <v>0</v>
      </c>
      <c r="BC423" s="71">
        <v>0</v>
      </c>
      <c r="BD423" s="71">
        <v>0</v>
      </c>
      <c r="BE423" s="71">
        <v>0</v>
      </c>
      <c r="BF423" s="71"/>
      <c r="BG423" s="72"/>
      <c r="BH423" s="71">
        <v>0</v>
      </c>
      <c r="BI423" s="71">
        <v>3.738</v>
      </c>
      <c r="BJ423" s="71">
        <v>23.225999999999999</v>
      </c>
      <c r="BK423" s="71">
        <v>0</v>
      </c>
      <c r="BL423" s="71">
        <v>0</v>
      </c>
      <c r="BM423" s="71">
        <v>0</v>
      </c>
      <c r="BN423" s="72"/>
      <c r="BO423" s="71">
        <v>0</v>
      </c>
      <c r="BP423" s="71">
        <v>1</v>
      </c>
      <c r="BQ423" s="71">
        <v>1</v>
      </c>
      <c r="BR423" s="71">
        <v>0</v>
      </c>
      <c r="BS423" s="71">
        <v>0</v>
      </c>
      <c r="BT423" s="71">
        <v>0</v>
      </c>
      <c r="BU423"/>
      <c r="BV423" s="70">
        <v>26.963999999999999</v>
      </c>
      <c r="BW423" s="70">
        <v>0</v>
      </c>
      <c r="BX423" s="70">
        <v>0</v>
      </c>
      <c r="BY423" s="70">
        <v>0</v>
      </c>
      <c r="BZ423" s="70">
        <v>0</v>
      </c>
      <c r="CA423" s="70">
        <v>0</v>
      </c>
      <c r="CB423" s="70">
        <v>0</v>
      </c>
      <c r="CC423" s="70">
        <v>0</v>
      </c>
      <c r="CD423" s="70">
        <v>0</v>
      </c>
    </row>
    <row r="424" spans="1:82">
      <c r="A424" s="70" t="s">
        <v>2111</v>
      </c>
      <c r="B424" s="70">
        <v>374</v>
      </c>
      <c r="C424" s="70">
        <v>17</v>
      </c>
      <c r="D424" s="70">
        <v>22</v>
      </c>
      <c r="E424" s="70">
        <v>2020</v>
      </c>
      <c r="F424" s="70" t="s">
        <v>159</v>
      </c>
      <c r="G424" s="70" t="s">
        <v>2094</v>
      </c>
      <c r="H424" s="70" t="s">
        <v>2095</v>
      </c>
      <c r="I424" s="148"/>
      <c r="J424" s="71">
        <v>38.333199691070547</v>
      </c>
      <c r="K424" s="71">
        <v>0.59100132820570472</v>
      </c>
      <c r="L424" s="71">
        <v>0.27977465185076322</v>
      </c>
      <c r="M424" s="71">
        <v>7.3723826314282874</v>
      </c>
      <c r="N424" s="71">
        <v>10.039094618455762</v>
      </c>
      <c r="O424" s="71">
        <v>8.2860668413325396</v>
      </c>
      <c r="P424" s="71">
        <v>6.7556607046056483</v>
      </c>
      <c r="Q424" s="71">
        <v>0.48147326727557899</v>
      </c>
      <c r="R424" s="71">
        <v>0</v>
      </c>
      <c r="S424" s="71">
        <v>1.0304622183926899</v>
      </c>
      <c r="T424" s="72"/>
      <c r="U424" s="71">
        <v>4852168</v>
      </c>
      <c r="V424" s="71">
        <v>259</v>
      </c>
      <c r="W424" s="71">
        <v>14</v>
      </c>
      <c r="X424" s="71">
        <v>2056</v>
      </c>
      <c r="Y424" s="71">
        <v>3352</v>
      </c>
      <c r="Z424" s="71">
        <v>5921</v>
      </c>
      <c r="AA424" s="71">
        <v>1491</v>
      </c>
      <c r="AB424" s="71">
        <v>8166</v>
      </c>
      <c r="AC424" s="71">
        <v>0</v>
      </c>
      <c r="AD424" s="71">
        <v>1.0304622183926899</v>
      </c>
      <c r="AE424" s="72"/>
      <c r="AF424" s="71">
        <v>48129642.062760271</v>
      </c>
      <c r="AG424" s="71">
        <v>436104.70783403044</v>
      </c>
      <c r="AH424" s="71">
        <v>67911.520041591022</v>
      </c>
      <c r="AI424" s="71">
        <v>13015381.425556911</v>
      </c>
      <c r="AJ424" s="71">
        <v>18131461.50214006</v>
      </c>
      <c r="AK424" s="71"/>
      <c r="AL424" s="71"/>
      <c r="AM424" s="71">
        <v>1065753.7261522796</v>
      </c>
      <c r="AN424" s="71"/>
      <c r="AO424" s="71"/>
      <c r="AP424" s="71">
        <v>80846254.944485143</v>
      </c>
      <c r="AQ424" s="72"/>
      <c r="AR424" s="71">
        <v>315</v>
      </c>
      <c r="AS424" s="71">
        <v>132</v>
      </c>
      <c r="AT424" s="71">
        <v>0</v>
      </c>
      <c r="AU424" s="71">
        <v>0</v>
      </c>
      <c r="AV424" s="71">
        <v>0</v>
      </c>
      <c r="AW424" s="71">
        <v>0</v>
      </c>
      <c r="AX424" s="71"/>
      <c r="AY424" s="72"/>
      <c r="AZ424" s="71">
        <v>1528.5</v>
      </c>
      <c r="BA424" s="71">
        <v>5218.1000000000004</v>
      </c>
      <c r="BB424" s="71">
        <v>0</v>
      </c>
      <c r="BC424" s="71">
        <v>0</v>
      </c>
      <c r="BD424" s="71">
        <v>0</v>
      </c>
      <c r="BE424" s="71">
        <v>0</v>
      </c>
      <c r="BF424" s="71"/>
      <c r="BG424" s="72"/>
      <c r="BH424" s="71">
        <v>0</v>
      </c>
      <c r="BI424" s="71">
        <v>3.7490000000000001</v>
      </c>
      <c r="BJ424" s="71">
        <v>0</v>
      </c>
      <c r="BK424" s="71">
        <v>0</v>
      </c>
      <c r="BL424" s="71">
        <v>0</v>
      </c>
      <c r="BM424" s="71">
        <v>0</v>
      </c>
      <c r="BN424" s="72"/>
      <c r="BO424" s="71">
        <v>0</v>
      </c>
      <c r="BP424" s="71">
        <v>1</v>
      </c>
      <c r="BQ424" s="71">
        <v>0</v>
      </c>
      <c r="BR424" s="71">
        <v>0</v>
      </c>
      <c r="BS424" s="71">
        <v>0</v>
      </c>
      <c r="BT424" s="71">
        <v>0</v>
      </c>
      <c r="BU424"/>
      <c r="BV424" s="70">
        <v>3.7490000000000001</v>
      </c>
      <c r="BW424" s="70">
        <v>0</v>
      </c>
      <c r="BX424" s="70">
        <v>0</v>
      </c>
      <c r="BY424" s="70">
        <v>0</v>
      </c>
      <c r="BZ424" s="70">
        <v>0</v>
      </c>
      <c r="CA424" s="70">
        <v>0</v>
      </c>
      <c r="CB424" s="70">
        <v>0</v>
      </c>
      <c r="CC424" s="70">
        <v>0</v>
      </c>
      <c r="CD424" s="70">
        <v>0</v>
      </c>
    </row>
    <row r="425" spans="1:82">
      <c r="A425" s="70" t="s">
        <v>2112</v>
      </c>
      <c r="B425" s="70">
        <v>374</v>
      </c>
      <c r="C425" s="70">
        <v>18</v>
      </c>
      <c r="D425" s="70">
        <v>22</v>
      </c>
      <c r="E425" s="70">
        <v>2021</v>
      </c>
      <c r="F425" s="70" t="s">
        <v>160</v>
      </c>
      <c r="G425" s="1064" t="s">
        <v>2094</v>
      </c>
      <c r="H425" s="70" t="s">
        <v>2095</v>
      </c>
      <c r="I425" s="148"/>
      <c r="J425" s="71">
        <v>33.328804452488747</v>
      </c>
      <c r="K425" s="71">
        <v>0.64435805049534078</v>
      </c>
      <c r="L425" s="71">
        <v>0.31502684296796662</v>
      </c>
      <c r="M425" s="71">
        <v>8.4190540012225661</v>
      </c>
      <c r="N425" s="71">
        <v>10.208814875871731</v>
      </c>
      <c r="O425" s="71">
        <v>8.0039499444213984</v>
      </c>
      <c r="P425" s="71">
        <v>7.1186063692940138</v>
      </c>
      <c r="Q425" s="71">
        <v>0.468439762649629</v>
      </c>
      <c r="R425" s="71">
        <v>0</v>
      </c>
      <c r="S425" s="71">
        <v>1.0700105829096691</v>
      </c>
      <c r="T425" s="72"/>
      <c r="U425" s="71">
        <v>4530751</v>
      </c>
      <c r="V425" s="71">
        <v>259</v>
      </c>
      <c r="W425" s="71">
        <v>14</v>
      </c>
      <c r="X425" s="71">
        <v>2056</v>
      </c>
      <c r="Y425" s="71">
        <v>3284</v>
      </c>
      <c r="Z425" s="71">
        <v>5889</v>
      </c>
      <c r="AA425" s="71">
        <v>1532</v>
      </c>
      <c r="AB425" s="71">
        <v>8023</v>
      </c>
      <c r="AC425" s="71">
        <v>0</v>
      </c>
      <c r="AD425" s="71">
        <v>1.0700105829096691</v>
      </c>
      <c r="AE425" s="72"/>
      <c r="AF425" s="71">
        <v>40635956.437935613</v>
      </c>
      <c r="AG425" s="71">
        <v>444617.80475241446</v>
      </c>
      <c r="AH425" s="71">
        <v>73067.440640136658</v>
      </c>
      <c r="AI425" s="71">
        <v>12921894.965039283</v>
      </c>
      <c r="AJ425" s="71">
        <v>17190286.995424058</v>
      </c>
      <c r="AK425" s="71">
        <v>0</v>
      </c>
      <c r="AL425" s="71">
        <v>0</v>
      </c>
      <c r="AM425" s="71">
        <v>1053130.1718820028</v>
      </c>
      <c r="AN425" s="71">
        <v>0</v>
      </c>
      <c r="AO425" s="71">
        <v>0</v>
      </c>
      <c r="AP425" s="71">
        <v>72318953.815673515</v>
      </c>
      <c r="AQ425" s="72"/>
      <c r="AR425" s="71">
        <v>343</v>
      </c>
      <c r="AS425" s="71">
        <v>133</v>
      </c>
      <c r="AT425" s="71">
        <v>0</v>
      </c>
      <c r="AU425" s="71">
        <v>0</v>
      </c>
      <c r="AV425" s="71">
        <v>0</v>
      </c>
      <c r="AW425" s="71">
        <v>0</v>
      </c>
      <c r="AX425" s="71"/>
      <c r="AY425" s="72"/>
      <c r="AZ425" s="71">
        <v>1722.4</v>
      </c>
      <c r="BA425" s="71">
        <v>5267.6</v>
      </c>
      <c r="BB425" s="71">
        <v>0</v>
      </c>
      <c r="BC425" s="71">
        <v>0</v>
      </c>
      <c r="BD425" s="71">
        <v>0</v>
      </c>
      <c r="BE425" s="71">
        <v>0</v>
      </c>
      <c r="BF425" s="71"/>
      <c r="BG425" s="72"/>
      <c r="BH425" s="71">
        <v>0</v>
      </c>
      <c r="BI425" s="71">
        <v>3.66</v>
      </c>
      <c r="BJ425" s="71">
        <v>0</v>
      </c>
      <c r="BK425" s="71">
        <v>0</v>
      </c>
      <c r="BL425" s="71">
        <v>0</v>
      </c>
      <c r="BM425" s="71">
        <v>0</v>
      </c>
      <c r="BN425" s="72"/>
      <c r="BO425" s="71">
        <v>0</v>
      </c>
      <c r="BP425" s="71">
        <v>1</v>
      </c>
      <c r="BQ425" s="71">
        <v>0</v>
      </c>
      <c r="BR425" s="71">
        <v>0</v>
      </c>
      <c r="BS425" s="71">
        <v>0</v>
      </c>
      <c r="BT425" s="71">
        <v>0</v>
      </c>
      <c r="BU425"/>
      <c r="BV425" s="70">
        <v>3.66</v>
      </c>
      <c r="BW425" s="70">
        <v>0</v>
      </c>
      <c r="BX425" s="70">
        <v>0</v>
      </c>
      <c r="BY425" s="70">
        <v>0</v>
      </c>
      <c r="BZ425" s="70">
        <v>0</v>
      </c>
      <c r="CA425" s="70">
        <v>0</v>
      </c>
      <c r="CB425" s="70">
        <v>0</v>
      </c>
      <c r="CC425" s="70">
        <v>0</v>
      </c>
      <c r="CD425" s="70">
        <v>0</v>
      </c>
    </row>
    <row r="426" spans="1:82">
      <c r="A426" s="70" t="s">
        <v>2113</v>
      </c>
      <c r="B426" s="70">
        <v>374</v>
      </c>
      <c r="C426" s="70">
        <v>19</v>
      </c>
      <c r="D426" s="70">
        <v>22</v>
      </c>
      <c r="E426" s="70">
        <v>2022</v>
      </c>
      <c r="F426" s="70" t="s">
        <v>161</v>
      </c>
      <c r="G426" s="1064" t="s">
        <v>2094</v>
      </c>
      <c r="H426" s="70" t="s">
        <v>2095</v>
      </c>
      <c r="I426" s="148"/>
      <c r="J426" s="71">
        <v>27.668865124748951</v>
      </c>
      <c r="K426" s="71">
        <v>0.61440962210417749</v>
      </c>
      <c r="L426" s="71">
        <v>0.26733847568262803</v>
      </c>
      <c r="M426" s="71">
        <v>7.6081819592937618</v>
      </c>
      <c r="N426" s="71">
        <v>11.052909513136694</v>
      </c>
      <c r="O426" s="71">
        <v>8.4800437515906211</v>
      </c>
      <c r="P426" s="71">
        <v>7.0391778366051465</v>
      </c>
      <c r="Q426" s="71">
        <v>0.47590380682726918</v>
      </c>
      <c r="R426" s="71">
        <v>0</v>
      </c>
      <c r="S426" s="71">
        <v>1.0089287859905509</v>
      </c>
      <c r="T426" s="72"/>
      <c r="U426" s="71">
        <v>4243228</v>
      </c>
      <c r="V426" s="71">
        <v>259</v>
      </c>
      <c r="W426" s="71">
        <v>14</v>
      </c>
      <c r="X426" s="71">
        <v>2056</v>
      </c>
      <c r="Y426" s="71">
        <v>3350</v>
      </c>
      <c r="Z426" s="71">
        <v>5928</v>
      </c>
      <c r="AA426" s="71">
        <v>1538</v>
      </c>
      <c r="AB426" s="71">
        <v>8084</v>
      </c>
      <c r="AC426" s="71">
        <v>0</v>
      </c>
      <c r="AD426" s="71">
        <v>1.0089287859905509</v>
      </c>
      <c r="AE426" s="72"/>
      <c r="AF426" s="71">
        <v>33766462.620965824</v>
      </c>
      <c r="AG426" s="71">
        <v>450903.62751185737</v>
      </c>
      <c r="AH426" s="71">
        <v>77224.009284299056</v>
      </c>
      <c r="AI426" s="71">
        <v>12458495.979107669</v>
      </c>
      <c r="AJ426" s="71">
        <v>18798133.201408621</v>
      </c>
      <c r="AK426" s="71">
        <v>0</v>
      </c>
      <c r="AL426" s="71">
        <v>0</v>
      </c>
      <c r="AM426" s="71">
        <v>1043865.0479871221</v>
      </c>
      <c r="AN426" s="71">
        <v>0</v>
      </c>
      <c r="AO426" s="71">
        <v>0</v>
      </c>
      <c r="AP426" s="71">
        <v>66595084.486265391</v>
      </c>
      <c r="AQ426" s="72"/>
      <c r="AR426" s="71">
        <v>363</v>
      </c>
      <c r="AS426" s="71">
        <v>133</v>
      </c>
      <c r="AT426" s="71">
        <v>0</v>
      </c>
      <c r="AU426" s="71">
        <v>0</v>
      </c>
      <c r="AV426" s="71">
        <v>0</v>
      </c>
      <c r="AW426" s="71">
        <v>0</v>
      </c>
      <c r="AX426" s="71"/>
      <c r="AY426" s="72"/>
      <c r="AZ426" s="71">
        <v>1837.6</v>
      </c>
      <c r="BA426" s="71">
        <v>5267.6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2114</v>
      </c>
      <c r="B427" s="70">
        <v>374</v>
      </c>
      <c r="C427" s="70">
        <v>20</v>
      </c>
      <c r="D427" s="70">
        <v>22</v>
      </c>
      <c r="E427" s="70">
        <v>2023</v>
      </c>
      <c r="F427" s="70" t="s">
        <v>1539</v>
      </c>
      <c r="G427" s="70" t="s">
        <v>2094</v>
      </c>
      <c r="H427" s="70" t="s">
        <v>2095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388</v>
      </c>
      <c r="AS427" s="71">
        <v>134</v>
      </c>
      <c r="AT427" s="71">
        <v>0</v>
      </c>
      <c r="AU427" s="71">
        <v>0</v>
      </c>
      <c r="AV427" s="71">
        <v>0</v>
      </c>
      <c r="AW427" s="71">
        <v>0</v>
      </c>
      <c r="AX427" s="71"/>
      <c r="AY427" s="72"/>
      <c r="AZ427" s="71">
        <v>2008.3000000000004</v>
      </c>
      <c r="BA427" s="71">
        <v>5281.2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2115</v>
      </c>
      <c r="B428" s="70">
        <v>374</v>
      </c>
      <c r="C428" s="70">
        <v>21</v>
      </c>
      <c r="D428" s="70">
        <v>22</v>
      </c>
      <c r="E428" s="70">
        <v>2024</v>
      </c>
      <c r="F428" s="70" t="s">
        <v>1554</v>
      </c>
      <c r="G428" s="70" t="s">
        <v>2094</v>
      </c>
      <c r="H428" s="70" t="s">
        <v>2095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2116</v>
      </c>
      <c r="B429" s="70">
        <v>256</v>
      </c>
      <c r="C429" s="70">
        <v>1</v>
      </c>
      <c r="D429" s="70">
        <v>16</v>
      </c>
      <c r="E429" s="70">
        <v>1990</v>
      </c>
      <c r="F429" s="70" t="s">
        <v>787</v>
      </c>
      <c r="G429" s="70" t="s">
        <v>2117</v>
      </c>
      <c r="H429" s="70" t="s">
        <v>2118</v>
      </c>
      <c r="I429" s="148"/>
      <c r="J429" s="71">
        <v>12.15302697170103</v>
      </c>
      <c r="K429" s="71">
        <v>1.436779666235376</v>
      </c>
      <c r="L429" s="71">
        <v>5.136691278765471</v>
      </c>
      <c r="M429" s="71">
        <v>6.3358572769906649</v>
      </c>
      <c r="N429" s="71">
        <v>8.6022353144884498</v>
      </c>
      <c r="O429" s="71">
        <v>8.3294495442903909</v>
      </c>
      <c r="P429" s="71">
        <v>12.17819152493794</v>
      </c>
      <c r="Q429" s="71">
        <v>0.73217263025783397</v>
      </c>
      <c r="R429" s="71">
        <v>0</v>
      </c>
      <c r="S429" s="71">
        <v>0.72130948983345522</v>
      </c>
      <c r="T429" s="72"/>
      <c r="U429" s="71">
        <v>1263713</v>
      </c>
      <c r="V429" s="71">
        <v>442</v>
      </c>
      <c r="W429" s="71">
        <v>58</v>
      </c>
      <c r="X429" s="71">
        <v>2185</v>
      </c>
      <c r="Y429" s="71">
        <v>2947</v>
      </c>
      <c r="Z429" s="71">
        <v>3426</v>
      </c>
      <c r="AA429" s="71">
        <v>2957</v>
      </c>
      <c r="AB429" s="71">
        <v>11888</v>
      </c>
      <c r="AC429" s="71">
        <v>0</v>
      </c>
      <c r="AD429" s="71">
        <v>0.72130948983345522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2119</v>
      </c>
      <c r="B430" s="70">
        <v>257</v>
      </c>
      <c r="C430" s="70">
        <v>2</v>
      </c>
      <c r="D430" s="70">
        <v>16</v>
      </c>
      <c r="E430" s="70">
        <v>2005</v>
      </c>
      <c r="F430" s="70" t="s">
        <v>789</v>
      </c>
      <c r="G430" s="70" t="s">
        <v>2117</v>
      </c>
      <c r="H430" s="70" t="s">
        <v>2118</v>
      </c>
      <c r="I430" s="148"/>
      <c r="J430" s="71">
        <v>9.5597423689835779</v>
      </c>
      <c r="K430" s="71">
        <v>0.90526176938597658</v>
      </c>
      <c r="L430" s="71">
        <v>2.6802623296268462</v>
      </c>
      <c r="M430" s="71">
        <v>8.904993160157245</v>
      </c>
      <c r="N430" s="71">
        <v>15.005015656769929</v>
      </c>
      <c r="O430" s="71">
        <v>11.946230084529621</v>
      </c>
      <c r="P430" s="71">
        <v>12.52137213500521</v>
      </c>
      <c r="Q430" s="71">
        <v>0.64104668262932896</v>
      </c>
      <c r="R430" s="71">
        <v>0</v>
      </c>
      <c r="S430" s="71">
        <v>1.428679222854901</v>
      </c>
      <c r="T430" s="72"/>
      <c r="U430" s="71">
        <v>1034706</v>
      </c>
      <c r="V430" s="71">
        <v>345</v>
      </c>
      <c r="W430" s="71">
        <v>32</v>
      </c>
      <c r="X430" s="71">
        <v>1441</v>
      </c>
      <c r="Y430" s="71">
        <v>3311</v>
      </c>
      <c r="Z430" s="71">
        <v>5686</v>
      </c>
      <c r="AA430" s="71">
        <v>2490</v>
      </c>
      <c r="AB430" s="71">
        <v>10881</v>
      </c>
      <c r="AC430" s="71">
        <v>0</v>
      </c>
      <c r="AD430" s="71">
        <v>1.428679222854901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2120</v>
      </c>
      <c r="B431" s="70">
        <v>258</v>
      </c>
      <c r="C431" s="70">
        <v>3</v>
      </c>
      <c r="D431" s="70">
        <v>16</v>
      </c>
      <c r="E431" s="70">
        <v>2006</v>
      </c>
      <c r="F431" s="70" t="s">
        <v>790</v>
      </c>
      <c r="G431" s="70" t="s">
        <v>2117</v>
      </c>
      <c r="H431" s="70" t="s">
        <v>2118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2121</v>
      </c>
      <c r="B432" s="70">
        <v>259</v>
      </c>
      <c r="C432" s="70">
        <v>4</v>
      </c>
      <c r="D432" s="70">
        <v>16</v>
      </c>
      <c r="E432" s="70">
        <v>2007</v>
      </c>
      <c r="F432" s="70" t="s">
        <v>791</v>
      </c>
      <c r="G432" s="70" t="s">
        <v>2117</v>
      </c>
      <c r="H432" s="70" t="s">
        <v>2118</v>
      </c>
      <c r="I432" s="148"/>
      <c r="J432" s="71">
        <v>10.450807113707031</v>
      </c>
      <c r="K432" s="71">
        <v>0.75050491975335154</v>
      </c>
      <c r="L432" s="71">
        <v>2.873561647013982</v>
      </c>
      <c r="M432" s="71">
        <v>9.3664138581201097</v>
      </c>
      <c r="N432" s="71">
        <v>15.40665664371345</v>
      </c>
      <c r="O432" s="71">
        <v>11.517987950137099</v>
      </c>
      <c r="P432" s="71">
        <v>12.34752041031766</v>
      </c>
      <c r="Q432" s="71">
        <v>0.66097572601417098</v>
      </c>
      <c r="R432" s="71">
        <v>0</v>
      </c>
      <c r="S432" s="71">
        <v>1.1717497357186439</v>
      </c>
      <c r="T432" s="72"/>
      <c r="U432" s="71">
        <v>1334690</v>
      </c>
      <c r="V432" s="71">
        <v>299</v>
      </c>
      <c r="W432" s="71">
        <v>43</v>
      </c>
      <c r="X432" s="71">
        <v>2041</v>
      </c>
      <c r="Y432" s="71">
        <v>3334</v>
      </c>
      <c r="Z432" s="71">
        <v>5699</v>
      </c>
      <c r="AA432" s="71">
        <v>2418</v>
      </c>
      <c r="AB432" s="71">
        <v>10626</v>
      </c>
      <c r="AC432" s="71">
        <v>0</v>
      </c>
      <c r="AD432" s="71">
        <v>1.1717497357186439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2122</v>
      </c>
      <c r="B433" s="70">
        <v>260</v>
      </c>
      <c r="C433" s="70">
        <v>5</v>
      </c>
      <c r="D433" s="70">
        <v>16</v>
      </c>
      <c r="E433" s="70">
        <v>2008</v>
      </c>
      <c r="F433" s="70" t="s">
        <v>792</v>
      </c>
      <c r="G433" s="70" t="s">
        <v>2117</v>
      </c>
      <c r="H433" s="70" t="s">
        <v>2118</v>
      </c>
      <c r="I433" s="148"/>
      <c r="J433" s="71">
        <v>10.274343006941439</v>
      </c>
      <c r="K433" s="71">
        <v>0.59458307565532731</v>
      </c>
      <c r="L433" s="71">
        <v>2.807246551337816</v>
      </c>
      <c r="M433" s="71">
        <v>10.49607400028801</v>
      </c>
      <c r="N433" s="71">
        <v>14.753634757315499</v>
      </c>
      <c r="O433" s="71">
        <v>11.1703900286915</v>
      </c>
      <c r="P433" s="71">
        <v>11.996803584572071</v>
      </c>
      <c r="Q433" s="71">
        <v>0.64183481176677804</v>
      </c>
      <c r="R433" s="71">
        <v>0</v>
      </c>
      <c r="S433" s="71">
        <v>1.177294928854014</v>
      </c>
      <c r="T433" s="72"/>
      <c r="U433" s="71">
        <v>1367394</v>
      </c>
      <c r="V433" s="71">
        <v>299</v>
      </c>
      <c r="W433" s="71">
        <v>43</v>
      </c>
      <c r="X433" s="71">
        <v>2041</v>
      </c>
      <c r="Y433" s="71">
        <v>3346</v>
      </c>
      <c r="Z433" s="71">
        <v>5721</v>
      </c>
      <c r="AA433" s="71">
        <v>2352</v>
      </c>
      <c r="AB433" s="71">
        <v>10488</v>
      </c>
      <c r="AC433" s="71">
        <v>0</v>
      </c>
      <c r="AD433" s="71">
        <v>1.177294928854014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2123</v>
      </c>
      <c r="B434" s="70">
        <v>261</v>
      </c>
      <c r="C434" s="70">
        <v>6</v>
      </c>
      <c r="D434" s="70">
        <v>16</v>
      </c>
      <c r="E434" s="70">
        <v>2009</v>
      </c>
      <c r="F434" s="70" t="s">
        <v>176</v>
      </c>
      <c r="G434" s="70" t="s">
        <v>2117</v>
      </c>
      <c r="H434" s="70" t="s">
        <v>2118</v>
      </c>
      <c r="I434" s="148"/>
      <c r="J434" s="71">
        <v>10.461754213636709</v>
      </c>
      <c r="K434" s="71">
        <v>0.58878698355856451</v>
      </c>
      <c r="L434" s="71">
        <v>1.8480191970390669</v>
      </c>
      <c r="M434" s="71">
        <v>11.47228917681541</v>
      </c>
      <c r="N434" s="71">
        <v>13.5827201001609</v>
      </c>
      <c r="O434" s="71">
        <v>11.41982409735358</v>
      </c>
      <c r="P434" s="71">
        <v>11.561599155987871</v>
      </c>
      <c r="Q434" s="71">
        <v>0.60640912162529503</v>
      </c>
      <c r="R434" s="71">
        <v>0</v>
      </c>
      <c r="S434" s="71">
        <v>1.313976829170016</v>
      </c>
      <c r="T434" s="72"/>
      <c r="U434" s="71">
        <v>1205261</v>
      </c>
      <c r="V434" s="71">
        <v>302</v>
      </c>
      <c r="W434" s="71">
        <v>39</v>
      </c>
      <c r="X434" s="71">
        <v>2210</v>
      </c>
      <c r="Y434" s="71">
        <v>3365</v>
      </c>
      <c r="Z434" s="71">
        <v>5773</v>
      </c>
      <c r="AA434" s="71">
        <v>2327</v>
      </c>
      <c r="AB434" s="71">
        <v>10402</v>
      </c>
      <c r="AC434" s="71">
        <v>0</v>
      </c>
      <c r="AD434" s="71">
        <v>1.313976829170016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2124</v>
      </c>
      <c r="B435" s="70">
        <v>262</v>
      </c>
      <c r="C435" s="70">
        <v>7</v>
      </c>
      <c r="D435" s="70">
        <v>16</v>
      </c>
      <c r="E435" s="70">
        <v>2010</v>
      </c>
      <c r="F435" s="70" t="s">
        <v>177</v>
      </c>
      <c r="G435" s="70" t="s">
        <v>2117</v>
      </c>
      <c r="H435" s="70" t="s">
        <v>2118</v>
      </c>
      <c r="I435" s="148"/>
      <c r="J435" s="71">
        <v>8.9592435346030683</v>
      </c>
      <c r="K435" s="71">
        <v>0.60012501902580295</v>
      </c>
      <c r="L435" s="71">
        <v>1.7495884005935629</v>
      </c>
      <c r="M435" s="71">
        <v>11.18858078175545</v>
      </c>
      <c r="N435" s="71">
        <v>13.557820422269041</v>
      </c>
      <c r="O435" s="71">
        <v>11.28627514391251</v>
      </c>
      <c r="P435" s="71">
        <v>11.760911835790781</v>
      </c>
      <c r="Q435" s="71">
        <v>0.62548541151287995</v>
      </c>
      <c r="R435" s="71">
        <v>0</v>
      </c>
      <c r="S435" s="71">
        <v>0.83048084996644245</v>
      </c>
      <c r="T435" s="72"/>
      <c r="U435" s="71">
        <v>1104208</v>
      </c>
      <c r="V435" s="71">
        <v>302</v>
      </c>
      <c r="W435" s="71">
        <v>39</v>
      </c>
      <c r="X435" s="71">
        <v>2210</v>
      </c>
      <c r="Y435" s="71">
        <v>3353</v>
      </c>
      <c r="Z435" s="71">
        <v>5732</v>
      </c>
      <c r="AA435" s="71">
        <v>2308</v>
      </c>
      <c r="AB435" s="71">
        <v>10281</v>
      </c>
      <c r="AC435" s="71">
        <v>0</v>
      </c>
      <c r="AD435" s="71">
        <v>0.83048084996644245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2125</v>
      </c>
      <c r="B436" s="70">
        <v>263</v>
      </c>
      <c r="C436" s="70">
        <v>8</v>
      </c>
      <c r="D436" s="70">
        <v>16</v>
      </c>
      <c r="E436" s="70">
        <v>2011</v>
      </c>
      <c r="F436" s="70" t="s">
        <v>178</v>
      </c>
      <c r="G436" s="70" t="s">
        <v>2117</v>
      </c>
      <c r="H436" s="70" t="s">
        <v>2118</v>
      </c>
      <c r="I436" s="148"/>
      <c r="J436" s="71">
        <v>6.9239027057939593</v>
      </c>
      <c r="K436" s="71">
        <v>0.80612649836067218</v>
      </c>
      <c r="L436" s="71">
        <v>1.633327850226441</v>
      </c>
      <c r="M436" s="71">
        <v>13.02130654448176</v>
      </c>
      <c r="N436" s="71">
        <v>15.77945983732471</v>
      </c>
      <c r="O436" s="71">
        <v>11.154213550677353</v>
      </c>
      <c r="P436" s="71">
        <v>11.223102150222152</v>
      </c>
      <c r="Q436" s="71">
        <v>0.71257768247421405</v>
      </c>
      <c r="R436" s="71">
        <v>0</v>
      </c>
      <c r="S436" s="71">
        <v>1.0379425755498779</v>
      </c>
      <c r="T436" s="72"/>
      <c r="U436" s="71">
        <v>703687</v>
      </c>
      <c r="V436" s="71">
        <v>302</v>
      </c>
      <c r="W436" s="71">
        <v>39</v>
      </c>
      <c r="X436" s="71">
        <v>2210</v>
      </c>
      <c r="Y436" s="71">
        <v>3334</v>
      </c>
      <c r="Z436" s="71">
        <v>5788</v>
      </c>
      <c r="AA436" s="71">
        <v>2268</v>
      </c>
      <c r="AB436" s="71">
        <v>10154</v>
      </c>
      <c r="AC436" s="71">
        <v>0</v>
      </c>
      <c r="AD436" s="71">
        <v>1.0379425755498779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2126</v>
      </c>
      <c r="B437" s="70">
        <v>264</v>
      </c>
      <c r="C437" s="70">
        <v>9</v>
      </c>
      <c r="D437" s="70">
        <v>16</v>
      </c>
      <c r="E437" s="70">
        <v>2012</v>
      </c>
      <c r="F437" s="70" t="s">
        <v>179</v>
      </c>
      <c r="G437" s="70" t="s">
        <v>2117</v>
      </c>
      <c r="H437" s="70" t="s">
        <v>2118</v>
      </c>
      <c r="I437" s="148"/>
      <c r="J437" s="71">
        <v>13.51143889760124</v>
      </c>
      <c r="K437" s="71">
        <v>0.75676749377908359</v>
      </c>
      <c r="L437" s="71">
        <v>1.6382059859849021</v>
      </c>
      <c r="M437" s="71">
        <v>14.650543819557219</v>
      </c>
      <c r="N437" s="71">
        <v>16.77345033631882</v>
      </c>
      <c r="O437" s="71">
        <v>11.217484378253147</v>
      </c>
      <c r="P437" s="71">
        <v>11.202353633934363</v>
      </c>
      <c r="Q437" s="71">
        <v>0.76276440229750697</v>
      </c>
      <c r="R437" s="71">
        <v>0</v>
      </c>
      <c r="S437" s="71">
        <v>3.461272583073387</v>
      </c>
      <c r="T437" s="72"/>
      <c r="U437" s="71">
        <v>1259344</v>
      </c>
      <c r="V437" s="71">
        <v>302</v>
      </c>
      <c r="W437" s="71">
        <v>39</v>
      </c>
      <c r="X437" s="71">
        <v>2210</v>
      </c>
      <c r="Y437" s="71">
        <v>3333</v>
      </c>
      <c r="Z437" s="71">
        <v>5867</v>
      </c>
      <c r="AA437" s="71">
        <v>2251</v>
      </c>
      <c r="AB437" s="71">
        <v>10004</v>
      </c>
      <c r="AC437" s="71">
        <v>0</v>
      </c>
      <c r="AD437" s="71">
        <v>3.461272583073387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2127</v>
      </c>
      <c r="B438" s="70">
        <v>265</v>
      </c>
      <c r="C438" s="70">
        <v>10</v>
      </c>
      <c r="D438" s="70">
        <v>16</v>
      </c>
      <c r="E438" s="70">
        <v>2013</v>
      </c>
      <c r="F438" s="70" t="s">
        <v>180</v>
      </c>
      <c r="G438" s="70" t="s">
        <v>2117</v>
      </c>
      <c r="H438" s="70" t="s">
        <v>2118</v>
      </c>
      <c r="I438" s="148"/>
      <c r="J438" s="71">
        <v>10.160853037716389</v>
      </c>
      <c r="K438" s="71">
        <v>0.64247623992690273</v>
      </c>
      <c r="L438" s="71">
        <v>1.1884318954685991</v>
      </c>
      <c r="M438" s="71">
        <v>12.644343663730499</v>
      </c>
      <c r="N438" s="71">
        <v>16.839685663446449</v>
      </c>
      <c r="O438" s="71">
        <v>10.824071763691839</v>
      </c>
      <c r="P438" s="71">
        <v>11.239568819746495</v>
      </c>
      <c r="Q438" s="71">
        <v>0.76913970903352802</v>
      </c>
      <c r="R438" s="71">
        <v>0</v>
      </c>
      <c r="S438" s="71">
        <v>1.6947238058506611</v>
      </c>
      <c r="T438" s="72"/>
      <c r="U438" s="71">
        <v>1041225</v>
      </c>
      <c r="V438" s="71">
        <v>302</v>
      </c>
      <c r="W438" s="71">
        <v>39</v>
      </c>
      <c r="X438" s="71">
        <v>2210</v>
      </c>
      <c r="Y438" s="71">
        <v>3402</v>
      </c>
      <c r="Z438" s="71">
        <v>5914</v>
      </c>
      <c r="AA438" s="71">
        <v>2250</v>
      </c>
      <c r="AB438" s="71">
        <v>9943</v>
      </c>
      <c r="AC438" s="71">
        <v>0</v>
      </c>
      <c r="AD438" s="71">
        <v>1.6947238058506611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2128</v>
      </c>
      <c r="B439" s="70">
        <v>266</v>
      </c>
      <c r="C439" s="70">
        <v>11</v>
      </c>
      <c r="D439" s="70">
        <v>16</v>
      </c>
      <c r="E439" s="70">
        <v>2014</v>
      </c>
      <c r="F439" s="70" t="s">
        <v>181</v>
      </c>
      <c r="G439" s="70" t="s">
        <v>2117</v>
      </c>
      <c r="H439" s="70" t="s">
        <v>2118</v>
      </c>
      <c r="I439" s="148"/>
      <c r="J439" s="71">
        <v>10.01083097971733</v>
      </c>
      <c r="K439" s="71">
        <v>0.62624977174504304</v>
      </c>
      <c r="L439" s="71">
        <v>1.055588432357957</v>
      </c>
      <c r="M439" s="71">
        <v>14.87945738122106</v>
      </c>
      <c r="N439" s="71">
        <v>16.461687630973199</v>
      </c>
      <c r="O439" s="71">
        <v>10.351821981246598</v>
      </c>
      <c r="P439" s="71">
        <v>14.767728761359397</v>
      </c>
      <c r="Q439" s="71">
        <v>0.727330648243667</v>
      </c>
      <c r="R439" s="71">
        <v>0</v>
      </c>
      <c r="S439" s="71">
        <v>1.927237189672204</v>
      </c>
      <c r="T439" s="72"/>
      <c r="U439" s="71">
        <v>1103322</v>
      </c>
      <c r="V439" s="71">
        <v>271</v>
      </c>
      <c r="W439" s="71">
        <v>23</v>
      </c>
      <c r="X439" s="71">
        <v>2326</v>
      </c>
      <c r="Y439" s="71">
        <v>3405</v>
      </c>
      <c r="Z439" s="71">
        <v>5957</v>
      </c>
      <c r="AA439" s="71">
        <v>2941</v>
      </c>
      <c r="AB439" s="71">
        <v>9800</v>
      </c>
      <c r="AC439" s="71">
        <v>0</v>
      </c>
      <c r="AD439" s="71">
        <v>1.927237189672204</v>
      </c>
      <c r="AE439" s="72"/>
      <c r="AF439" s="71"/>
      <c r="AG439" s="71"/>
      <c r="AH439" s="71"/>
      <c r="AI439" s="71"/>
      <c r="AJ439" s="71"/>
      <c r="AK439" s="71"/>
      <c r="AL439" s="71"/>
      <c r="AM439" s="71"/>
      <c r="AN439" s="71"/>
      <c r="AO439" s="71"/>
      <c r="AP439" s="71"/>
      <c r="AQ439" s="72"/>
      <c r="AR439" s="71">
        <v>250</v>
      </c>
      <c r="AS439" s="71">
        <v>27</v>
      </c>
      <c r="AT439" s="71">
        <v>0</v>
      </c>
      <c r="AU439" s="71">
        <v>0</v>
      </c>
      <c r="AV439" s="71">
        <v>0</v>
      </c>
      <c r="AW439" s="71">
        <v>0</v>
      </c>
      <c r="AX439" s="71"/>
      <c r="AY439" s="72"/>
      <c r="AZ439" s="71">
        <v>1116.9000000000001</v>
      </c>
      <c r="BA439" s="71">
        <v>828.7</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2129</v>
      </c>
      <c r="B440" s="70">
        <v>267</v>
      </c>
      <c r="C440" s="70">
        <v>12</v>
      </c>
      <c r="D440" s="70">
        <v>16</v>
      </c>
      <c r="E440" s="70">
        <v>2015</v>
      </c>
      <c r="F440" s="70" t="s">
        <v>182</v>
      </c>
      <c r="G440" s="70" t="s">
        <v>2117</v>
      </c>
      <c r="H440" s="70" t="s">
        <v>2118</v>
      </c>
      <c r="I440" s="148"/>
      <c r="J440" s="71">
        <v>10.5945022943556</v>
      </c>
      <c r="K440" s="71">
        <v>0.63289284082967023</v>
      </c>
      <c r="L440" s="71">
        <v>1.073752720649332</v>
      </c>
      <c r="M440" s="71">
        <v>14.63839043463928</v>
      </c>
      <c r="N440" s="71">
        <v>14.742498503410671</v>
      </c>
      <c r="O440" s="71">
        <v>10.313388309582368</v>
      </c>
      <c r="P440" s="71">
        <v>15.910087775498102</v>
      </c>
      <c r="Q440" s="71">
        <v>0.69776963244413004</v>
      </c>
      <c r="R440" s="71">
        <v>0</v>
      </c>
      <c r="S440" s="71">
        <v>1.390783775981024</v>
      </c>
      <c r="T440" s="72"/>
      <c r="U440" s="71">
        <v>1292840</v>
      </c>
      <c r="V440" s="71">
        <v>271</v>
      </c>
      <c r="W440" s="71">
        <v>23</v>
      </c>
      <c r="X440" s="71">
        <v>2326</v>
      </c>
      <c r="Y440" s="71">
        <v>3401</v>
      </c>
      <c r="Z440" s="71">
        <v>5992</v>
      </c>
      <c r="AA440" s="71">
        <v>3166</v>
      </c>
      <c r="AB440" s="71">
        <v>9604</v>
      </c>
      <c r="AC440" s="71">
        <v>0</v>
      </c>
      <c r="AD440" s="71">
        <v>1.390783775981024</v>
      </c>
      <c r="AE440" s="72"/>
      <c r="AF440" s="71">
        <v>11269268.208499581</v>
      </c>
      <c r="AG440" s="71">
        <v>465401.45312973548</v>
      </c>
      <c r="AH440" s="71">
        <v>186761.85112901291</v>
      </c>
      <c r="AI440" s="71">
        <v>16389275.606245549</v>
      </c>
      <c r="AJ440" s="71">
        <v>19619885.861071128</v>
      </c>
      <c r="AK440" s="71">
        <v>0</v>
      </c>
      <c r="AL440" s="71">
        <v>0</v>
      </c>
      <c r="AM440" s="71">
        <v>1316187.9127352331</v>
      </c>
      <c r="AN440" s="71">
        <v>0</v>
      </c>
      <c r="AO440" s="71">
        <v>0</v>
      </c>
      <c r="AP440" s="71">
        <v>49246780.892810233</v>
      </c>
      <c r="AQ440" s="72"/>
      <c r="AR440" s="71">
        <v>282</v>
      </c>
      <c r="AS440" s="71">
        <v>39</v>
      </c>
      <c r="AT440" s="71">
        <v>0</v>
      </c>
      <c r="AU440" s="71">
        <v>0</v>
      </c>
      <c r="AV440" s="71">
        <v>0</v>
      </c>
      <c r="AW440" s="71">
        <v>0</v>
      </c>
      <c r="AX440" s="71"/>
      <c r="AY440" s="72"/>
      <c r="AZ440" s="71">
        <v>1245.3</v>
      </c>
      <c r="BA440" s="71">
        <v>12069.6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2130</v>
      </c>
      <c r="B441" s="70">
        <v>268</v>
      </c>
      <c r="C441" s="70">
        <v>13</v>
      </c>
      <c r="D441" s="70">
        <v>16</v>
      </c>
      <c r="E441" s="70">
        <v>2016</v>
      </c>
      <c r="F441" s="70" t="s">
        <v>155</v>
      </c>
      <c r="G441" s="70" t="s">
        <v>2117</v>
      </c>
      <c r="H441" s="70" t="s">
        <v>2118</v>
      </c>
      <c r="I441" s="148"/>
      <c r="J441" s="71">
        <v>9.4715717183576373</v>
      </c>
      <c r="K441" s="71">
        <v>0.65012514232822582</v>
      </c>
      <c r="L441" s="71">
        <v>1.1772555252079084</v>
      </c>
      <c r="M441" s="71">
        <v>10.694433605864162</v>
      </c>
      <c r="N441" s="71">
        <v>13.785077234697265</v>
      </c>
      <c r="O441" s="71">
        <v>10.160943205881688</v>
      </c>
      <c r="P441" s="71">
        <v>15.091190327192592</v>
      </c>
      <c r="Q441" s="71">
        <v>0.67128679269881297</v>
      </c>
      <c r="R441" s="71">
        <v>0</v>
      </c>
      <c r="S441" s="71">
        <v>1.521341652748214</v>
      </c>
      <c r="T441" s="72"/>
      <c r="U441" s="71">
        <v>1138949</v>
      </c>
      <c r="V441" s="71">
        <v>271</v>
      </c>
      <c r="W441" s="71">
        <v>23</v>
      </c>
      <c r="X441" s="71">
        <v>2326</v>
      </c>
      <c r="Y441" s="71">
        <v>3418</v>
      </c>
      <c r="Z441" s="71">
        <v>5976</v>
      </c>
      <c r="AA441" s="71">
        <v>3106</v>
      </c>
      <c r="AB441" s="71">
        <v>9504</v>
      </c>
      <c r="AC441" s="71">
        <v>0</v>
      </c>
      <c r="AD441" s="71">
        <v>1.521341652748214</v>
      </c>
      <c r="AE441" s="72"/>
      <c r="AF441" s="71">
        <v>10518347.400914939</v>
      </c>
      <c r="AG441" s="71">
        <v>458758.37886013679</v>
      </c>
      <c r="AH441" s="71">
        <v>164314.99839040739</v>
      </c>
      <c r="AI441" s="71">
        <v>14598265.66596685</v>
      </c>
      <c r="AJ441" s="71">
        <v>17573297.228144851</v>
      </c>
      <c r="AK441" s="71">
        <v>0</v>
      </c>
      <c r="AL441" s="71">
        <v>0</v>
      </c>
      <c r="AM441" s="71">
        <v>1303495.233970071</v>
      </c>
      <c r="AN441" s="71">
        <v>0</v>
      </c>
      <c r="AO441" s="71">
        <v>0</v>
      </c>
      <c r="AP441" s="71">
        <v>44616478.906247251</v>
      </c>
      <c r="AQ441" s="72"/>
      <c r="AR441" s="71">
        <v>294</v>
      </c>
      <c r="AS441" s="71">
        <v>45</v>
      </c>
      <c r="AT441" s="71">
        <v>0</v>
      </c>
      <c r="AU441" s="71">
        <v>0</v>
      </c>
      <c r="AV441" s="71">
        <v>0</v>
      </c>
      <c r="AW441" s="71">
        <v>0</v>
      </c>
      <c r="AX441" s="71"/>
      <c r="AY441" s="72"/>
      <c r="AZ441" s="71">
        <v>1311.9</v>
      </c>
      <c r="BA441" s="71">
        <v>11363.7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2131</v>
      </c>
      <c r="B442" s="70">
        <v>269</v>
      </c>
      <c r="C442" s="70">
        <v>14</v>
      </c>
      <c r="D442" s="70">
        <v>16</v>
      </c>
      <c r="E442" s="70">
        <v>2017</v>
      </c>
      <c r="F442" s="70" t="s">
        <v>156</v>
      </c>
      <c r="G442" s="70" t="s">
        <v>2117</v>
      </c>
      <c r="H442" s="70" t="s">
        <v>2118</v>
      </c>
      <c r="I442" s="148"/>
      <c r="J442" s="71">
        <v>9.2188156837946345</v>
      </c>
      <c r="K442" s="71">
        <v>0.66823785424819104</v>
      </c>
      <c r="L442" s="71">
        <v>1.2196733782074496</v>
      </c>
      <c r="M442" s="71">
        <v>9.9124828857222624</v>
      </c>
      <c r="N442" s="71">
        <v>14.62406879114379</v>
      </c>
      <c r="O442" s="71">
        <v>9.9934682766944416</v>
      </c>
      <c r="P442" s="71">
        <v>15.019732743667124</v>
      </c>
      <c r="Q442" s="71">
        <v>0.63808422632255102</v>
      </c>
      <c r="R442" s="71">
        <v>0</v>
      </c>
      <c r="S442" s="71">
        <v>1.4977643989622542</v>
      </c>
      <c r="T442" s="72"/>
      <c r="U442" s="71">
        <v>1171973</v>
      </c>
      <c r="V442" s="71">
        <v>271</v>
      </c>
      <c r="W442" s="71">
        <v>23</v>
      </c>
      <c r="X442" s="71">
        <v>2326</v>
      </c>
      <c r="Y442" s="71">
        <v>3417</v>
      </c>
      <c r="Z442" s="71">
        <v>5975</v>
      </c>
      <c r="AA442" s="71">
        <v>3111</v>
      </c>
      <c r="AB442" s="71">
        <v>9342</v>
      </c>
      <c r="AC442" s="71">
        <v>0</v>
      </c>
      <c r="AD442" s="71">
        <v>1.497764398962254</v>
      </c>
      <c r="AE442" s="72"/>
      <c r="AF442" s="71">
        <v>10462687.435818359</v>
      </c>
      <c r="AG442" s="71">
        <v>480557.47187701898</v>
      </c>
      <c r="AH442" s="71">
        <v>230099.54855336339</v>
      </c>
      <c r="AI442" s="71">
        <v>14320104.66410099</v>
      </c>
      <c r="AJ442" s="71">
        <v>19329798.316684041</v>
      </c>
      <c r="AK442" s="71">
        <v>0</v>
      </c>
      <c r="AL442" s="71">
        <v>0</v>
      </c>
      <c r="AM442" s="71">
        <v>1283281.413282858</v>
      </c>
      <c r="AN442" s="71">
        <v>0</v>
      </c>
      <c r="AO442" s="71">
        <v>0</v>
      </c>
      <c r="AP442" s="71">
        <v>46106528.850316629</v>
      </c>
      <c r="AQ442" s="72"/>
      <c r="AR442" s="71">
        <v>310</v>
      </c>
      <c r="AS442" s="71">
        <v>47</v>
      </c>
      <c r="AT442" s="71">
        <v>0</v>
      </c>
      <c r="AU442" s="71">
        <v>0</v>
      </c>
      <c r="AV442" s="71">
        <v>0</v>
      </c>
      <c r="AW442" s="71">
        <v>0</v>
      </c>
      <c r="AX442" s="71"/>
      <c r="AY442" s="72"/>
      <c r="AZ442" s="71">
        <v>1387.5</v>
      </c>
      <c r="BA442" s="71">
        <v>11874.7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2132</v>
      </c>
      <c r="B443" s="70">
        <v>270</v>
      </c>
      <c r="C443" s="70">
        <v>15</v>
      </c>
      <c r="D443" s="70">
        <v>16</v>
      </c>
      <c r="E443" s="70">
        <v>2018</v>
      </c>
      <c r="F443" s="70" t="s">
        <v>183</v>
      </c>
      <c r="G443" s="70" t="s">
        <v>2117</v>
      </c>
      <c r="H443" s="70" t="s">
        <v>2118</v>
      </c>
      <c r="I443" s="148"/>
      <c r="J443" s="71">
        <v>9.809531320224977</v>
      </c>
      <c r="K443" s="71">
        <v>0.63515454778292846</v>
      </c>
      <c r="L443" s="71">
        <v>1.1059922933015696</v>
      </c>
      <c r="M443" s="71">
        <v>10.513724968690383</v>
      </c>
      <c r="N443" s="71">
        <v>13.439004809523048</v>
      </c>
      <c r="O443" s="71">
        <v>9.8319707937017125</v>
      </c>
      <c r="P443" s="71">
        <v>16.031734854821252</v>
      </c>
      <c r="Q443" s="71">
        <v>0.58050505292924404</v>
      </c>
      <c r="R443" s="71">
        <v>0</v>
      </c>
      <c r="S443" s="71">
        <v>1.569310628384383</v>
      </c>
      <c r="T443" s="72"/>
      <c r="U443" s="71">
        <v>1202675</v>
      </c>
      <c r="V443" s="71">
        <v>271</v>
      </c>
      <c r="W443" s="71">
        <v>23</v>
      </c>
      <c r="X443" s="71">
        <v>2326</v>
      </c>
      <c r="Y443" s="71">
        <v>3421</v>
      </c>
      <c r="Z443" s="71">
        <v>5991</v>
      </c>
      <c r="AA443" s="71">
        <v>3354</v>
      </c>
      <c r="AB443" s="71">
        <v>9159</v>
      </c>
      <c r="AC443" s="71">
        <v>0</v>
      </c>
      <c r="AD443" s="71">
        <v>1.569310628384383</v>
      </c>
      <c r="AE443" s="72"/>
      <c r="AF443" s="71">
        <v>11234531.560686629</v>
      </c>
      <c r="AG443" s="71">
        <v>427110.27265094989</v>
      </c>
      <c r="AH443" s="71">
        <v>218164.76608537321</v>
      </c>
      <c r="AI443" s="71">
        <v>14283864.624457721</v>
      </c>
      <c r="AJ443" s="71">
        <v>17010123.14010879</v>
      </c>
      <c r="AK443" s="71">
        <v>0</v>
      </c>
      <c r="AL443" s="71">
        <v>0</v>
      </c>
      <c r="AM443" s="71">
        <v>1260746.523007992</v>
      </c>
      <c r="AN443" s="71">
        <v>0</v>
      </c>
      <c r="AO443" s="71">
        <v>0</v>
      </c>
      <c r="AP443" s="71">
        <v>44434540.886997446</v>
      </c>
      <c r="AQ443" s="72"/>
      <c r="AR443" s="71">
        <v>326</v>
      </c>
      <c r="AS443" s="71">
        <v>55</v>
      </c>
      <c r="AT443" s="71">
        <v>0</v>
      </c>
      <c r="AU443" s="71">
        <v>0</v>
      </c>
      <c r="AV443" s="71">
        <v>0</v>
      </c>
      <c r="AW443" s="71">
        <v>0</v>
      </c>
      <c r="AX443" s="71"/>
      <c r="AY443" s="72"/>
      <c r="AZ443" s="71">
        <v>1463</v>
      </c>
      <c r="BA443" s="71">
        <v>13913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2133</v>
      </c>
      <c r="B444" s="70">
        <v>271</v>
      </c>
      <c r="C444" s="70">
        <v>16</v>
      </c>
      <c r="D444" s="70">
        <v>16</v>
      </c>
      <c r="E444" s="70">
        <v>2019</v>
      </c>
      <c r="F444" s="70" t="s">
        <v>158</v>
      </c>
      <c r="G444" s="1064" t="s">
        <v>2117</v>
      </c>
      <c r="H444" s="70" t="s">
        <v>2118</v>
      </c>
      <c r="I444" s="148"/>
      <c r="J444" s="71">
        <v>9.7929461546212799</v>
      </c>
      <c r="K444" s="71">
        <v>0.58794388917199469</v>
      </c>
      <c r="L444" s="71">
        <v>1.1168891836091424</v>
      </c>
      <c r="M444" s="71">
        <v>10.52581973256539</v>
      </c>
      <c r="N444" s="71">
        <v>13.111857288395107</v>
      </c>
      <c r="O444" s="71">
        <v>9.4255085542871786</v>
      </c>
      <c r="P444" s="71">
        <v>14.115498927320782</v>
      </c>
      <c r="Q444" s="71">
        <v>0.55415777150488998</v>
      </c>
      <c r="R444" s="71">
        <v>0</v>
      </c>
      <c r="S444" s="71">
        <v>1.5728766567933128</v>
      </c>
      <c r="T444" s="72"/>
      <c r="U444" s="71">
        <v>1202758</v>
      </c>
      <c r="V444" s="71">
        <v>271</v>
      </c>
      <c r="W444" s="71">
        <v>23</v>
      </c>
      <c r="X444" s="71">
        <v>2326</v>
      </c>
      <c r="Y444" s="71">
        <v>3428</v>
      </c>
      <c r="Z444" s="71">
        <v>5901</v>
      </c>
      <c r="AA444" s="71">
        <v>2931</v>
      </c>
      <c r="AB444" s="71">
        <v>8980</v>
      </c>
      <c r="AC444" s="71">
        <v>0</v>
      </c>
      <c r="AD444" s="71">
        <v>1.572876656793313</v>
      </c>
      <c r="AE444" s="72"/>
      <c r="AF444" s="71">
        <v>11867085.456670949</v>
      </c>
      <c r="AG444" s="71">
        <v>413568.85946103738</v>
      </c>
      <c r="AH444" s="71">
        <v>229020.5122623246</v>
      </c>
      <c r="AI444" s="71">
        <v>15260007.27146076</v>
      </c>
      <c r="AJ444" s="71">
        <v>17727949.218193229</v>
      </c>
      <c r="AK444" s="71">
        <v>0</v>
      </c>
      <c r="AL444" s="71">
        <v>0</v>
      </c>
      <c r="AM444" s="71">
        <v>1223008.3985961934</v>
      </c>
      <c r="AN444" s="71">
        <v>0</v>
      </c>
      <c r="AO444" s="71">
        <v>0</v>
      </c>
      <c r="AP444" s="71">
        <v>46720639.716644488</v>
      </c>
      <c r="AQ444" s="72"/>
      <c r="AR444" s="71">
        <v>337</v>
      </c>
      <c r="AS444" s="71">
        <v>55</v>
      </c>
      <c r="AT444" s="71">
        <v>0</v>
      </c>
      <c r="AU444" s="71">
        <v>0</v>
      </c>
      <c r="AV444" s="71">
        <v>0</v>
      </c>
      <c r="AW444" s="71">
        <v>0</v>
      </c>
      <c r="AX444" s="71"/>
      <c r="AY444" s="72"/>
      <c r="AZ444" s="71">
        <v>1526.8</v>
      </c>
      <c r="BA444" s="71">
        <v>13913.2</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2134</v>
      </c>
      <c r="B445" s="70">
        <v>272</v>
      </c>
      <c r="C445" s="70">
        <v>17</v>
      </c>
      <c r="D445" s="70">
        <v>16</v>
      </c>
      <c r="E445" s="70">
        <v>2020</v>
      </c>
      <c r="F445" s="70" t="s">
        <v>159</v>
      </c>
      <c r="G445" s="1064" t="s">
        <v>2117</v>
      </c>
      <c r="H445" s="70" t="s">
        <v>2118</v>
      </c>
      <c r="I445" s="148"/>
      <c r="J445" s="71">
        <v>8.0486784508389011</v>
      </c>
      <c r="K445" s="71">
        <v>0.41355949584219509</v>
      </c>
      <c r="L445" s="71">
        <v>2.3028809009902593</v>
      </c>
      <c r="M445" s="71">
        <v>8.6718213215295528</v>
      </c>
      <c r="N445" s="71">
        <v>11.642821121939683</v>
      </c>
      <c r="O445" s="71">
        <v>8.1755113134714907</v>
      </c>
      <c r="P445" s="71">
        <v>12.704810607454219</v>
      </c>
      <c r="Q445" s="71">
        <v>0.51979773748487801</v>
      </c>
      <c r="R445" s="71">
        <v>0</v>
      </c>
      <c r="S445" s="71">
        <v>1.4746456209654231</v>
      </c>
      <c r="T445" s="72"/>
      <c r="U445" s="71">
        <v>1043586</v>
      </c>
      <c r="V445" s="71">
        <v>189</v>
      </c>
      <c r="W445" s="71">
        <v>58</v>
      </c>
      <c r="X445" s="71">
        <v>2294</v>
      </c>
      <c r="Y445" s="71">
        <v>3413</v>
      </c>
      <c r="Z445" s="71">
        <v>5842</v>
      </c>
      <c r="AA445" s="71">
        <v>2804</v>
      </c>
      <c r="AB445" s="71">
        <v>8816</v>
      </c>
      <c r="AC445" s="71">
        <v>0</v>
      </c>
      <c r="AD445" s="71">
        <v>1.4746456209654231</v>
      </c>
      <c r="AE445" s="72"/>
      <c r="AF445" s="71">
        <v>9777906.9274394754</v>
      </c>
      <c r="AG445" s="71">
        <v>282983.15084716177</v>
      </c>
      <c r="AH445" s="71">
        <v>475814.09244845225</v>
      </c>
      <c r="AI445" s="71">
        <v>12876599.134373449</v>
      </c>
      <c r="AJ445" s="71">
        <v>17234121.08984993</v>
      </c>
      <c r="AK445" s="71"/>
      <c r="AL445" s="71"/>
      <c r="AM445" s="71">
        <v>1150585.947802902</v>
      </c>
      <c r="AN445" s="71"/>
      <c r="AO445" s="71"/>
      <c r="AP445" s="71">
        <v>41798010.342761368</v>
      </c>
      <c r="AQ445" s="72"/>
      <c r="AR445" s="71">
        <v>350</v>
      </c>
      <c r="AS445" s="71">
        <v>56</v>
      </c>
      <c r="AT445" s="71">
        <v>0</v>
      </c>
      <c r="AU445" s="71">
        <v>0</v>
      </c>
      <c r="AV445" s="71">
        <v>0</v>
      </c>
      <c r="AW445" s="71">
        <v>0</v>
      </c>
      <c r="AX445" s="71"/>
      <c r="AY445" s="72"/>
      <c r="AZ445" s="71">
        <v>1595.2</v>
      </c>
      <c r="BA445" s="71">
        <v>13962.7</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2135</v>
      </c>
      <c r="B446" s="70">
        <v>272</v>
      </c>
      <c r="C446" s="70">
        <v>18</v>
      </c>
      <c r="D446" s="70">
        <v>16</v>
      </c>
      <c r="E446" s="70">
        <v>2021</v>
      </c>
      <c r="F446" s="70" t="s">
        <v>160</v>
      </c>
      <c r="G446" s="70" t="s">
        <v>2117</v>
      </c>
      <c r="H446" s="70" t="s">
        <v>2118</v>
      </c>
      <c r="I446" s="148"/>
      <c r="J446" s="71">
        <v>7.206030589044226</v>
      </c>
      <c r="K446" s="71">
        <v>0.45291441095507667</v>
      </c>
      <c r="L446" s="71">
        <v>1.8964311531201297</v>
      </c>
      <c r="M446" s="71">
        <v>9.5121735139339894</v>
      </c>
      <c r="N446" s="71">
        <v>12.928390689471756</v>
      </c>
      <c r="O446" s="71">
        <v>7.8517267496896617</v>
      </c>
      <c r="P446" s="71">
        <v>12.861816207706154</v>
      </c>
      <c r="Q446" s="71">
        <v>0.50218751072534695</v>
      </c>
      <c r="R446" s="71">
        <v>0</v>
      </c>
      <c r="S446" s="71">
        <v>1.43734383777316</v>
      </c>
      <c r="T446" s="72"/>
      <c r="U446" s="71">
        <v>969081</v>
      </c>
      <c r="V446" s="71">
        <v>189</v>
      </c>
      <c r="W446" s="71">
        <v>58</v>
      </c>
      <c r="X446" s="71">
        <v>2294</v>
      </c>
      <c r="Y446" s="71">
        <v>3401</v>
      </c>
      <c r="Z446" s="71">
        <v>5777</v>
      </c>
      <c r="AA446" s="71">
        <v>2768</v>
      </c>
      <c r="AB446" s="71">
        <v>8601</v>
      </c>
      <c r="AC446" s="71">
        <v>0</v>
      </c>
      <c r="AD446" s="71">
        <v>1.43734383777316</v>
      </c>
      <c r="AE446" s="72"/>
      <c r="AF446" s="71">
        <v>8862800.8447250854</v>
      </c>
      <c r="AG446" s="71">
        <v>303020.20933720429</v>
      </c>
      <c r="AH446" s="71">
        <v>379941.0715353564</v>
      </c>
      <c r="AI446" s="71">
        <v>14263003.875091478</v>
      </c>
      <c r="AJ446" s="71">
        <v>17739951.838979669</v>
      </c>
      <c r="AK446" s="71">
        <v>0</v>
      </c>
      <c r="AL446" s="71">
        <v>0</v>
      </c>
      <c r="AM446" s="71">
        <v>1129000.6990349127</v>
      </c>
      <c r="AN446" s="71">
        <v>0</v>
      </c>
      <c r="AO446" s="71">
        <v>0</v>
      </c>
      <c r="AP446" s="71">
        <v>42677718.53870371</v>
      </c>
      <c r="AQ446" s="72"/>
      <c r="AR446" s="71">
        <v>365</v>
      </c>
      <c r="AS446" s="71">
        <v>60</v>
      </c>
      <c r="AT446" s="71">
        <v>0</v>
      </c>
      <c r="AU446" s="71">
        <v>0</v>
      </c>
      <c r="AV446" s="71">
        <v>0</v>
      </c>
      <c r="AW446" s="71">
        <v>0</v>
      </c>
      <c r="AX446" s="71"/>
      <c r="AY446" s="72"/>
      <c r="AZ446" s="71">
        <v>1687.2</v>
      </c>
      <c r="BA446" s="71">
        <v>14161.6</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2136</v>
      </c>
      <c r="B447" s="70">
        <v>272</v>
      </c>
      <c r="C447" s="70">
        <v>19</v>
      </c>
      <c r="D447" s="70">
        <v>16</v>
      </c>
      <c r="E447" s="70">
        <v>2022</v>
      </c>
      <c r="F447" s="70" t="s">
        <v>161</v>
      </c>
      <c r="G447" s="70" t="s">
        <v>2117</v>
      </c>
      <c r="H447" s="70" t="s">
        <v>2118</v>
      </c>
      <c r="I447" s="148"/>
      <c r="J447" s="71">
        <v>6.2633831804514939</v>
      </c>
      <c r="K447" s="71">
        <v>0.40580584772141376</v>
      </c>
      <c r="L447" s="71">
        <v>1.7372087668928915</v>
      </c>
      <c r="M447" s="71">
        <v>9.4664885764370368</v>
      </c>
      <c r="N447" s="71">
        <v>12.428594892212416</v>
      </c>
      <c r="O447" s="71">
        <v>8.2025254506782428</v>
      </c>
      <c r="P447" s="71">
        <v>11.487864999921273</v>
      </c>
      <c r="Q447" s="71">
        <v>0.49450667705950779</v>
      </c>
      <c r="R447" s="71">
        <v>0</v>
      </c>
      <c r="S447" s="71">
        <v>1.28000129317226</v>
      </c>
      <c r="T447" s="72"/>
      <c r="U447" s="71">
        <v>1017369</v>
      </c>
      <c r="V447" s="71">
        <v>189</v>
      </c>
      <c r="W447" s="71">
        <v>58</v>
      </c>
      <c r="X447" s="71">
        <v>2294</v>
      </c>
      <c r="Y447" s="71">
        <v>3388</v>
      </c>
      <c r="Z447" s="71">
        <v>5734</v>
      </c>
      <c r="AA447" s="71">
        <v>2510</v>
      </c>
      <c r="AB447" s="71">
        <v>8400</v>
      </c>
      <c r="AC447" s="71">
        <v>0</v>
      </c>
      <c r="AD447" s="71">
        <v>1.28000129317226</v>
      </c>
      <c r="AE447" s="72"/>
      <c r="AF447" s="71">
        <v>7160424.2505545411</v>
      </c>
      <c r="AG447" s="71">
        <v>294685.35640171875</v>
      </c>
      <c r="AH447" s="71">
        <v>397677.6520749132</v>
      </c>
      <c r="AI447" s="71">
        <v>13607768.022928445</v>
      </c>
      <c r="AJ447" s="71">
        <v>17817970.560912237</v>
      </c>
      <c r="AK447" s="71">
        <v>0</v>
      </c>
      <c r="AL447" s="71">
        <v>0</v>
      </c>
      <c r="AM447" s="71">
        <v>1084669.2730197706</v>
      </c>
      <c r="AN447" s="71">
        <v>0</v>
      </c>
      <c r="AO447" s="71">
        <v>0</v>
      </c>
      <c r="AP447" s="71">
        <v>40363195.115891621</v>
      </c>
      <c r="AQ447" s="72"/>
      <c r="AR447" s="71">
        <v>382</v>
      </c>
      <c r="AS447" s="71">
        <v>60</v>
      </c>
      <c r="AT447" s="71">
        <v>0</v>
      </c>
      <c r="AU447" s="71">
        <v>0</v>
      </c>
      <c r="AV447" s="71">
        <v>0</v>
      </c>
      <c r="AW447" s="71">
        <v>0</v>
      </c>
      <c r="AX447" s="71"/>
      <c r="AY447" s="72"/>
      <c r="AZ447" s="71">
        <v>1788.8999999999996</v>
      </c>
      <c r="BA447" s="71">
        <v>14161.600000000002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2137</v>
      </c>
      <c r="B448" s="70">
        <v>272</v>
      </c>
      <c r="C448" s="70">
        <v>20</v>
      </c>
      <c r="D448" s="70">
        <v>16</v>
      </c>
      <c r="E448" s="70">
        <v>2023</v>
      </c>
      <c r="F448" s="70" t="s">
        <v>1539</v>
      </c>
      <c r="G448" s="70" t="s">
        <v>2117</v>
      </c>
      <c r="H448" s="70" t="s">
        <v>2118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407</v>
      </c>
      <c r="AS448" s="71">
        <v>60</v>
      </c>
      <c r="AT448" s="71">
        <v>0</v>
      </c>
      <c r="AU448" s="71">
        <v>0</v>
      </c>
      <c r="AV448" s="71">
        <v>0</v>
      </c>
      <c r="AW448" s="71">
        <v>0</v>
      </c>
      <c r="AX448" s="71"/>
      <c r="AY448" s="72"/>
      <c r="AZ448" s="71">
        <v>1942.8999999999994</v>
      </c>
      <c r="BA448" s="71">
        <v>14161.600000000002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2138</v>
      </c>
      <c r="B449" s="70">
        <v>272</v>
      </c>
      <c r="C449" s="70">
        <v>21</v>
      </c>
      <c r="D449" s="70">
        <v>16</v>
      </c>
      <c r="E449" s="70">
        <v>2024</v>
      </c>
      <c r="F449" s="70" t="s">
        <v>1554</v>
      </c>
      <c r="G449" s="70" t="s">
        <v>2117</v>
      </c>
      <c r="H449" s="70" t="s">
        <v>2118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2139</v>
      </c>
      <c r="B450" s="70">
        <v>239</v>
      </c>
      <c r="C450" s="70">
        <v>1</v>
      </c>
      <c r="D450" s="70">
        <v>15</v>
      </c>
      <c r="E450" s="70">
        <v>1990</v>
      </c>
      <c r="F450" s="70" t="s">
        <v>787</v>
      </c>
      <c r="G450" s="70" t="s">
        <v>2140</v>
      </c>
      <c r="H450" s="70" t="s">
        <v>2141</v>
      </c>
      <c r="I450" s="148"/>
      <c r="J450" s="71">
        <v>173.4688140910898</v>
      </c>
      <c r="K450" s="71">
        <v>1.6600841543910361</v>
      </c>
      <c r="L450" s="71">
        <v>28.641398901460871</v>
      </c>
      <c r="M450" s="71">
        <v>11.22643268107997</v>
      </c>
      <c r="N450" s="71">
        <v>8.0500318508019379</v>
      </c>
      <c r="O450" s="71">
        <v>11.366076071090941</v>
      </c>
      <c r="P450" s="71">
        <v>16.321330068761942</v>
      </c>
      <c r="Q450" s="71">
        <v>0.81408629094448604</v>
      </c>
      <c r="R450" s="71">
        <v>0</v>
      </c>
      <c r="S450" s="71">
        <v>0.86893101876740741</v>
      </c>
      <c r="T450" s="72"/>
      <c r="U450" s="71">
        <v>4195886</v>
      </c>
      <c r="V450" s="71">
        <v>564</v>
      </c>
      <c r="W450" s="71">
        <v>277</v>
      </c>
      <c r="X450" s="71">
        <v>3782</v>
      </c>
      <c r="Y450" s="71">
        <v>3623</v>
      </c>
      <c r="Z450" s="71">
        <v>4675</v>
      </c>
      <c r="AA450" s="71">
        <v>3963</v>
      </c>
      <c r="AB450" s="71">
        <v>13218</v>
      </c>
      <c r="AC450" s="71">
        <v>0</v>
      </c>
      <c r="AD450" s="71">
        <v>0.86893101876740741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2142</v>
      </c>
      <c r="B451" s="70">
        <v>240</v>
      </c>
      <c r="C451" s="70">
        <v>2</v>
      </c>
      <c r="D451" s="70">
        <v>15</v>
      </c>
      <c r="E451" s="70">
        <v>2005</v>
      </c>
      <c r="F451" s="70" t="s">
        <v>789</v>
      </c>
      <c r="G451" s="70" t="s">
        <v>2140</v>
      </c>
      <c r="H451" s="70" t="s">
        <v>2141</v>
      </c>
      <c r="I451" s="148"/>
      <c r="J451" s="71">
        <v>90.294161207835472</v>
      </c>
      <c r="K451" s="71">
        <v>0.99367788187387474</v>
      </c>
      <c r="L451" s="71">
        <v>3.1891892100842032</v>
      </c>
      <c r="M451" s="71">
        <v>17.079580668391682</v>
      </c>
      <c r="N451" s="71">
        <v>10.10588755888624</v>
      </c>
      <c r="O451" s="71">
        <v>13.95897866366774</v>
      </c>
      <c r="P451" s="71">
        <v>17.439405045862681</v>
      </c>
      <c r="Q451" s="71">
        <v>0.66573178142738898</v>
      </c>
      <c r="R451" s="71">
        <v>0</v>
      </c>
      <c r="S451" s="71">
        <v>0</v>
      </c>
      <c r="T451" s="72"/>
      <c r="U451" s="71">
        <v>2292103</v>
      </c>
      <c r="V451" s="71">
        <v>420</v>
      </c>
      <c r="W451" s="71">
        <v>34</v>
      </c>
      <c r="X451" s="71">
        <v>3197</v>
      </c>
      <c r="Y451" s="71">
        <v>3849</v>
      </c>
      <c r="Z451" s="71">
        <v>6644</v>
      </c>
      <c r="AA451" s="71">
        <v>3468</v>
      </c>
      <c r="AB451" s="71">
        <v>11300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2143</v>
      </c>
      <c r="B452" s="70">
        <v>241</v>
      </c>
      <c r="C452" s="70">
        <v>3</v>
      </c>
      <c r="D452" s="70">
        <v>15</v>
      </c>
      <c r="E452" s="70">
        <v>2006</v>
      </c>
      <c r="F452" s="70" t="s">
        <v>790</v>
      </c>
      <c r="G452" s="70" t="s">
        <v>2140</v>
      </c>
      <c r="H452" s="70" t="s">
        <v>2141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2144</v>
      </c>
      <c r="B453" s="70">
        <v>242</v>
      </c>
      <c r="C453" s="70">
        <v>4</v>
      </c>
      <c r="D453" s="70">
        <v>15</v>
      </c>
      <c r="E453" s="70">
        <v>2007</v>
      </c>
      <c r="F453" s="70" t="s">
        <v>791</v>
      </c>
      <c r="G453" s="70" t="s">
        <v>2140</v>
      </c>
      <c r="H453" s="70" t="s">
        <v>2141</v>
      </c>
      <c r="I453" s="148"/>
      <c r="J453" s="71">
        <v>83.90989325273749</v>
      </c>
      <c r="K453" s="71">
        <v>0.85874120201008231</v>
      </c>
      <c r="L453" s="71">
        <v>6.5191206622479951</v>
      </c>
      <c r="M453" s="71">
        <v>16.35647632732837</v>
      </c>
      <c r="N453" s="71">
        <v>12.12411033603939</v>
      </c>
      <c r="O453" s="71">
        <v>13.417778908748939</v>
      </c>
      <c r="P453" s="71">
        <v>17.454021820705449</v>
      </c>
      <c r="Q453" s="71">
        <v>0.68517293638679599</v>
      </c>
      <c r="R453" s="71">
        <v>0</v>
      </c>
      <c r="S453" s="71">
        <v>0</v>
      </c>
      <c r="T453" s="72"/>
      <c r="U453" s="71">
        <v>2393247</v>
      </c>
      <c r="V453" s="71">
        <v>354</v>
      </c>
      <c r="W453" s="71">
        <v>80</v>
      </c>
      <c r="X453" s="71">
        <v>3666</v>
      </c>
      <c r="Y453" s="71">
        <v>3870</v>
      </c>
      <c r="Z453" s="71">
        <v>6639</v>
      </c>
      <c r="AA453" s="71">
        <v>3418</v>
      </c>
      <c r="AB453" s="71">
        <v>11015</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2145</v>
      </c>
      <c r="B454" s="70">
        <v>243</v>
      </c>
      <c r="C454" s="70">
        <v>5</v>
      </c>
      <c r="D454" s="70">
        <v>15</v>
      </c>
      <c r="E454" s="70">
        <v>2008</v>
      </c>
      <c r="F454" s="70" t="s">
        <v>792</v>
      </c>
      <c r="G454" s="70" t="s">
        <v>2140</v>
      </c>
      <c r="H454" s="70" t="s">
        <v>2141</v>
      </c>
      <c r="I454" s="148"/>
      <c r="J454" s="71">
        <v>70.631762415465673</v>
      </c>
      <c r="K454" s="71">
        <v>0.67577375004876672</v>
      </c>
      <c r="L454" s="71">
        <v>5.7203878967102071</v>
      </c>
      <c r="M454" s="71">
        <v>18.464603543373961</v>
      </c>
      <c r="N454" s="71">
        <v>11.566476329340309</v>
      </c>
      <c r="O454" s="71">
        <v>12.92570913999961</v>
      </c>
      <c r="P454" s="71">
        <v>16.888357427091041</v>
      </c>
      <c r="Q454" s="71">
        <v>0.66710919937735003</v>
      </c>
      <c r="R454" s="71">
        <v>0</v>
      </c>
      <c r="S454" s="71">
        <v>0</v>
      </c>
      <c r="T454" s="72"/>
      <c r="U454" s="71">
        <v>2327229</v>
      </c>
      <c r="V454" s="71">
        <v>354</v>
      </c>
      <c r="W454" s="71">
        <v>80</v>
      </c>
      <c r="X454" s="71">
        <v>3666</v>
      </c>
      <c r="Y454" s="71">
        <v>3895</v>
      </c>
      <c r="Z454" s="71">
        <v>6620</v>
      </c>
      <c r="AA454" s="71">
        <v>3311</v>
      </c>
      <c r="AB454" s="71">
        <v>10901</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2146</v>
      </c>
      <c r="B455" s="70">
        <v>244</v>
      </c>
      <c r="C455" s="70">
        <v>6</v>
      </c>
      <c r="D455" s="70">
        <v>15</v>
      </c>
      <c r="E455" s="70">
        <v>2009</v>
      </c>
      <c r="F455" s="70" t="s">
        <v>176</v>
      </c>
      <c r="G455" s="70" t="s">
        <v>2140</v>
      </c>
      <c r="H455" s="70" t="s">
        <v>2141</v>
      </c>
      <c r="I455" s="148"/>
      <c r="J455" s="71">
        <v>65.127248774019549</v>
      </c>
      <c r="K455" s="71">
        <v>0.50495703498068834</v>
      </c>
      <c r="L455" s="71">
        <v>6.9308697339341974</v>
      </c>
      <c r="M455" s="71">
        <v>16.96604914751158</v>
      </c>
      <c r="N455" s="71">
        <v>10.687599698886631</v>
      </c>
      <c r="O455" s="71">
        <v>13.130918475356509</v>
      </c>
      <c r="P455" s="71">
        <v>16.17729559600193</v>
      </c>
      <c r="Q455" s="71">
        <v>0.62623022346653801</v>
      </c>
      <c r="R455" s="71">
        <v>0</v>
      </c>
      <c r="S455" s="71">
        <v>0</v>
      </c>
      <c r="T455" s="72"/>
      <c r="U455" s="71">
        <v>1854275</v>
      </c>
      <c r="V455" s="71">
        <v>340</v>
      </c>
      <c r="W455" s="71">
        <v>125</v>
      </c>
      <c r="X455" s="71">
        <v>3834</v>
      </c>
      <c r="Y455" s="71">
        <v>3906</v>
      </c>
      <c r="Z455" s="71">
        <v>6638</v>
      </c>
      <c r="AA455" s="71">
        <v>3256</v>
      </c>
      <c r="AB455" s="71">
        <v>10742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6.97</v>
      </c>
      <c r="BK455" s="71">
        <v>0</v>
      </c>
      <c r="BL455" s="71">
        <v>0</v>
      </c>
      <c r="BM455" s="71">
        <v>0</v>
      </c>
      <c r="BN455" s="72"/>
      <c r="BO455" s="71">
        <v>0</v>
      </c>
      <c r="BP455" s="71">
        <v>0</v>
      </c>
      <c r="BQ455" s="71">
        <v>1</v>
      </c>
      <c r="BR455" s="71">
        <v>0</v>
      </c>
      <c r="BS455" s="71">
        <v>0</v>
      </c>
      <c r="BT455" s="71">
        <v>0</v>
      </c>
      <c r="BU455"/>
      <c r="BV455" s="70">
        <v>6.97</v>
      </c>
      <c r="BW455" s="70">
        <v>0</v>
      </c>
      <c r="BX455" s="70">
        <v>0</v>
      </c>
      <c r="BY455" s="70">
        <v>0</v>
      </c>
      <c r="BZ455" s="70">
        <v>0</v>
      </c>
      <c r="CA455" s="70">
        <v>0</v>
      </c>
      <c r="CB455" s="70">
        <v>0</v>
      </c>
      <c r="CC455" s="70">
        <v>0</v>
      </c>
      <c r="CD455" s="70">
        <v>0</v>
      </c>
    </row>
    <row r="456" spans="1:82">
      <c r="A456" s="70" t="s">
        <v>2147</v>
      </c>
      <c r="B456" s="70">
        <v>245</v>
      </c>
      <c r="C456" s="70">
        <v>7</v>
      </c>
      <c r="D456" s="70">
        <v>15</v>
      </c>
      <c r="E456" s="70">
        <v>2010</v>
      </c>
      <c r="F456" s="70" t="s">
        <v>177</v>
      </c>
      <c r="G456" s="70" t="s">
        <v>2140</v>
      </c>
      <c r="H456" s="70" t="s">
        <v>2141</v>
      </c>
      <c r="I456" s="148"/>
      <c r="J456" s="71">
        <v>82.848259396789913</v>
      </c>
      <c r="K456" s="71">
        <v>0.53814544923134111</v>
      </c>
      <c r="L456" s="71">
        <v>6.5618471184731542</v>
      </c>
      <c r="M456" s="71">
        <v>16.93556476295598</v>
      </c>
      <c r="N456" s="71">
        <v>11.02663656694406</v>
      </c>
      <c r="O456" s="71">
        <v>13.068214956410911</v>
      </c>
      <c r="P456" s="71">
        <v>16.168705916362281</v>
      </c>
      <c r="Q456" s="71">
        <v>0.64464968586620697</v>
      </c>
      <c r="R456" s="71">
        <v>0</v>
      </c>
      <c r="S456" s="71">
        <v>0</v>
      </c>
      <c r="T456" s="72"/>
      <c r="U456" s="71">
        <v>2140525</v>
      </c>
      <c r="V456" s="71">
        <v>340</v>
      </c>
      <c r="W456" s="71">
        <v>125</v>
      </c>
      <c r="X456" s="71">
        <v>3834</v>
      </c>
      <c r="Y456" s="71">
        <v>3945</v>
      </c>
      <c r="Z456" s="71">
        <v>6637</v>
      </c>
      <c r="AA456" s="71">
        <v>3173</v>
      </c>
      <c r="AB456" s="71">
        <v>10596</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4.8979999999999997</v>
      </c>
      <c r="BK456" s="71">
        <v>0</v>
      </c>
      <c r="BL456" s="71">
        <v>0</v>
      </c>
      <c r="BM456" s="71">
        <v>0</v>
      </c>
      <c r="BN456" s="72"/>
      <c r="BO456" s="71">
        <v>0</v>
      </c>
      <c r="BP456" s="71">
        <v>0</v>
      </c>
      <c r="BQ456" s="71">
        <v>1</v>
      </c>
      <c r="BR456" s="71">
        <v>0</v>
      </c>
      <c r="BS456" s="71">
        <v>0</v>
      </c>
      <c r="BT456" s="71">
        <v>0</v>
      </c>
      <c r="BU456"/>
      <c r="BV456" s="70">
        <v>4.8979999999999997</v>
      </c>
      <c r="BW456" s="70">
        <v>0</v>
      </c>
      <c r="BX456" s="70">
        <v>0</v>
      </c>
      <c r="BY456" s="70">
        <v>0</v>
      </c>
      <c r="BZ456" s="70">
        <v>0</v>
      </c>
      <c r="CA456" s="70">
        <v>0</v>
      </c>
      <c r="CB456" s="70">
        <v>0</v>
      </c>
      <c r="CC456" s="70">
        <v>0</v>
      </c>
      <c r="CD456" s="70">
        <v>0</v>
      </c>
    </row>
    <row r="457" spans="1:82">
      <c r="A457" s="70" t="s">
        <v>2148</v>
      </c>
      <c r="B457" s="70">
        <v>246</v>
      </c>
      <c r="C457" s="70">
        <v>8</v>
      </c>
      <c r="D457" s="70">
        <v>15</v>
      </c>
      <c r="E457" s="70">
        <v>2011</v>
      </c>
      <c r="F457" s="70" t="s">
        <v>178</v>
      </c>
      <c r="G457" s="70" t="s">
        <v>2140</v>
      </c>
      <c r="H457" s="70" t="s">
        <v>2141</v>
      </c>
      <c r="I457" s="148"/>
      <c r="J457" s="71">
        <v>56.993220745297371</v>
      </c>
      <c r="K457" s="71">
        <v>0.84951443332187415</v>
      </c>
      <c r="L457" s="71">
        <v>6.3974192804971661</v>
      </c>
      <c r="M457" s="71">
        <v>19.620693436123432</v>
      </c>
      <c r="N457" s="71">
        <v>11.59543739146676</v>
      </c>
      <c r="O457" s="71">
        <v>12.86935696119961</v>
      </c>
      <c r="P457" s="71">
        <v>15.345167446137079</v>
      </c>
      <c r="Q457" s="71">
        <v>0.73250796234644999</v>
      </c>
      <c r="R457" s="71">
        <v>0</v>
      </c>
      <c r="S457" s="71">
        <v>0</v>
      </c>
      <c r="T457" s="72"/>
      <c r="U457" s="71">
        <v>1541633</v>
      </c>
      <c r="V457" s="71">
        <v>340</v>
      </c>
      <c r="W457" s="71">
        <v>125</v>
      </c>
      <c r="X457" s="71">
        <v>3834</v>
      </c>
      <c r="Y457" s="71">
        <v>3948</v>
      </c>
      <c r="Z457" s="71">
        <v>6678</v>
      </c>
      <c r="AA457" s="71">
        <v>3101</v>
      </c>
      <c r="AB457" s="71">
        <v>10438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6.5540000000000003</v>
      </c>
      <c r="BK457" s="71">
        <v>0</v>
      </c>
      <c r="BL457" s="71">
        <v>0</v>
      </c>
      <c r="BM457" s="71">
        <v>0</v>
      </c>
      <c r="BN457" s="72"/>
      <c r="BO457" s="71">
        <v>0</v>
      </c>
      <c r="BP457" s="71">
        <v>0</v>
      </c>
      <c r="BQ457" s="71">
        <v>1</v>
      </c>
      <c r="BR457" s="71">
        <v>0</v>
      </c>
      <c r="BS457" s="71">
        <v>0</v>
      </c>
      <c r="BT457" s="71">
        <v>0</v>
      </c>
      <c r="BU457"/>
      <c r="BV457" s="70">
        <v>6.5540000000000003</v>
      </c>
      <c r="BW457" s="70">
        <v>0</v>
      </c>
      <c r="BX457" s="70">
        <v>0</v>
      </c>
      <c r="BY457" s="70">
        <v>0</v>
      </c>
      <c r="BZ457" s="70">
        <v>0</v>
      </c>
      <c r="CA457" s="70">
        <v>0</v>
      </c>
      <c r="CB457" s="70">
        <v>0</v>
      </c>
      <c r="CC457" s="70">
        <v>0</v>
      </c>
      <c r="CD457" s="70">
        <v>0</v>
      </c>
    </row>
    <row r="458" spans="1:82">
      <c r="A458" s="70" t="s">
        <v>2149</v>
      </c>
      <c r="B458" s="70">
        <v>247</v>
      </c>
      <c r="C458" s="70">
        <v>9</v>
      </c>
      <c r="D458" s="70">
        <v>15</v>
      </c>
      <c r="E458" s="70">
        <v>2012</v>
      </c>
      <c r="F458" s="70" t="s">
        <v>179</v>
      </c>
      <c r="G458" s="70" t="s">
        <v>2140</v>
      </c>
      <c r="H458" s="70" t="s">
        <v>2141</v>
      </c>
      <c r="I458" s="148"/>
      <c r="J458" s="71">
        <v>90.196993335895172</v>
      </c>
      <c r="K458" s="71">
        <v>0.84286621944404327</v>
      </c>
      <c r="L458" s="71">
        <v>6.4229497331729641</v>
      </c>
      <c r="M458" s="71">
        <v>21.926180030530411</v>
      </c>
      <c r="N458" s="71">
        <v>12.840870688340919</v>
      </c>
      <c r="O458" s="71">
        <v>12.821620971632111</v>
      </c>
      <c r="P458" s="71">
        <v>15.138853733642087</v>
      </c>
      <c r="Q458" s="71">
        <v>0.78800180905085304</v>
      </c>
      <c r="R458" s="71">
        <v>0</v>
      </c>
      <c r="S458" s="71">
        <v>0</v>
      </c>
      <c r="T458" s="72"/>
      <c r="U458" s="71">
        <v>2451512</v>
      </c>
      <c r="V458" s="71">
        <v>340</v>
      </c>
      <c r="W458" s="71">
        <v>125</v>
      </c>
      <c r="X458" s="71">
        <v>3834</v>
      </c>
      <c r="Y458" s="71">
        <v>3977</v>
      </c>
      <c r="Z458" s="71">
        <v>6706</v>
      </c>
      <c r="AA458" s="71">
        <v>3042</v>
      </c>
      <c r="AB458" s="71">
        <v>10335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6.5019999999999998</v>
      </c>
      <c r="BK458" s="71">
        <v>0</v>
      </c>
      <c r="BL458" s="71">
        <v>2.823</v>
      </c>
      <c r="BM458" s="71">
        <v>0</v>
      </c>
      <c r="BN458" s="72"/>
      <c r="BO458" s="71">
        <v>0</v>
      </c>
      <c r="BP458" s="71">
        <v>0</v>
      </c>
      <c r="BQ458" s="71">
        <v>1</v>
      </c>
      <c r="BR458" s="71">
        <v>0</v>
      </c>
      <c r="BS458" s="71">
        <v>1</v>
      </c>
      <c r="BT458" s="71">
        <v>0</v>
      </c>
      <c r="BU458"/>
      <c r="BV458" s="70">
        <v>9.3249999999999993</v>
      </c>
      <c r="BW458" s="70">
        <v>0</v>
      </c>
      <c r="BX458" s="70">
        <v>0</v>
      </c>
      <c r="BY458" s="70">
        <v>0</v>
      </c>
      <c r="BZ458" s="70">
        <v>0</v>
      </c>
      <c r="CA458" s="70">
        <v>0</v>
      </c>
      <c r="CB458" s="70">
        <v>0</v>
      </c>
      <c r="CC458" s="70">
        <v>0</v>
      </c>
      <c r="CD458" s="70">
        <v>0</v>
      </c>
    </row>
    <row r="459" spans="1:82">
      <c r="A459" s="70" t="s">
        <v>2150</v>
      </c>
      <c r="B459" s="70">
        <v>248</v>
      </c>
      <c r="C459" s="70">
        <v>10</v>
      </c>
      <c r="D459" s="70">
        <v>15</v>
      </c>
      <c r="E459" s="70">
        <v>2013</v>
      </c>
      <c r="F459" s="70" t="s">
        <v>180</v>
      </c>
      <c r="G459" s="70" t="s">
        <v>2140</v>
      </c>
      <c r="H459" s="70" t="s">
        <v>2141</v>
      </c>
      <c r="I459" s="148"/>
      <c r="J459" s="71">
        <v>80.205077005230891</v>
      </c>
      <c r="K459" s="71">
        <v>0.75123576999058028</v>
      </c>
      <c r="L459" s="71">
        <v>6.4245807525282546</v>
      </c>
      <c r="M459" s="71">
        <v>21.739513374339339</v>
      </c>
      <c r="N459" s="71">
        <v>13.441293639338969</v>
      </c>
      <c r="O459" s="71">
        <v>12.19309538209588</v>
      </c>
      <c r="P459" s="71">
        <v>15.150938769018273</v>
      </c>
      <c r="Q459" s="71">
        <v>0.78948404610240297</v>
      </c>
      <c r="R459" s="71">
        <v>0</v>
      </c>
      <c r="S459" s="71">
        <v>0</v>
      </c>
      <c r="T459" s="72"/>
      <c r="U459" s="71">
        <v>2123500</v>
      </c>
      <c r="V459" s="71">
        <v>340</v>
      </c>
      <c r="W459" s="71">
        <v>125</v>
      </c>
      <c r="X459" s="71">
        <v>3834</v>
      </c>
      <c r="Y459" s="71">
        <v>3961</v>
      </c>
      <c r="Z459" s="71">
        <v>6662</v>
      </c>
      <c r="AA459" s="71">
        <v>3033</v>
      </c>
      <c r="AB459" s="71">
        <v>10206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5.9160000000000004</v>
      </c>
      <c r="BK459" s="71">
        <v>0</v>
      </c>
      <c r="BL459" s="71">
        <v>3.0950000000000002</v>
      </c>
      <c r="BM459" s="71">
        <v>0</v>
      </c>
      <c r="BN459" s="72"/>
      <c r="BO459" s="71">
        <v>0</v>
      </c>
      <c r="BP459" s="71">
        <v>0</v>
      </c>
      <c r="BQ459" s="71">
        <v>1</v>
      </c>
      <c r="BR459" s="71">
        <v>0</v>
      </c>
      <c r="BS459" s="71">
        <v>1</v>
      </c>
      <c r="BT459" s="71">
        <v>0</v>
      </c>
      <c r="BU459"/>
      <c r="BV459" s="70">
        <v>9.0109999999999992</v>
      </c>
      <c r="BW459" s="70">
        <v>0</v>
      </c>
      <c r="BX459" s="70">
        <v>0</v>
      </c>
      <c r="BY459" s="70">
        <v>0</v>
      </c>
      <c r="BZ459" s="70">
        <v>0</v>
      </c>
      <c r="CA459" s="70">
        <v>0</v>
      </c>
      <c r="CB459" s="70">
        <v>0</v>
      </c>
      <c r="CC459" s="70">
        <v>0</v>
      </c>
      <c r="CD459" s="70">
        <v>0</v>
      </c>
    </row>
    <row r="460" spans="1:82">
      <c r="A460" s="70" t="s">
        <v>2151</v>
      </c>
      <c r="B460" s="70">
        <v>249</v>
      </c>
      <c r="C460" s="70">
        <v>11</v>
      </c>
      <c r="D460" s="70">
        <v>15</v>
      </c>
      <c r="E460" s="70">
        <v>2014</v>
      </c>
      <c r="F460" s="70" t="s">
        <v>181</v>
      </c>
      <c r="G460" s="70" t="s">
        <v>2140</v>
      </c>
      <c r="H460" s="70" t="s">
        <v>2141</v>
      </c>
      <c r="I460" s="148"/>
      <c r="J460" s="71">
        <v>75.506879044293697</v>
      </c>
      <c r="K460" s="71">
        <v>0.75314174161916558</v>
      </c>
      <c r="L460" s="71">
        <v>3.9541552858405029</v>
      </c>
      <c r="M460" s="71">
        <v>18.835185327477941</v>
      </c>
      <c r="N460" s="71">
        <v>10.91836656371194</v>
      </c>
      <c r="O460" s="71">
        <v>11.561301265944875</v>
      </c>
      <c r="P460" s="71">
        <v>14.97360325276223</v>
      </c>
      <c r="Q460" s="71">
        <v>0.74158039155619604</v>
      </c>
      <c r="R460" s="71">
        <v>0</v>
      </c>
      <c r="S460" s="71">
        <v>0</v>
      </c>
      <c r="T460" s="72"/>
      <c r="U460" s="71">
        <v>2200713</v>
      </c>
      <c r="V460" s="71">
        <v>315</v>
      </c>
      <c r="W460" s="71">
        <v>69</v>
      </c>
      <c r="X460" s="71">
        <v>3612</v>
      </c>
      <c r="Y460" s="71">
        <v>3911</v>
      </c>
      <c r="Z460" s="71">
        <v>6653</v>
      </c>
      <c r="AA460" s="71">
        <v>2982</v>
      </c>
      <c r="AB460" s="71">
        <v>9992</v>
      </c>
      <c r="AC460" s="71">
        <v>0</v>
      </c>
      <c r="AD460" s="71">
        <v>0</v>
      </c>
      <c r="AE460" s="72"/>
      <c r="AF460" s="71"/>
      <c r="AG460" s="71"/>
      <c r="AH460" s="71"/>
      <c r="AI460" s="71"/>
      <c r="AJ460" s="71"/>
      <c r="AK460" s="71"/>
      <c r="AL460" s="71"/>
      <c r="AM460" s="71"/>
      <c r="AN460" s="71"/>
      <c r="AO460" s="71"/>
      <c r="AP460" s="71"/>
      <c r="AQ460" s="72"/>
      <c r="AR460" s="71">
        <v>70</v>
      </c>
      <c r="AS460" s="71">
        <v>43</v>
      </c>
      <c r="AT460" s="71">
        <v>0</v>
      </c>
      <c r="AU460" s="71">
        <v>1</v>
      </c>
      <c r="AV460" s="71">
        <v>0</v>
      </c>
      <c r="AW460" s="71">
        <v>0</v>
      </c>
      <c r="AX460" s="71"/>
      <c r="AY460" s="72"/>
      <c r="AZ460" s="71">
        <v>315.5</v>
      </c>
      <c r="BA460" s="71">
        <v>4001.3</v>
      </c>
      <c r="BB460" s="71">
        <v>0</v>
      </c>
      <c r="BC460" s="71">
        <v>132</v>
      </c>
      <c r="BD460" s="71">
        <v>0</v>
      </c>
      <c r="BE460" s="71">
        <v>0</v>
      </c>
      <c r="BF460" s="71"/>
      <c r="BG460" s="72"/>
      <c r="BH460" s="71">
        <v>0</v>
      </c>
      <c r="BI460" s="71">
        <v>0</v>
      </c>
      <c r="BJ460" s="71">
        <v>5.7670000000000003</v>
      </c>
      <c r="BK460" s="71">
        <v>0</v>
      </c>
      <c r="BL460" s="71">
        <v>3.1</v>
      </c>
      <c r="BM460" s="71">
        <v>0</v>
      </c>
      <c r="BN460" s="72"/>
      <c r="BO460" s="71">
        <v>0</v>
      </c>
      <c r="BP460" s="71">
        <v>0</v>
      </c>
      <c r="BQ460" s="71">
        <v>1</v>
      </c>
      <c r="BR460" s="71">
        <v>0</v>
      </c>
      <c r="BS460" s="71">
        <v>1</v>
      </c>
      <c r="BT460" s="71">
        <v>0</v>
      </c>
      <c r="BU460"/>
      <c r="BV460" s="70">
        <v>8.8670000000000009</v>
      </c>
      <c r="BW460" s="70">
        <v>0</v>
      </c>
      <c r="BX460" s="70">
        <v>0</v>
      </c>
      <c r="BY460" s="70">
        <v>0</v>
      </c>
      <c r="BZ460" s="70">
        <v>0</v>
      </c>
      <c r="CA460" s="70">
        <v>0</v>
      </c>
      <c r="CB460" s="70">
        <v>0</v>
      </c>
      <c r="CC460" s="70">
        <v>0</v>
      </c>
      <c r="CD460" s="70">
        <v>0</v>
      </c>
    </row>
    <row r="461" spans="1:82">
      <c r="A461" s="70" t="s">
        <v>2152</v>
      </c>
      <c r="B461" s="70">
        <v>250</v>
      </c>
      <c r="C461" s="70">
        <v>12</v>
      </c>
      <c r="D461" s="70">
        <v>15</v>
      </c>
      <c r="E461" s="70">
        <v>2015</v>
      </c>
      <c r="F461" s="70" t="s">
        <v>182</v>
      </c>
      <c r="G461" s="70" t="s">
        <v>2140</v>
      </c>
      <c r="H461" s="70" t="s">
        <v>2141</v>
      </c>
      <c r="I461" s="148"/>
      <c r="J461" s="71">
        <v>70.951702464311452</v>
      </c>
      <c r="K461" s="71">
        <v>0.74793234033737777</v>
      </c>
      <c r="L461" s="71">
        <v>4.1535126197175627</v>
      </c>
      <c r="M461" s="71">
        <v>19.135871338892919</v>
      </c>
      <c r="N461" s="71">
        <v>10.06224827550707</v>
      </c>
      <c r="O461" s="71">
        <v>11.382249147407911</v>
      </c>
      <c r="P461" s="71">
        <v>14.799497314858467</v>
      </c>
      <c r="Q461" s="71">
        <v>0.708159163622754</v>
      </c>
      <c r="R461" s="71">
        <v>0</v>
      </c>
      <c r="S461" s="71">
        <v>0</v>
      </c>
      <c r="T461" s="72"/>
      <c r="U461" s="71">
        <v>2044542</v>
      </c>
      <c r="V461" s="71">
        <v>315</v>
      </c>
      <c r="W461" s="71">
        <v>69</v>
      </c>
      <c r="X461" s="71">
        <v>3612</v>
      </c>
      <c r="Y461" s="71">
        <v>3878</v>
      </c>
      <c r="Z461" s="71">
        <v>6613</v>
      </c>
      <c r="AA461" s="71">
        <v>2945</v>
      </c>
      <c r="AB461" s="71">
        <v>9747</v>
      </c>
      <c r="AC461" s="71">
        <v>0</v>
      </c>
      <c r="AD461" s="71">
        <v>0</v>
      </c>
      <c r="AE461" s="72"/>
      <c r="AF461" s="71">
        <v>21958381.876373429</v>
      </c>
      <c r="AG461" s="71">
        <v>643629.14157139976</v>
      </c>
      <c r="AH461" s="71">
        <v>867970.73884903477</v>
      </c>
      <c r="AI461" s="71">
        <v>27150441.606424749</v>
      </c>
      <c r="AJ461" s="71">
        <v>13879998.79611811</v>
      </c>
      <c r="AK461" s="71">
        <v>0</v>
      </c>
      <c r="AL461" s="71">
        <v>0</v>
      </c>
      <c r="AM461" s="71">
        <v>1335785.4628727939</v>
      </c>
      <c r="AN461" s="71">
        <v>0</v>
      </c>
      <c r="AO461" s="71">
        <v>0</v>
      </c>
      <c r="AP461" s="71">
        <v>65836207.622209519</v>
      </c>
      <c r="AQ461" s="72"/>
      <c r="AR461" s="71">
        <v>83</v>
      </c>
      <c r="AS461" s="71">
        <v>57</v>
      </c>
      <c r="AT461" s="71">
        <v>0</v>
      </c>
      <c r="AU461" s="71">
        <v>1</v>
      </c>
      <c r="AV461" s="71">
        <v>0</v>
      </c>
      <c r="AW461" s="71">
        <v>0</v>
      </c>
      <c r="AX461" s="71"/>
      <c r="AY461" s="72"/>
      <c r="AZ461" s="71">
        <v>378</v>
      </c>
      <c r="BA461" s="71">
        <v>4531.2</v>
      </c>
      <c r="BB461" s="71">
        <v>0</v>
      </c>
      <c r="BC461" s="71">
        <v>132</v>
      </c>
      <c r="BD461" s="71">
        <v>0</v>
      </c>
      <c r="BE461" s="71">
        <v>0</v>
      </c>
      <c r="BF461" s="71"/>
      <c r="BG461" s="72"/>
      <c r="BH461" s="71">
        <v>0</v>
      </c>
      <c r="BI461" s="71">
        <v>0</v>
      </c>
      <c r="BJ461" s="71">
        <v>0</v>
      </c>
      <c r="BK461" s="71">
        <v>0</v>
      </c>
      <c r="BL461" s="71">
        <v>2.9449999999999998</v>
      </c>
      <c r="BM461" s="71">
        <v>0</v>
      </c>
      <c r="BN461" s="72"/>
      <c r="BO461" s="71">
        <v>0</v>
      </c>
      <c r="BP461" s="71">
        <v>0</v>
      </c>
      <c r="BQ461" s="71">
        <v>0</v>
      </c>
      <c r="BR461" s="71">
        <v>0</v>
      </c>
      <c r="BS461" s="71">
        <v>1</v>
      </c>
      <c r="BT461" s="71">
        <v>0</v>
      </c>
      <c r="BU461"/>
      <c r="BV461" s="70">
        <v>2.9449999999999998</v>
      </c>
      <c r="BW461" s="70">
        <v>0</v>
      </c>
      <c r="BX461" s="70">
        <v>0</v>
      </c>
      <c r="BY461" s="70">
        <v>0</v>
      </c>
      <c r="BZ461" s="70">
        <v>0</v>
      </c>
      <c r="CA461" s="70">
        <v>0</v>
      </c>
      <c r="CB461" s="70">
        <v>0</v>
      </c>
      <c r="CC461" s="70">
        <v>0</v>
      </c>
      <c r="CD461" s="70">
        <v>0</v>
      </c>
    </row>
    <row r="462" spans="1:82">
      <c r="A462" s="70" t="s">
        <v>2153</v>
      </c>
      <c r="B462" s="70">
        <v>251</v>
      </c>
      <c r="C462" s="70">
        <v>13</v>
      </c>
      <c r="D462" s="70">
        <v>15</v>
      </c>
      <c r="E462" s="70">
        <v>2016</v>
      </c>
      <c r="F462" s="70" t="s">
        <v>155</v>
      </c>
      <c r="G462" s="1064" t="s">
        <v>2140</v>
      </c>
      <c r="H462" s="70" t="s">
        <v>2141</v>
      </c>
      <c r="I462" s="148"/>
      <c r="J462" s="71">
        <v>79.024984803093631</v>
      </c>
      <c r="K462" s="71">
        <v>0.72078618108181369</v>
      </c>
      <c r="L462" s="71">
        <v>4.8312682310676616</v>
      </c>
      <c r="M462" s="71">
        <v>16.457316999427832</v>
      </c>
      <c r="N462" s="71">
        <v>10.43139700331132</v>
      </c>
      <c r="O462" s="71">
        <v>11.164115309541359</v>
      </c>
      <c r="P462" s="71">
        <v>14.449839031896577</v>
      </c>
      <c r="Q462" s="71">
        <v>0.67531281828633738</v>
      </c>
      <c r="R462" s="71">
        <v>0</v>
      </c>
      <c r="S462" s="71">
        <v>0</v>
      </c>
      <c r="T462" s="72"/>
      <c r="U462" s="71">
        <v>2151425</v>
      </c>
      <c r="V462" s="71">
        <v>315</v>
      </c>
      <c r="W462" s="71">
        <v>69</v>
      </c>
      <c r="X462" s="71">
        <v>3612</v>
      </c>
      <c r="Y462" s="71">
        <v>3836</v>
      </c>
      <c r="Z462" s="71">
        <v>6566</v>
      </c>
      <c r="AA462" s="71">
        <v>2974</v>
      </c>
      <c r="AB462" s="71">
        <v>9561</v>
      </c>
      <c r="AC462" s="71">
        <v>0</v>
      </c>
      <c r="AD462" s="71">
        <v>0</v>
      </c>
      <c r="AE462" s="72"/>
      <c r="AF462" s="71">
        <v>25380565.366023589</v>
      </c>
      <c r="AG462" s="71">
        <v>613277.00355198991</v>
      </c>
      <c r="AH462" s="71">
        <v>799249.86109064112</v>
      </c>
      <c r="AI462" s="71">
        <v>25264941.19402333</v>
      </c>
      <c r="AJ462" s="71">
        <v>14410768.04823849</v>
      </c>
      <c r="AK462" s="71">
        <v>0</v>
      </c>
      <c r="AL462" s="71">
        <v>0</v>
      </c>
      <c r="AM462" s="71">
        <v>1311312.9137192611</v>
      </c>
      <c r="AN462" s="71">
        <v>0</v>
      </c>
      <c r="AO462" s="71">
        <v>0</v>
      </c>
      <c r="AP462" s="71">
        <v>67780114.386647299</v>
      </c>
      <c r="AQ462" s="72"/>
      <c r="AR462" s="71">
        <v>94</v>
      </c>
      <c r="AS462" s="71">
        <v>67</v>
      </c>
      <c r="AT462" s="71">
        <v>0</v>
      </c>
      <c r="AU462" s="71">
        <v>1</v>
      </c>
      <c r="AV462" s="71">
        <v>0</v>
      </c>
      <c r="AW462" s="71">
        <v>0</v>
      </c>
      <c r="AX462" s="71"/>
      <c r="AY462" s="72"/>
      <c r="AZ462" s="71">
        <v>440.7</v>
      </c>
      <c r="BA462" s="71">
        <v>4911.3999999999996</v>
      </c>
      <c r="BB462" s="71">
        <v>0</v>
      </c>
      <c r="BC462" s="71">
        <v>132</v>
      </c>
      <c r="BD462" s="71">
        <v>0</v>
      </c>
      <c r="BE462" s="71">
        <v>0</v>
      </c>
      <c r="BF462" s="71"/>
      <c r="BG462" s="72"/>
      <c r="BH462" s="71">
        <v>0</v>
      </c>
      <c r="BI462" s="71">
        <v>0</v>
      </c>
      <c r="BJ462" s="71">
        <v>5.4160000000000004</v>
      </c>
      <c r="BK462" s="71">
        <v>0</v>
      </c>
      <c r="BL462" s="71">
        <v>2.9780000000000002</v>
      </c>
      <c r="BM462" s="71">
        <v>0</v>
      </c>
      <c r="BN462" s="72"/>
      <c r="BO462" s="71">
        <v>0</v>
      </c>
      <c r="BP462" s="71">
        <v>0</v>
      </c>
      <c r="BQ462" s="71">
        <v>1</v>
      </c>
      <c r="BR462" s="71">
        <v>0</v>
      </c>
      <c r="BS462" s="71">
        <v>1</v>
      </c>
      <c r="BT462" s="71">
        <v>0</v>
      </c>
      <c r="BU462"/>
      <c r="BV462" s="70">
        <v>8.3940000000000001</v>
      </c>
      <c r="BW462" s="70">
        <v>0</v>
      </c>
      <c r="BX462" s="70">
        <v>0</v>
      </c>
      <c r="BY462" s="70">
        <v>0</v>
      </c>
      <c r="BZ462" s="70">
        <v>0</v>
      </c>
      <c r="CA462" s="70">
        <v>0</v>
      </c>
      <c r="CB462" s="70">
        <v>0</v>
      </c>
      <c r="CC462" s="70">
        <v>0</v>
      </c>
      <c r="CD462" s="70">
        <v>0</v>
      </c>
    </row>
    <row r="463" spans="1:82">
      <c r="A463" s="70" t="s">
        <v>2154</v>
      </c>
      <c r="B463" s="70">
        <v>252</v>
      </c>
      <c r="C463" s="70">
        <v>14</v>
      </c>
      <c r="D463" s="70">
        <v>15</v>
      </c>
      <c r="E463" s="70">
        <v>2017</v>
      </c>
      <c r="F463" s="70" t="s">
        <v>156</v>
      </c>
      <c r="G463" s="1064" t="s">
        <v>2140</v>
      </c>
      <c r="H463" s="70" t="s">
        <v>2141</v>
      </c>
      <c r="I463" s="148"/>
      <c r="J463" s="71">
        <v>79.866034779543881</v>
      </c>
      <c r="K463" s="71">
        <v>0.72148725146171577</v>
      </c>
      <c r="L463" s="71">
        <v>4.4315776152388739</v>
      </c>
      <c r="M463" s="71">
        <v>16.697845773922001</v>
      </c>
      <c r="N463" s="71">
        <v>11.505077625630991</v>
      </c>
      <c r="O463" s="71">
        <v>10.891626011353004</v>
      </c>
      <c r="P463" s="71">
        <v>14.126563165531984</v>
      </c>
      <c r="Q463" s="71">
        <v>0.64102124427715101</v>
      </c>
      <c r="R463" s="71">
        <v>0</v>
      </c>
      <c r="S463" s="71">
        <v>0</v>
      </c>
      <c r="T463" s="72"/>
      <c r="U463" s="71">
        <v>2316381</v>
      </c>
      <c r="V463" s="71">
        <v>315</v>
      </c>
      <c r="W463" s="71">
        <v>69</v>
      </c>
      <c r="X463" s="71">
        <v>3612</v>
      </c>
      <c r="Y463" s="71">
        <v>3824</v>
      </c>
      <c r="Z463" s="71">
        <v>6512</v>
      </c>
      <c r="AA463" s="71">
        <v>2926</v>
      </c>
      <c r="AB463" s="71">
        <v>9385</v>
      </c>
      <c r="AC463" s="71">
        <v>0</v>
      </c>
      <c r="AD463" s="71">
        <v>0</v>
      </c>
      <c r="AE463" s="72"/>
      <c r="AF463" s="71">
        <v>25621074.223998498</v>
      </c>
      <c r="AG463" s="71">
        <v>619720.25023162737</v>
      </c>
      <c r="AH463" s="71">
        <v>982777.12412958476</v>
      </c>
      <c r="AI463" s="71">
        <v>26871200.791911408</v>
      </c>
      <c r="AJ463" s="71">
        <v>16107660.500971669</v>
      </c>
      <c r="AK463" s="71">
        <v>0</v>
      </c>
      <c r="AL463" s="71">
        <v>0</v>
      </c>
      <c r="AM463" s="71">
        <v>1289188.1892164019</v>
      </c>
      <c r="AN463" s="71">
        <v>0</v>
      </c>
      <c r="AO463" s="71">
        <v>0</v>
      </c>
      <c r="AP463" s="71">
        <v>71491621.080459192</v>
      </c>
      <c r="AQ463" s="72"/>
      <c r="AR463" s="71">
        <v>103</v>
      </c>
      <c r="AS463" s="71">
        <v>77</v>
      </c>
      <c r="AT463" s="71">
        <v>0</v>
      </c>
      <c r="AU463" s="71">
        <v>1</v>
      </c>
      <c r="AV463" s="71">
        <v>0</v>
      </c>
      <c r="AW463" s="71">
        <v>0</v>
      </c>
      <c r="AX463" s="71"/>
      <c r="AY463" s="72"/>
      <c r="AZ463" s="71">
        <v>491.3</v>
      </c>
      <c r="BA463" s="71">
        <v>19196.599999999999</v>
      </c>
      <c r="BB463" s="71">
        <v>0</v>
      </c>
      <c r="BC463" s="71">
        <v>132</v>
      </c>
      <c r="BD463" s="71">
        <v>0</v>
      </c>
      <c r="BE463" s="71">
        <v>0</v>
      </c>
      <c r="BF463" s="71"/>
      <c r="BG463" s="72"/>
      <c r="BH463" s="71">
        <v>0</v>
      </c>
      <c r="BI463" s="71">
        <v>0</v>
      </c>
      <c r="BJ463" s="71">
        <v>5.3109999999999999</v>
      </c>
      <c r="BK463" s="71">
        <v>0</v>
      </c>
      <c r="BL463" s="71">
        <v>3.016</v>
      </c>
      <c r="BM463" s="71">
        <v>0</v>
      </c>
      <c r="BN463" s="72"/>
      <c r="BO463" s="71">
        <v>0</v>
      </c>
      <c r="BP463" s="71">
        <v>0</v>
      </c>
      <c r="BQ463" s="71">
        <v>1</v>
      </c>
      <c r="BR463" s="71">
        <v>0</v>
      </c>
      <c r="BS463" s="71">
        <v>1</v>
      </c>
      <c r="BT463" s="71">
        <v>0</v>
      </c>
      <c r="BU463"/>
      <c r="BV463" s="70">
        <v>8.327</v>
      </c>
      <c r="BW463" s="70">
        <v>0</v>
      </c>
      <c r="BX463" s="70">
        <v>0</v>
      </c>
      <c r="BY463" s="70">
        <v>0</v>
      </c>
      <c r="BZ463" s="70">
        <v>0</v>
      </c>
      <c r="CA463" s="70">
        <v>0</v>
      </c>
      <c r="CB463" s="70">
        <v>0</v>
      </c>
      <c r="CC463" s="70">
        <v>0</v>
      </c>
      <c r="CD463" s="70">
        <v>0</v>
      </c>
    </row>
    <row r="464" spans="1:82">
      <c r="A464" s="70" t="s">
        <v>2155</v>
      </c>
      <c r="B464" s="70">
        <v>253</v>
      </c>
      <c r="C464" s="70">
        <v>15</v>
      </c>
      <c r="D464" s="70">
        <v>15</v>
      </c>
      <c r="E464" s="70">
        <v>2018</v>
      </c>
      <c r="F464" s="70" t="s">
        <v>183</v>
      </c>
      <c r="G464" s="70" t="s">
        <v>2140</v>
      </c>
      <c r="H464" s="70" t="s">
        <v>2141</v>
      </c>
      <c r="I464" s="148"/>
      <c r="J464" s="71">
        <v>73.214694247755972</v>
      </c>
      <c r="K464" s="71">
        <v>0.68126895822731315</v>
      </c>
      <c r="L464" s="71">
        <v>4.1443923787142696</v>
      </c>
      <c r="M464" s="71">
        <v>17.036093504934218</v>
      </c>
      <c r="N464" s="71">
        <v>9.6167576905872441</v>
      </c>
      <c r="O464" s="71">
        <v>10.598375460812163</v>
      </c>
      <c r="P464" s="71">
        <v>13.828207792187801</v>
      </c>
      <c r="Q464" s="71">
        <v>0.58063181459600499</v>
      </c>
      <c r="R464" s="71">
        <v>0</v>
      </c>
      <c r="S464" s="71">
        <v>0</v>
      </c>
      <c r="T464" s="72"/>
      <c r="U464" s="71">
        <v>2355706</v>
      </c>
      <c r="V464" s="71">
        <v>315</v>
      </c>
      <c r="W464" s="71">
        <v>69</v>
      </c>
      <c r="X464" s="71">
        <v>3612</v>
      </c>
      <c r="Y464" s="71">
        <v>3817</v>
      </c>
      <c r="Z464" s="71">
        <v>6458</v>
      </c>
      <c r="AA464" s="71">
        <v>2893</v>
      </c>
      <c r="AB464" s="71">
        <v>9161</v>
      </c>
      <c r="AC464" s="71">
        <v>0</v>
      </c>
      <c r="AD464" s="71">
        <v>0</v>
      </c>
      <c r="AE464" s="72"/>
      <c r="AF464" s="71">
        <v>24251402.787494481</v>
      </c>
      <c r="AG464" s="71">
        <v>565083.6247910636</v>
      </c>
      <c r="AH464" s="71">
        <v>928126.35665703588</v>
      </c>
      <c r="AI464" s="71">
        <v>26800100.98676892</v>
      </c>
      <c r="AJ464" s="71">
        <v>14433212.264524059</v>
      </c>
      <c r="AK464" s="71">
        <v>0</v>
      </c>
      <c r="AL464" s="71">
        <v>0</v>
      </c>
      <c r="AM464" s="71">
        <v>1261021.825229415</v>
      </c>
      <c r="AN464" s="71">
        <v>0</v>
      </c>
      <c r="AO464" s="71">
        <v>0</v>
      </c>
      <c r="AP464" s="71">
        <v>68238947.845464975</v>
      </c>
      <c r="AQ464" s="72"/>
      <c r="AR464" s="71">
        <v>115</v>
      </c>
      <c r="AS464" s="71">
        <v>87</v>
      </c>
      <c r="AT464" s="71">
        <v>0</v>
      </c>
      <c r="AU464" s="71">
        <v>1</v>
      </c>
      <c r="AV464" s="71">
        <v>0</v>
      </c>
      <c r="AW464" s="71">
        <v>0</v>
      </c>
      <c r="AX464" s="71"/>
      <c r="AY464" s="72"/>
      <c r="AZ464" s="71">
        <v>555.9</v>
      </c>
      <c r="BA464" s="71">
        <v>21556</v>
      </c>
      <c r="BB464" s="71">
        <v>0</v>
      </c>
      <c r="BC464" s="71">
        <v>132</v>
      </c>
      <c r="BD464" s="71">
        <v>0</v>
      </c>
      <c r="BE464" s="71">
        <v>0</v>
      </c>
      <c r="BF464" s="71"/>
      <c r="BG464" s="72"/>
      <c r="BH464" s="71">
        <v>0</v>
      </c>
      <c r="BI464" s="71">
        <v>0</v>
      </c>
      <c r="BJ464" s="71">
        <v>5.4660000000000002</v>
      </c>
      <c r="BK464" s="71">
        <v>0</v>
      </c>
      <c r="BL464" s="71">
        <v>2.8849999999999998</v>
      </c>
      <c r="BM464" s="71">
        <v>0</v>
      </c>
      <c r="BN464" s="72"/>
      <c r="BO464" s="71">
        <v>0</v>
      </c>
      <c r="BP464" s="71">
        <v>0</v>
      </c>
      <c r="BQ464" s="71">
        <v>1</v>
      </c>
      <c r="BR464" s="71">
        <v>0</v>
      </c>
      <c r="BS464" s="71">
        <v>1</v>
      </c>
      <c r="BT464" s="71">
        <v>0</v>
      </c>
      <c r="BU464"/>
      <c r="BV464" s="70">
        <v>8.3510000000000009</v>
      </c>
      <c r="BW464" s="70">
        <v>0</v>
      </c>
      <c r="BX464" s="70">
        <v>0</v>
      </c>
      <c r="BY464" s="70">
        <v>0</v>
      </c>
      <c r="BZ464" s="70">
        <v>0</v>
      </c>
      <c r="CA464" s="70">
        <v>0</v>
      </c>
      <c r="CB464" s="70">
        <v>0</v>
      </c>
      <c r="CC464" s="70">
        <v>0</v>
      </c>
      <c r="CD464" s="70">
        <v>0</v>
      </c>
    </row>
    <row r="465" spans="1:82">
      <c r="A465" s="70" t="s">
        <v>2156</v>
      </c>
      <c r="B465" s="70">
        <v>254</v>
      </c>
      <c r="C465" s="70">
        <v>16</v>
      </c>
      <c r="D465" s="70">
        <v>15</v>
      </c>
      <c r="E465" s="70">
        <v>2019</v>
      </c>
      <c r="F465" s="70" t="s">
        <v>158</v>
      </c>
      <c r="G465" s="70" t="s">
        <v>2140</v>
      </c>
      <c r="H465" s="70" t="s">
        <v>2141</v>
      </c>
      <c r="I465" s="148"/>
      <c r="J465" s="71">
        <v>73.352160912007008</v>
      </c>
      <c r="K465" s="71">
        <v>0.62083132428680932</v>
      </c>
      <c r="L465" s="71">
        <v>4.1788409027092364</v>
      </c>
      <c r="M465" s="71">
        <v>15.551642270643832</v>
      </c>
      <c r="N465" s="71">
        <v>9.1511359602809694</v>
      </c>
      <c r="O465" s="71">
        <v>10.216158738047923</v>
      </c>
      <c r="P465" s="71">
        <v>13.436452407787439</v>
      </c>
      <c r="Q465" s="71">
        <v>0.55415777150488998</v>
      </c>
      <c r="R465" s="71">
        <v>0</v>
      </c>
      <c r="S465" s="71">
        <v>0</v>
      </c>
      <c r="T465" s="72"/>
      <c r="U465" s="71">
        <v>2369384</v>
      </c>
      <c r="V465" s="71">
        <v>315</v>
      </c>
      <c r="W465" s="71">
        <v>69</v>
      </c>
      <c r="X465" s="71">
        <v>3612</v>
      </c>
      <c r="Y465" s="71">
        <v>3819</v>
      </c>
      <c r="Z465" s="71">
        <v>6396</v>
      </c>
      <c r="AA465" s="71">
        <v>2790</v>
      </c>
      <c r="AB465" s="71">
        <v>8980</v>
      </c>
      <c r="AC465" s="71">
        <v>0</v>
      </c>
      <c r="AD465" s="71">
        <v>0</v>
      </c>
      <c r="AE465" s="72"/>
      <c r="AF465" s="71">
        <v>24588502.484497089</v>
      </c>
      <c r="AG465" s="71">
        <v>545787.094200972</v>
      </c>
      <c r="AH465" s="71">
        <v>967227.44861681468</v>
      </c>
      <c r="AI465" s="71">
        <v>25458530.586922999</v>
      </c>
      <c r="AJ465" s="71">
        <v>13655678.41867757</v>
      </c>
      <c r="AK465" s="71">
        <v>0</v>
      </c>
      <c r="AL465" s="71">
        <v>0</v>
      </c>
      <c r="AM465" s="71">
        <v>1223008.3985961934</v>
      </c>
      <c r="AN465" s="71">
        <v>0</v>
      </c>
      <c r="AO465" s="71">
        <v>0</v>
      </c>
      <c r="AP465" s="71">
        <v>66438734.431511633</v>
      </c>
      <c r="AQ465" s="72"/>
      <c r="AR465" s="71">
        <v>128</v>
      </c>
      <c r="AS465" s="71">
        <v>105</v>
      </c>
      <c r="AT465" s="71">
        <v>0</v>
      </c>
      <c r="AU465" s="71">
        <v>1</v>
      </c>
      <c r="AV465" s="71">
        <v>0</v>
      </c>
      <c r="AW465" s="71">
        <v>0</v>
      </c>
      <c r="AX465" s="71"/>
      <c r="AY465" s="72"/>
      <c r="AZ465" s="71">
        <v>620.49999999999977</v>
      </c>
      <c r="BA465" s="71">
        <v>22306.400000000001</v>
      </c>
      <c r="BB465" s="71">
        <v>0</v>
      </c>
      <c r="BC465" s="71">
        <v>132</v>
      </c>
      <c r="BD465" s="71">
        <v>0</v>
      </c>
      <c r="BE465" s="71">
        <v>0</v>
      </c>
      <c r="BF465" s="71"/>
      <c r="BG465" s="72"/>
      <c r="BH465" s="71">
        <v>0</v>
      </c>
      <c r="BI465" s="71">
        <v>0</v>
      </c>
      <c r="BJ465" s="71">
        <v>4.665</v>
      </c>
      <c r="BK465" s="71">
        <v>0</v>
      </c>
      <c r="BL465" s="71">
        <v>2.8580000000000001</v>
      </c>
      <c r="BM465" s="71">
        <v>0</v>
      </c>
      <c r="BN465" s="72"/>
      <c r="BO465" s="71">
        <v>0</v>
      </c>
      <c r="BP465" s="71">
        <v>0</v>
      </c>
      <c r="BQ465" s="71">
        <v>1</v>
      </c>
      <c r="BR465" s="71">
        <v>0</v>
      </c>
      <c r="BS465" s="71">
        <v>1</v>
      </c>
      <c r="BT465" s="71">
        <v>0</v>
      </c>
      <c r="BU465"/>
      <c r="BV465" s="70">
        <v>7.5229999999999997</v>
      </c>
      <c r="BW465" s="70">
        <v>0</v>
      </c>
      <c r="BX465" s="70">
        <v>0</v>
      </c>
      <c r="BY465" s="70">
        <v>0</v>
      </c>
      <c r="BZ465" s="70">
        <v>0</v>
      </c>
      <c r="CA465" s="70">
        <v>0</v>
      </c>
      <c r="CB465" s="70">
        <v>0</v>
      </c>
      <c r="CC465" s="70">
        <v>0</v>
      </c>
      <c r="CD465" s="70">
        <v>0</v>
      </c>
    </row>
    <row r="466" spans="1:82">
      <c r="A466" s="70" t="s">
        <v>2157</v>
      </c>
      <c r="B466" s="70">
        <v>255</v>
      </c>
      <c r="C466" s="70">
        <v>17</v>
      </c>
      <c r="D466" s="70">
        <v>15</v>
      </c>
      <c r="E466" s="70">
        <v>2020</v>
      </c>
      <c r="F466" s="70" t="s">
        <v>159</v>
      </c>
      <c r="G466" s="70" t="s">
        <v>2140</v>
      </c>
      <c r="H466" s="70" t="s">
        <v>2141</v>
      </c>
      <c r="I466" s="148"/>
      <c r="J466" s="71">
        <v>45.025455932880853</v>
      </c>
      <c r="K466" s="71">
        <v>0.53757933539511005</v>
      </c>
      <c r="L466" s="71">
        <v>3.8749528523458956</v>
      </c>
      <c r="M466" s="71">
        <v>13.860736789402443</v>
      </c>
      <c r="N466" s="71">
        <v>8.9084612395940663</v>
      </c>
      <c r="O466" s="71">
        <v>8.8570371624377042</v>
      </c>
      <c r="P466" s="71">
        <v>12.54169606327863</v>
      </c>
      <c r="Q466" s="71">
        <v>0.51561152612355399</v>
      </c>
      <c r="R466" s="71">
        <v>0</v>
      </c>
      <c r="S466" s="71">
        <v>0</v>
      </c>
      <c r="T466" s="72"/>
      <c r="U466" s="71">
        <v>1544914</v>
      </c>
      <c r="V466" s="71">
        <v>256</v>
      </c>
      <c r="W466" s="71">
        <v>68</v>
      </c>
      <c r="X466" s="71">
        <v>3378</v>
      </c>
      <c r="Y466" s="71">
        <v>3803</v>
      </c>
      <c r="Z466" s="71">
        <v>6329</v>
      </c>
      <c r="AA466" s="71">
        <v>2768</v>
      </c>
      <c r="AB466" s="71">
        <v>8745</v>
      </c>
      <c r="AC466" s="71">
        <v>0</v>
      </c>
      <c r="AD466" s="71">
        <v>0</v>
      </c>
      <c r="AE466" s="72"/>
      <c r="AF466" s="71">
        <v>15689771.34854373</v>
      </c>
      <c r="AG466" s="71">
        <v>432205.85148787097</v>
      </c>
      <c r="AH466" s="71">
        <v>948880.30644756451</v>
      </c>
      <c r="AI466" s="71">
        <v>23205546.946621154</v>
      </c>
      <c r="AJ466" s="71">
        <v>13683702.189015521</v>
      </c>
      <c r="AK466" s="71"/>
      <c r="AL466" s="71"/>
      <c r="AM466" s="71">
        <v>1141319.6589764492</v>
      </c>
      <c r="AN466" s="71"/>
      <c r="AO466" s="71"/>
      <c r="AP466" s="71">
        <v>55101426.301092297</v>
      </c>
      <c r="AQ466" s="72"/>
      <c r="AR466" s="71">
        <v>137</v>
      </c>
      <c r="AS466" s="71">
        <v>119</v>
      </c>
      <c r="AT466" s="71">
        <v>0</v>
      </c>
      <c r="AU466" s="71">
        <v>1</v>
      </c>
      <c r="AV466" s="71">
        <v>0</v>
      </c>
      <c r="AW466" s="71">
        <v>0</v>
      </c>
      <c r="AX466" s="71"/>
      <c r="AY466" s="72"/>
      <c r="AZ466" s="71">
        <v>675.59999999999957</v>
      </c>
      <c r="BA466" s="71">
        <v>22982.900000000009</v>
      </c>
      <c r="BB466" s="71">
        <v>0</v>
      </c>
      <c r="BC466" s="71">
        <v>132</v>
      </c>
      <c r="BD466" s="71">
        <v>0</v>
      </c>
      <c r="BE466" s="71">
        <v>0</v>
      </c>
      <c r="BF466" s="71"/>
      <c r="BG466" s="72"/>
      <c r="BH466" s="71">
        <v>0</v>
      </c>
      <c r="BI466" s="71">
        <v>0</v>
      </c>
      <c r="BJ466" s="71">
        <v>3.387</v>
      </c>
      <c r="BK466" s="71">
        <v>0</v>
      </c>
      <c r="BL466" s="71">
        <v>2.839</v>
      </c>
      <c r="BM466" s="71">
        <v>0</v>
      </c>
      <c r="BN466" s="72"/>
      <c r="BO466" s="71">
        <v>0</v>
      </c>
      <c r="BP466" s="71">
        <v>0</v>
      </c>
      <c r="BQ466" s="71">
        <v>1</v>
      </c>
      <c r="BR466" s="71">
        <v>0</v>
      </c>
      <c r="BS466" s="71">
        <v>1</v>
      </c>
      <c r="BT466" s="71">
        <v>0</v>
      </c>
      <c r="BU466"/>
      <c r="BV466" s="70">
        <v>6.226</v>
      </c>
      <c r="BW466" s="70">
        <v>0</v>
      </c>
      <c r="BX466" s="70">
        <v>0</v>
      </c>
      <c r="BY466" s="70">
        <v>0</v>
      </c>
      <c r="BZ466" s="70">
        <v>0</v>
      </c>
      <c r="CA466" s="70">
        <v>0</v>
      </c>
      <c r="CB466" s="70">
        <v>0</v>
      </c>
      <c r="CC466" s="70">
        <v>0</v>
      </c>
      <c r="CD466" s="70">
        <v>0</v>
      </c>
    </row>
    <row r="467" spans="1:82">
      <c r="A467" s="70" t="s">
        <v>2158</v>
      </c>
      <c r="B467" s="70">
        <v>255</v>
      </c>
      <c r="C467" s="70">
        <v>18</v>
      </c>
      <c r="D467" s="70">
        <v>15</v>
      </c>
      <c r="E467" s="70">
        <v>2021</v>
      </c>
      <c r="F467" s="70" t="s">
        <v>160</v>
      </c>
      <c r="G467" s="70" t="s">
        <v>2140</v>
      </c>
      <c r="H467" s="70" t="s">
        <v>2141</v>
      </c>
      <c r="I467" s="148"/>
      <c r="J467" s="71">
        <v>66.880121445064376</v>
      </c>
      <c r="K467" s="71">
        <v>0.58492996652122997</v>
      </c>
      <c r="L467" s="71">
        <v>3.5999210627259388</v>
      </c>
      <c r="M467" s="71">
        <v>15.283327295890897</v>
      </c>
      <c r="N467" s="71">
        <v>9.0910430462574698</v>
      </c>
      <c r="O467" s="71">
        <v>8.519062362308258</v>
      </c>
      <c r="P467" s="71">
        <v>12.806056888886619</v>
      </c>
      <c r="Q467" s="71">
        <v>0.498859445603693</v>
      </c>
      <c r="R467" s="71">
        <v>0</v>
      </c>
      <c r="S467" s="71">
        <v>0</v>
      </c>
      <c r="T467" s="72"/>
      <c r="U467" s="71">
        <v>2223905</v>
      </c>
      <c r="V467" s="71">
        <v>256</v>
      </c>
      <c r="W467" s="71">
        <v>68</v>
      </c>
      <c r="X467" s="71">
        <v>3378</v>
      </c>
      <c r="Y467" s="71">
        <v>3779</v>
      </c>
      <c r="Z467" s="71">
        <v>6268</v>
      </c>
      <c r="AA467" s="71">
        <v>2756</v>
      </c>
      <c r="AB467" s="71">
        <v>8544</v>
      </c>
      <c r="AC467" s="71">
        <v>0</v>
      </c>
      <c r="AD467" s="71">
        <v>0</v>
      </c>
      <c r="AE467" s="72"/>
      <c r="AF467" s="71">
        <v>22235222.610022791</v>
      </c>
      <c r="AG467" s="71">
        <v>469006.3824175495</v>
      </c>
      <c r="AH467" s="71">
        <v>773751.31870558206</v>
      </c>
      <c r="AI467" s="71">
        <v>25362243.667758863</v>
      </c>
      <c r="AJ467" s="71">
        <v>13625502.99725767</v>
      </c>
      <c r="AK467" s="71">
        <v>0</v>
      </c>
      <c r="AL467" s="71">
        <v>0</v>
      </c>
      <c r="AM467" s="71">
        <v>1121518.6574298681</v>
      </c>
      <c r="AN467" s="71">
        <v>0</v>
      </c>
      <c r="AO467" s="71">
        <v>0</v>
      </c>
      <c r="AP467" s="71">
        <v>63587245.633592322</v>
      </c>
      <c r="AQ467" s="72"/>
      <c r="AR467" s="71">
        <v>147</v>
      </c>
      <c r="AS467" s="71">
        <v>121</v>
      </c>
      <c r="AT467" s="71">
        <v>0</v>
      </c>
      <c r="AU467" s="71">
        <v>1</v>
      </c>
      <c r="AV467" s="71">
        <v>0</v>
      </c>
      <c r="AW467" s="71">
        <v>0</v>
      </c>
      <c r="AX467" s="71"/>
      <c r="AY467" s="72"/>
      <c r="AZ467" s="71">
        <v>743.7999999999995</v>
      </c>
      <c r="BA467" s="71">
        <v>23065.400000000009</v>
      </c>
      <c r="BB467" s="71">
        <v>0</v>
      </c>
      <c r="BC467" s="71">
        <v>132</v>
      </c>
      <c r="BD467" s="71">
        <v>0</v>
      </c>
      <c r="BE467" s="71">
        <v>0</v>
      </c>
      <c r="BF467" s="71"/>
      <c r="BG467" s="72"/>
      <c r="BH467" s="71">
        <v>0</v>
      </c>
      <c r="BI467" s="71">
        <v>0</v>
      </c>
      <c r="BJ467" s="71">
        <v>2.7719999999999998</v>
      </c>
      <c r="BK467" s="71">
        <v>0</v>
      </c>
      <c r="BL467" s="71">
        <v>2.6709999999999998</v>
      </c>
      <c r="BM467" s="71">
        <v>0</v>
      </c>
      <c r="BN467" s="72"/>
      <c r="BO467" s="71">
        <v>0</v>
      </c>
      <c r="BP467" s="71">
        <v>0</v>
      </c>
      <c r="BQ467" s="71">
        <v>1</v>
      </c>
      <c r="BR467" s="71">
        <v>0</v>
      </c>
      <c r="BS467" s="71">
        <v>1</v>
      </c>
      <c r="BT467" s="71">
        <v>0</v>
      </c>
      <c r="BU467"/>
      <c r="BV467" s="70">
        <v>5.4429999999999996</v>
      </c>
      <c r="BW467" s="70">
        <v>0</v>
      </c>
      <c r="BX467" s="70">
        <v>0</v>
      </c>
      <c r="BY467" s="70">
        <v>0</v>
      </c>
      <c r="BZ467" s="70">
        <v>0</v>
      </c>
      <c r="CA467" s="70">
        <v>0</v>
      </c>
      <c r="CB467" s="70">
        <v>0</v>
      </c>
      <c r="CC467" s="70">
        <v>0</v>
      </c>
      <c r="CD467" s="70">
        <v>0</v>
      </c>
    </row>
    <row r="468" spans="1:82">
      <c r="A468" s="70" t="s">
        <v>2159</v>
      </c>
      <c r="B468" s="70">
        <v>255</v>
      </c>
      <c r="C468" s="70">
        <v>19</v>
      </c>
      <c r="D468" s="70">
        <v>15</v>
      </c>
      <c r="E468" s="70">
        <v>2022</v>
      </c>
      <c r="F468" s="70" t="s">
        <v>161</v>
      </c>
      <c r="G468" s="70" t="s">
        <v>2140</v>
      </c>
      <c r="H468" s="70" t="s">
        <v>2141</v>
      </c>
      <c r="I468" s="148"/>
      <c r="J468" s="71">
        <v>49.610999151903705</v>
      </c>
      <c r="K468" s="71">
        <v>0.56088075547820215</v>
      </c>
      <c r="L468" s="71">
        <v>3.0442278842918533</v>
      </c>
      <c r="M468" s="71">
        <v>15.093701675519418</v>
      </c>
      <c r="N468" s="71">
        <v>9.7535433196440682</v>
      </c>
      <c r="O468" s="71">
        <v>8.8691415755502447</v>
      </c>
      <c r="P468" s="71">
        <v>12.705304079594205</v>
      </c>
      <c r="Q468" s="71">
        <v>0.49244623257175985</v>
      </c>
      <c r="R468" s="71">
        <v>0</v>
      </c>
      <c r="S468" s="71">
        <v>0</v>
      </c>
      <c r="T468" s="72"/>
      <c r="U468" s="71">
        <v>2224177</v>
      </c>
      <c r="V468" s="71">
        <v>256</v>
      </c>
      <c r="W468" s="71">
        <v>68</v>
      </c>
      <c r="X468" s="71">
        <v>3378</v>
      </c>
      <c r="Y468" s="71">
        <v>3787</v>
      </c>
      <c r="Z468" s="71">
        <v>6200</v>
      </c>
      <c r="AA468" s="71">
        <v>2776</v>
      </c>
      <c r="AB468" s="71">
        <v>8365</v>
      </c>
      <c r="AC468" s="71">
        <v>0</v>
      </c>
      <c r="AD468" s="71">
        <v>0</v>
      </c>
      <c r="AE468" s="72"/>
      <c r="AF468" s="71">
        <v>17445389.785368904</v>
      </c>
      <c r="AG468" s="71">
        <v>463076.14418672567</v>
      </c>
      <c r="AH468" s="71">
        <v>773532.19398856442</v>
      </c>
      <c r="AI468" s="71">
        <v>24632028.333420325</v>
      </c>
      <c r="AJ468" s="71">
        <v>15408589.688348984</v>
      </c>
      <c r="AK468" s="71">
        <v>0</v>
      </c>
      <c r="AL468" s="71">
        <v>0</v>
      </c>
      <c r="AM468" s="71">
        <v>1080149.8177155217</v>
      </c>
      <c r="AN468" s="71">
        <v>0</v>
      </c>
      <c r="AO468" s="71">
        <v>0</v>
      </c>
      <c r="AP468" s="71">
        <v>59802765.963029027</v>
      </c>
      <c r="AQ468" s="72"/>
      <c r="AR468" s="71">
        <v>151</v>
      </c>
      <c r="AS468" s="71">
        <v>127</v>
      </c>
      <c r="AT468" s="71">
        <v>0</v>
      </c>
      <c r="AU468" s="71">
        <v>1</v>
      </c>
      <c r="AV468" s="71">
        <v>0</v>
      </c>
      <c r="AW468" s="71">
        <v>0</v>
      </c>
      <c r="AX468" s="71"/>
      <c r="AY468" s="72"/>
      <c r="AZ468" s="71">
        <v>766.79999999999939</v>
      </c>
      <c r="BA468" s="71">
        <v>26819.900000000009</v>
      </c>
      <c r="BB468" s="71">
        <v>0</v>
      </c>
      <c r="BC468" s="71">
        <v>132</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2160</v>
      </c>
      <c r="B469" s="70">
        <v>255</v>
      </c>
      <c r="C469" s="70">
        <v>20</v>
      </c>
      <c r="D469" s="70">
        <v>15</v>
      </c>
      <c r="E469" s="70">
        <v>2023</v>
      </c>
      <c r="F469" s="70" t="s">
        <v>1539</v>
      </c>
      <c r="G469" s="70" t="s">
        <v>2140</v>
      </c>
      <c r="H469" s="70" t="s">
        <v>2141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162</v>
      </c>
      <c r="AS469" s="71">
        <v>127</v>
      </c>
      <c r="AT469" s="71">
        <v>0</v>
      </c>
      <c r="AU469" s="71">
        <v>1</v>
      </c>
      <c r="AV469" s="71">
        <v>0</v>
      </c>
      <c r="AW469" s="71">
        <v>0</v>
      </c>
      <c r="AX469" s="71"/>
      <c r="AY469" s="72"/>
      <c r="AZ469" s="71">
        <v>824.7999999999995</v>
      </c>
      <c r="BA469" s="71">
        <v>26819.30000000001</v>
      </c>
      <c r="BB469" s="71">
        <v>0</v>
      </c>
      <c r="BC469" s="71">
        <v>132</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2161</v>
      </c>
      <c r="B470" s="70">
        <v>255</v>
      </c>
      <c r="C470" s="70">
        <v>21</v>
      </c>
      <c r="D470" s="70">
        <v>15</v>
      </c>
      <c r="E470" s="70">
        <v>2024</v>
      </c>
      <c r="F470" s="70" t="s">
        <v>1554</v>
      </c>
      <c r="G470" s="70" t="s">
        <v>2140</v>
      </c>
      <c r="H470" s="70" t="s">
        <v>2141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2162</v>
      </c>
      <c r="B471" s="70">
        <v>222</v>
      </c>
      <c r="C471" s="70">
        <v>1</v>
      </c>
      <c r="D471" s="70">
        <v>14</v>
      </c>
      <c r="E471" s="70">
        <v>1990</v>
      </c>
      <c r="F471" s="70" t="s">
        <v>787</v>
      </c>
      <c r="G471" s="70" t="s">
        <v>2163</v>
      </c>
      <c r="H471" s="70" t="s">
        <v>2164</v>
      </c>
      <c r="I471" s="148"/>
      <c r="J471" s="71">
        <v>7.8663523895811771</v>
      </c>
      <c r="K471" s="71">
        <v>2.114250399631874</v>
      </c>
      <c r="L471" s="71">
        <v>21.96315462542869</v>
      </c>
      <c r="M471" s="71">
        <v>5.551411787451328</v>
      </c>
      <c r="N471" s="71">
        <v>13.385034539002341</v>
      </c>
      <c r="O471" s="71">
        <v>6.8658393208044552</v>
      </c>
      <c r="P471" s="71">
        <v>13.4137199177284</v>
      </c>
      <c r="Q471" s="71">
        <v>0.77885725792736904</v>
      </c>
      <c r="R471" s="71">
        <v>0</v>
      </c>
      <c r="S471" s="71">
        <v>0.7108389527484813</v>
      </c>
      <c r="T471" s="72"/>
      <c r="U471" s="71">
        <v>585596</v>
      </c>
      <c r="V471" s="71">
        <v>617</v>
      </c>
      <c r="W471" s="71">
        <v>237</v>
      </c>
      <c r="X471" s="71">
        <v>2088</v>
      </c>
      <c r="Y471" s="71">
        <v>3473</v>
      </c>
      <c r="Z471" s="71">
        <v>2824</v>
      </c>
      <c r="AA471" s="71">
        <v>3257</v>
      </c>
      <c r="AB471" s="71">
        <v>12646</v>
      </c>
      <c r="AC471" s="71">
        <v>0</v>
      </c>
      <c r="AD471" s="71">
        <v>0.7108389527484813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2165</v>
      </c>
      <c r="B472" s="70">
        <v>223</v>
      </c>
      <c r="C472" s="70">
        <v>2</v>
      </c>
      <c r="D472" s="70">
        <v>14</v>
      </c>
      <c r="E472" s="70">
        <v>2005</v>
      </c>
      <c r="F472" s="70" t="s">
        <v>789</v>
      </c>
      <c r="G472" s="70" t="s">
        <v>2163</v>
      </c>
      <c r="H472" s="70" t="s">
        <v>2164</v>
      </c>
      <c r="I472" s="148"/>
      <c r="J472" s="71">
        <v>7.7051146779784432</v>
      </c>
      <c r="K472" s="71">
        <v>1.849129572177842</v>
      </c>
      <c r="L472" s="71">
        <v>16.64894777451681</v>
      </c>
      <c r="M472" s="71">
        <v>8.6493924534520215</v>
      </c>
      <c r="N472" s="71">
        <v>21.53744518570765</v>
      </c>
      <c r="O472" s="71">
        <v>10.654121132368919</v>
      </c>
      <c r="P472" s="71">
        <v>15.60394286543019</v>
      </c>
      <c r="Q472" s="71">
        <v>0.67692550164607901</v>
      </c>
      <c r="R472" s="71">
        <v>0</v>
      </c>
      <c r="S472" s="71">
        <v>1.061898676589081</v>
      </c>
      <c r="T472" s="72"/>
      <c r="U472" s="71">
        <v>622231</v>
      </c>
      <c r="V472" s="71">
        <v>574</v>
      </c>
      <c r="W472" s="71">
        <v>166</v>
      </c>
      <c r="X472" s="71">
        <v>1369</v>
      </c>
      <c r="Y472" s="71">
        <v>3740</v>
      </c>
      <c r="Z472" s="71">
        <v>5071</v>
      </c>
      <c r="AA472" s="71">
        <v>3103</v>
      </c>
      <c r="AB472" s="71">
        <v>11490</v>
      </c>
      <c r="AC472" s="71">
        <v>0</v>
      </c>
      <c r="AD472" s="71">
        <v>1.061898676589081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2166</v>
      </c>
      <c r="B473" s="70">
        <v>224</v>
      </c>
      <c r="C473" s="70">
        <v>3</v>
      </c>
      <c r="D473" s="70">
        <v>14</v>
      </c>
      <c r="E473" s="70">
        <v>2006</v>
      </c>
      <c r="F473" s="70" t="s">
        <v>790</v>
      </c>
      <c r="G473" s="70" t="s">
        <v>2163</v>
      </c>
      <c r="H473" s="70" t="s">
        <v>2164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2167</v>
      </c>
      <c r="B474" s="70">
        <v>225</v>
      </c>
      <c r="C474" s="70">
        <v>4</v>
      </c>
      <c r="D474" s="70">
        <v>14</v>
      </c>
      <c r="E474" s="70">
        <v>2007</v>
      </c>
      <c r="F474" s="70" t="s">
        <v>791</v>
      </c>
      <c r="G474" s="70" t="s">
        <v>2163</v>
      </c>
      <c r="H474" s="70" t="s">
        <v>2164</v>
      </c>
      <c r="I474" s="148"/>
      <c r="J474" s="71">
        <v>6.3313734225409526</v>
      </c>
      <c r="K474" s="71">
        <v>1.622099868698313</v>
      </c>
      <c r="L474" s="71">
        <v>12.303426327679841</v>
      </c>
      <c r="M474" s="71">
        <v>9.6798450392680166</v>
      </c>
      <c r="N474" s="71">
        <v>21.569795274296219</v>
      </c>
      <c r="O474" s="71">
        <v>10.184092170686229</v>
      </c>
      <c r="P474" s="71">
        <v>15.585042304503521</v>
      </c>
      <c r="Q474" s="71">
        <v>0.690335837314631</v>
      </c>
      <c r="R474" s="71">
        <v>0</v>
      </c>
      <c r="S474" s="71">
        <v>1.0355095313673051</v>
      </c>
      <c r="T474" s="72"/>
      <c r="U474" s="71">
        <v>574012</v>
      </c>
      <c r="V474" s="71">
        <v>536</v>
      </c>
      <c r="W474" s="71">
        <v>161</v>
      </c>
      <c r="X474" s="71">
        <v>2057</v>
      </c>
      <c r="Y474" s="71">
        <v>3758</v>
      </c>
      <c r="Z474" s="71">
        <v>5039</v>
      </c>
      <c r="AA474" s="71">
        <v>3052</v>
      </c>
      <c r="AB474" s="71">
        <v>11098</v>
      </c>
      <c r="AC474" s="71">
        <v>0</v>
      </c>
      <c r="AD474" s="71">
        <v>1.0355095313673051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2168</v>
      </c>
      <c r="B475" s="70">
        <v>226</v>
      </c>
      <c r="C475" s="70">
        <v>5</v>
      </c>
      <c r="D475" s="70">
        <v>14</v>
      </c>
      <c r="E475" s="70">
        <v>2008</v>
      </c>
      <c r="F475" s="70" t="s">
        <v>792</v>
      </c>
      <c r="G475" s="70" t="s">
        <v>2163</v>
      </c>
      <c r="H475" s="70" t="s">
        <v>2164</v>
      </c>
      <c r="I475" s="148"/>
      <c r="J475" s="71">
        <v>8.1496922551626891</v>
      </c>
      <c r="K475" s="71">
        <v>1.1790116935755119</v>
      </c>
      <c r="L475" s="71">
        <v>10.836122729662099</v>
      </c>
      <c r="M475" s="71">
        <v>10.15217540020728</v>
      </c>
      <c r="N475" s="71">
        <v>17.579460308875799</v>
      </c>
      <c r="O475" s="71">
        <v>9.8485312541024204</v>
      </c>
      <c r="P475" s="71">
        <v>15.368354251834891</v>
      </c>
      <c r="Q475" s="71">
        <v>0.66508969625108205</v>
      </c>
      <c r="R475" s="71">
        <v>0</v>
      </c>
      <c r="S475" s="71">
        <v>0.84926596585424674</v>
      </c>
      <c r="T475" s="72"/>
      <c r="U475" s="71">
        <v>797664</v>
      </c>
      <c r="V475" s="71">
        <v>536</v>
      </c>
      <c r="W475" s="71">
        <v>161</v>
      </c>
      <c r="X475" s="71">
        <v>2057</v>
      </c>
      <c r="Y475" s="71">
        <v>3720</v>
      </c>
      <c r="Z475" s="71">
        <v>5044</v>
      </c>
      <c r="AA475" s="71">
        <v>3013</v>
      </c>
      <c r="AB475" s="71">
        <v>10868</v>
      </c>
      <c r="AC475" s="71">
        <v>0</v>
      </c>
      <c r="AD475" s="71">
        <v>0.84926596585424674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2169</v>
      </c>
      <c r="B476" s="70">
        <v>227</v>
      </c>
      <c r="C476" s="70">
        <v>6</v>
      </c>
      <c r="D476" s="70">
        <v>14</v>
      </c>
      <c r="E476" s="70">
        <v>2009</v>
      </c>
      <c r="F476" s="70" t="s">
        <v>176</v>
      </c>
      <c r="G476" s="70" t="s">
        <v>2163</v>
      </c>
      <c r="H476" s="70" t="s">
        <v>2164</v>
      </c>
      <c r="I476" s="148"/>
      <c r="J476" s="71">
        <v>10.82165410656642</v>
      </c>
      <c r="K476" s="71">
        <v>1.1629871347495839</v>
      </c>
      <c r="L476" s="71">
        <v>26.639409796982719</v>
      </c>
      <c r="M476" s="71">
        <v>10.40763036116523</v>
      </c>
      <c r="N476" s="71">
        <v>16.80814461640885</v>
      </c>
      <c r="O476" s="71">
        <v>9.9777572747360974</v>
      </c>
      <c r="P476" s="71">
        <v>14.741411558150411</v>
      </c>
      <c r="Q476" s="71">
        <v>0.62535576309118901</v>
      </c>
      <c r="R476" s="71">
        <v>0</v>
      </c>
      <c r="S476" s="71">
        <v>1.1251078838919211</v>
      </c>
      <c r="T476" s="72"/>
      <c r="U476" s="71">
        <v>809020</v>
      </c>
      <c r="V476" s="71">
        <v>428</v>
      </c>
      <c r="W476" s="71">
        <v>542</v>
      </c>
      <c r="X476" s="71">
        <v>2118</v>
      </c>
      <c r="Y476" s="71">
        <v>3734</v>
      </c>
      <c r="Z476" s="71">
        <v>5044</v>
      </c>
      <c r="AA476" s="71">
        <v>2967</v>
      </c>
      <c r="AB476" s="71">
        <v>10727</v>
      </c>
      <c r="AC476" s="71">
        <v>0</v>
      </c>
      <c r="AD476" s="71">
        <v>1.1251078838919211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2170</v>
      </c>
      <c r="B477" s="70">
        <v>228</v>
      </c>
      <c r="C477" s="70">
        <v>7</v>
      </c>
      <c r="D477" s="70">
        <v>14</v>
      </c>
      <c r="E477" s="70">
        <v>2010</v>
      </c>
      <c r="F477" s="70" t="s">
        <v>177</v>
      </c>
      <c r="G477" s="70" t="s">
        <v>2163</v>
      </c>
      <c r="H477" s="70" t="s">
        <v>2164</v>
      </c>
      <c r="I477" s="148"/>
      <c r="J477" s="71">
        <v>7.3213787773718284</v>
      </c>
      <c r="K477" s="71">
        <v>1.108958156789891</v>
      </c>
      <c r="L477" s="71">
        <v>24.707668382663361</v>
      </c>
      <c r="M477" s="71">
        <v>9.939110128793061</v>
      </c>
      <c r="N477" s="71">
        <v>17.570411817461039</v>
      </c>
      <c r="O477" s="71">
        <v>9.9709869729192206</v>
      </c>
      <c r="P477" s="71">
        <v>14.96102129544269</v>
      </c>
      <c r="Q477" s="71">
        <v>0.64379794033939297</v>
      </c>
      <c r="R477" s="71">
        <v>0</v>
      </c>
      <c r="S477" s="71">
        <v>0.8771853532669891</v>
      </c>
      <c r="T477" s="72"/>
      <c r="U477" s="71">
        <v>643247</v>
      </c>
      <c r="V477" s="71">
        <v>428</v>
      </c>
      <c r="W477" s="71">
        <v>542</v>
      </c>
      <c r="X477" s="71">
        <v>2118</v>
      </c>
      <c r="Y477" s="71">
        <v>3756</v>
      </c>
      <c r="Z477" s="71">
        <v>5064</v>
      </c>
      <c r="AA477" s="71">
        <v>2936</v>
      </c>
      <c r="AB477" s="71">
        <v>10582</v>
      </c>
      <c r="AC477" s="71">
        <v>0</v>
      </c>
      <c r="AD477" s="71">
        <v>0.8771853532669891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2171</v>
      </c>
      <c r="B478" s="70">
        <v>229</v>
      </c>
      <c r="C478" s="70">
        <v>8</v>
      </c>
      <c r="D478" s="70">
        <v>14</v>
      </c>
      <c r="E478" s="70">
        <v>2011</v>
      </c>
      <c r="F478" s="70" t="s">
        <v>178</v>
      </c>
      <c r="G478" s="70" t="s">
        <v>2163</v>
      </c>
      <c r="H478" s="70" t="s">
        <v>2164</v>
      </c>
      <c r="I478" s="148"/>
      <c r="J478" s="71">
        <v>5.7823592069713614</v>
      </c>
      <c r="K478" s="71">
        <v>1.3533532516559099</v>
      </c>
      <c r="L478" s="71">
        <v>27.062652861605411</v>
      </c>
      <c r="M478" s="71">
        <v>12.241809116679979</v>
      </c>
      <c r="N478" s="71">
        <v>21.39493850584525</v>
      </c>
      <c r="O478" s="71">
        <v>9.6163658634899747</v>
      </c>
      <c r="P478" s="71">
        <v>13.816094005035382</v>
      </c>
      <c r="Q478" s="71">
        <v>0.73292902459727105</v>
      </c>
      <c r="R478" s="71">
        <v>0</v>
      </c>
      <c r="S478" s="71">
        <v>0.87129049630071254</v>
      </c>
      <c r="T478" s="72"/>
      <c r="U478" s="71">
        <v>562623</v>
      </c>
      <c r="V478" s="71">
        <v>428</v>
      </c>
      <c r="W478" s="71">
        <v>542</v>
      </c>
      <c r="X478" s="71">
        <v>2118</v>
      </c>
      <c r="Y478" s="71">
        <v>3762</v>
      </c>
      <c r="Z478" s="71">
        <v>4990</v>
      </c>
      <c r="AA478" s="71">
        <v>2792</v>
      </c>
      <c r="AB478" s="71">
        <v>10444</v>
      </c>
      <c r="AC478" s="71">
        <v>0</v>
      </c>
      <c r="AD478" s="71">
        <v>0.87129049630071254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2172</v>
      </c>
      <c r="B479" s="70">
        <v>230</v>
      </c>
      <c r="C479" s="70">
        <v>9</v>
      </c>
      <c r="D479" s="70">
        <v>14</v>
      </c>
      <c r="E479" s="70">
        <v>2012</v>
      </c>
      <c r="F479" s="70" t="s">
        <v>179</v>
      </c>
      <c r="G479" s="70" t="s">
        <v>2163</v>
      </c>
      <c r="H479" s="70" t="s">
        <v>2164</v>
      </c>
      <c r="I479" s="148"/>
      <c r="J479" s="71">
        <v>9.0250690260614874</v>
      </c>
      <c r="K479" s="71">
        <v>1.294228334066267</v>
      </c>
      <c r="L479" s="71">
        <v>26.46432594954091</v>
      </c>
      <c r="M479" s="71">
        <v>12.2055538679355</v>
      </c>
      <c r="N479" s="71">
        <v>22.980435475556789</v>
      </c>
      <c r="O479" s="71">
        <v>9.7376253517033007</v>
      </c>
      <c r="P479" s="71">
        <v>13.959396687332692</v>
      </c>
      <c r="Q479" s="71">
        <v>0.786629382097499</v>
      </c>
      <c r="R479" s="71">
        <v>0</v>
      </c>
      <c r="S479" s="71">
        <v>1.057900980699801</v>
      </c>
      <c r="T479" s="72"/>
      <c r="U479" s="71">
        <v>766199</v>
      </c>
      <c r="V479" s="71">
        <v>428</v>
      </c>
      <c r="W479" s="71">
        <v>542</v>
      </c>
      <c r="X479" s="71">
        <v>2118</v>
      </c>
      <c r="Y479" s="71">
        <v>3776</v>
      </c>
      <c r="Z479" s="71">
        <v>5093</v>
      </c>
      <c r="AA479" s="71">
        <v>2805</v>
      </c>
      <c r="AB479" s="71">
        <v>10317</v>
      </c>
      <c r="AC479" s="71">
        <v>0</v>
      </c>
      <c r="AD479" s="71">
        <v>1.057900980699801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2173</v>
      </c>
      <c r="B480" s="70">
        <v>231</v>
      </c>
      <c r="C480" s="70">
        <v>10</v>
      </c>
      <c r="D480" s="70">
        <v>14</v>
      </c>
      <c r="E480" s="70">
        <v>2013</v>
      </c>
      <c r="F480" s="70" t="s">
        <v>180</v>
      </c>
      <c r="G480" s="70" t="s">
        <v>2163</v>
      </c>
      <c r="H480" s="70" t="s">
        <v>2164</v>
      </c>
      <c r="I480" s="148"/>
      <c r="J480" s="71">
        <v>10.97236843362362</v>
      </c>
      <c r="K480" s="71">
        <v>1.257871482128595</v>
      </c>
      <c r="L480" s="71">
        <v>21.512524763710921</v>
      </c>
      <c r="M480" s="71">
        <v>11.71035580689786</v>
      </c>
      <c r="N480" s="71">
        <v>19.861008832539689</v>
      </c>
      <c r="O480" s="71">
        <v>9.5813350833491331</v>
      </c>
      <c r="P480" s="71">
        <v>14.586462646071006</v>
      </c>
      <c r="Q480" s="71">
        <v>0.78932933631480695</v>
      </c>
      <c r="R480" s="71">
        <v>0</v>
      </c>
      <c r="S480" s="71">
        <v>1.0926143454175119</v>
      </c>
      <c r="T480" s="72"/>
      <c r="U480" s="71">
        <v>873320</v>
      </c>
      <c r="V480" s="71">
        <v>428</v>
      </c>
      <c r="W480" s="71">
        <v>542</v>
      </c>
      <c r="X480" s="71">
        <v>2118</v>
      </c>
      <c r="Y480" s="71">
        <v>3787</v>
      </c>
      <c r="Z480" s="71">
        <v>5235</v>
      </c>
      <c r="AA480" s="71">
        <v>2920</v>
      </c>
      <c r="AB480" s="71">
        <v>10204</v>
      </c>
      <c r="AC480" s="71">
        <v>0</v>
      </c>
      <c r="AD480" s="71">
        <v>1.0926143454175119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2174</v>
      </c>
      <c r="B481" s="70">
        <v>232</v>
      </c>
      <c r="C481" s="70">
        <v>11</v>
      </c>
      <c r="D481" s="70">
        <v>14</v>
      </c>
      <c r="E481" s="70">
        <v>2014</v>
      </c>
      <c r="F481" s="70" t="s">
        <v>181</v>
      </c>
      <c r="G481" s="70" t="s">
        <v>2163</v>
      </c>
      <c r="H481" s="70" t="s">
        <v>2164</v>
      </c>
      <c r="I481" s="148"/>
      <c r="J481" s="71">
        <v>11.295264052564329</v>
      </c>
      <c r="K481" s="71">
        <v>1.159393541124097</v>
      </c>
      <c r="L481" s="71">
        <v>12.1111550987708</v>
      </c>
      <c r="M481" s="71">
        <v>11.48526937173814</v>
      </c>
      <c r="N481" s="71">
        <v>17.413486420624679</v>
      </c>
      <c r="O481" s="71">
        <v>9.0311262105990551</v>
      </c>
      <c r="P481" s="71">
        <v>14.250531868323009</v>
      </c>
      <c r="Q481" s="71">
        <v>0.74009604329447398</v>
      </c>
      <c r="R481" s="71">
        <v>0</v>
      </c>
      <c r="S481" s="71">
        <v>0.86823149697017399</v>
      </c>
      <c r="T481" s="72"/>
      <c r="U481" s="71">
        <v>896553</v>
      </c>
      <c r="V481" s="71">
        <v>401</v>
      </c>
      <c r="W481" s="71">
        <v>262</v>
      </c>
      <c r="X481" s="71">
        <v>2124</v>
      </c>
      <c r="Y481" s="71">
        <v>3781</v>
      </c>
      <c r="Z481" s="71">
        <v>5197</v>
      </c>
      <c r="AA481" s="71">
        <v>2838</v>
      </c>
      <c r="AB481" s="71">
        <v>9972</v>
      </c>
      <c r="AC481" s="71">
        <v>0</v>
      </c>
      <c r="AD481" s="71">
        <v>0.86823149697017399</v>
      </c>
      <c r="AE481" s="72"/>
      <c r="AF481" s="71"/>
      <c r="AG481" s="71"/>
      <c r="AH481" s="71"/>
      <c r="AI481" s="71"/>
      <c r="AJ481" s="71"/>
      <c r="AK481" s="71"/>
      <c r="AL481" s="71"/>
      <c r="AM481" s="71"/>
      <c r="AN481" s="71"/>
      <c r="AO481" s="71"/>
      <c r="AP481" s="71"/>
      <c r="AQ481" s="72"/>
      <c r="AR481" s="71">
        <v>119</v>
      </c>
      <c r="AS481" s="71">
        <v>9</v>
      </c>
      <c r="AT481" s="71">
        <v>0</v>
      </c>
      <c r="AU481" s="71">
        <v>0</v>
      </c>
      <c r="AV481" s="71">
        <v>0</v>
      </c>
      <c r="AW481" s="71">
        <v>0</v>
      </c>
      <c r="AX481" s="71"/>
      <c r="AY481" s="72"/>
      <c r="AZ481" s="71">
        <v>503.6</v>
      </c>
      <c r="BA481" s="71">
        <v>220.2</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2175</v>
      </c>
      <c r="B482" s="70">
        <v>233</v>
      </c>
      <c r="C482" s="70">
        <v>12</v>
      </c>
      <c r="D482" s="70">
        <v>14</v>
      </c>
      <c r="E482" s="70">
        <v>2015</v>
      </c>
      <c r="F482" s="70" t="s">
        <v>182</v>
      </c>
      <c r="G482" s="1064" t="s">
        <v>2163</v>
      </c>
      <c r="H482" s="70" t="s">
        <v>2164</v>
      </c>
      <c r="I482" s="148"/>
      <c r="J482" s="71">
        <v>10.261863935907179</v>
      </c>
      <c r="K482" s="71">
        <v>1.1933582293579561</v>
      </c>
      <c r="L482" s="71">
        <v>10.603711710600001</v>
      </c>
      <c r="M482" s="71">
        <v>12.12097210782402</v>
      </c>
      <c r="N482" s="71">
        <v>19.633085668930821</v>
      </c>
      <c r="O482" s="71">
        <v>8.9760213675687659</v>
      </c>
      <c r="P482" s="71">
        <v>14.15123410480185</v>
      </c>
      <c r="Q482" s="71">
        <v>0.70983020709903599</v>
      </c>
      <c r="R482" s="71">
        <v>0</v>
      </c>
      <c r="S482" s="71">
        <v>1.0137518584508629</v>
      </c>
      <c r="T482" s="72"/>
      <c r="U482" s="71">
        <v>930091</v>
      </c>
      <c r="V482" s="71">
        <v>401</v>
      </c>
      <c r="W482" s="71">
        <v>262</v>
      </c>
      <c r="X482" s="71">
        <v>2124</v>
      </c>
      <c r="Y482" s="71">
        <v>3782</v>
      </c>
      <c r="Z482" s="71">
        <v>5215</v>
      </c>
      <c r="AA482" s="71">
        <v>2816</v>
      </c>
      <c r="AB482" s="71">
        <v>9770</v>
      </c>
      <c r="AC482" s="71">
        <v>0</v>
      </c>
      <c r="AD482" s="71">
        <v>1.0137518584508629</v>
      </c>
      <c r="AE482" s="72"/>
      <c r="AF482" s="71">
        <v>8780984.8518001214</v>
      </c>
      <c r="AG482" s="71">
        <v>791046.56967085891</v>
      </c>
      <c r="AH482" s="71">
        <v>1579287.1542238139</v>
      </c>
      <c r="AI482" s="71">
        <v>14274829.941521971</v>
      </c>
      <c r="AJ482" s="71">
        <v>23347503.59794829</v>
      </c>
      <c r="AK482" s="71">
        <v>0</v>
      </c>
      <c r="AL482" s="71">
        <v>0</v>
      </c>
      <c r="AM482" s="71">
        <v>1338937.5163914231</v>
      </c>
      <c r="AN482" s="71">
        <v>0</v>
      </c>
      <c r="AO482" s="71">
        <v>0</v>
      </c>
      <c r="AP482" s="71">
        <v>50112589.631556481</v>
      </c>
      <c r="AQ482" s="72"/>
      <c r="AR482" s="71">
        <v>128</v>
      </c>
      <c r="AS482" s="71">
        <v>21</v>
      </c>
      <c r="AT482" s="71">
        <v>0</v>
      </c>
      <c r="AU482" s="71">
        <v>0</v>
      </c>
      <c r="AV482" s="71">
        <v>0</v>
      </c>
      <c r="AW482" s="71">
        <v>0</v>
      </c>
      <c r="AX482" s="71"/>
      <c r="AY482" s="72"/>
      <c r="AZ482" s="71">
        <v>565.20000000000005</v>
      </c>
      <c r="BA482" s="71">
        <v>452.5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2176</v>
      </c>
      <c r="B483" s="70">
        <v>234</v>
      </c>
      <c r="C483" s="70">
        <v>13</v>
      </c>
      <c r="D483" s="70">
        <v>14</v>
      </c>
      <c r="E483" s="70">
        <v>2016</v>
      </c>
      <c r="F483" s="70" t="s">
        <v>155</v>
      </c>
      <c r="G483" s="1064" t="s">
        <v>2163</v>
      </c>
      <c r="H483" s="70" t="s">
        <v>2164</v>
      </c>
      <c r="I483" s="148"/>
      <c r="J483" s="71">
        <v>10.975053101473749</v>
      </c>
      <c r="K483" s="71">
        <v>1.1664959789730154</v>
      </c>
      <c r="L483" s="71">
        <v>12.837389376643889</v>
      </c>
      <c r="M483" s="71">
        <v>9.675934158808527</v>
      </c>
      <c r="N483" s="71">
        <v>17.732117847510143</v>
      </c>
      <c r="O483" s="71">
        <v>8.7582025524592666</v>
      </c>
      <c r="P483" s="71">
        <v>14.075717442973902</v>
      </c>
      <c r="Q483" s="71">
        <v>0.67686672289906613</v>
      </c>
      <c r="R483" s="71">
        <v>0</v>
      </c>
      <c r="S483" s="71">
        <v>0.94294047485035914</v>
      </c>
      <c r="T483" s="72"/>
      <c r="U483" s="71">
        <v>1003289</v>
      </c>
      <c r="V483" s="71">
        <v>401</v>
      </c>
      <c r="W483" s="71">
        <v>262</v>
      </c>
      <c r="X483" s="71">
        <v>2124</v>
      </c>
      <c r="Y483" s="71">
        <v>3768</v>
      </c>
      <c r="Z483" s="71">
        <v>5151</v>
      </c>
      <c r="AA483" s="71">
        <v>2897</v>
      </c>
      <c r="AB483" s="71">
        <v>9583</v>
      </c>
      <c r="AC483" s="71">
        <v>0</v>
      </c>
      <c r="AD483" s="71">
        <v>0.94294047485035914</v>
      </c>
      <c r="AE483" s="72"/>
      <c r="AF483" s="71">
        <v>9374099.344911607</v>
      </c>
      <c r="AG483" s="71">
        <v>777576.3711762086</v>
      </c>
      <c r="AH483" s="71">
        <v>1522289.568803031</v>
      </c>
      <c r="AI483" s="71">
        <v>13109679.236334199</v>
      </c>
      <c r="AJ483" s="71">
        <v>18570515.182351999</v>
      </c>
      <c r="AK483" s="71">
        <v>0</v>
      </c>
      <c r="AL483" s="71">
        <v>0</v>
      </c>
      <c r="AM483" s="71">
        <v>1314330.2637978951</v>
      </c>
      <c r="AN483" s="71">
        <v>0</v>
      </c>
      <c r="AO483" s="71">
        <v>0</v>
      </c>
      <c r="AP483" s="71">
        <v>44668489.967374936</v>
      </c>
      <c r="AQ483" s="72"/>
      <c r="AR483" s="71">
        <v>134</v>
      </c>
      <c r="AS483" s="71">
        <v>32</v>
      </c>
      <c r="AT483" s="71">
        <v>0</v>
      </c>
      <c r="AU483" s="71">
        <v>0</v>
      </c>
      <c r="AV483" s="71">
        <v>0</v>
      </c>
      <c r="AW483" s="71">
        <v>1</v>
      </c>
      <c r="AX483" s="71"/>
      <c r="AY483" s="72"/>
      <c r="AZ483" s="71">
        <v>602.9</v>
      </c>
      <c r="BA483" s="71">
        <v>2799</v>
      </c>
      <c r="BB483" s="71">
        <v>0</v>
      </c>
      <c r="BC483" s="71">
        <v>0</v>
      </c>
      <c r="BD483" s="71">
        <v>0</v>
      </c>
      <c r="BE483" s="71">
        <v>6460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2177</v>
      </c>
      <c r="B484" s="70">
        <v>235</v>
      </c>
      <c r="C484" s="70">
        <v>14</v>
      </c>
      <c r="D484" s="70">
        <v>14</v>
      </c>
      <c r="E484" s="70">
        <v>2017</v>
      </c>
      <c r="F484" s="70" t="s">
        <v>156</v>
      </c>
      <c r="G484" s="70" t="s">
        <v>2163</v>
      </c>
      <c r="H484" s="70" t="s">
        <v>2164</v>
      </c>
      <c r="I484" s="148"/>
      <c r="J484" s="71">
        <v>9.1559432742844393</v>
      </c>
      <c r="K484" s="71">
        <v>1.1828804375412054</v>
      </c>
      <c r="L484" s="71">
        <v>11.419267558505144</v>
      </c>
      <c r="M484" s="71">
        <v>8.6849629571425897</v>
      </c>
      <c r="N484" s="71">
        <v>17.611553561667911</v>
      </c>
      <c r="O484" s="71">
        <v>8.5684582395825295</v>
      </c>
      <c r="P484" s="71">
        <v>14.13139110919758</v>
      </c>
      <c r="Q484" s="71">
        <v>0.64197748268097399</v>
      </c>
      <c r="R484" s="71">
        <v>0</v>
      </c>
      <c r="S484" s="71">
        <v>0.85497375383876983</v>
      </c>
      <c r="T484" s="72"/>
      <c r="U484" s="71">
        <v>956731</v>
      </c>
      <c r="V484" s="71">
        <v>401</v>
      </c>
      <c r="W484" s="71">
        <v>262</v>
      </c>
      <c r="X484" s="71">
        <v>2124</v>
      </c>
      <c r="Y484" s="71">
        <v>3780</v>
      </c>
      <c r="Z484" s="71">
        <v>5123</v>
      </c>
      <c r="AA484" s="71">
        <v>2927</v>
      </c>
      <c r="AB484" s="71">
        <v>9399</v>
      </c>
      <c r="AC484" s="71">
        <v>0</v>
      </c>
      <c r="AD484" s="71">
        <v>0.85497375383876983</v>
      </c>
      <c r="AE484" s="72"/>
      <c r="AF484" s="71">
        <v>8020043.5657279678</v>
      </c>
      <c r="AG484" s="71">
        <v>790843.70478160807</v>
      </c>
      <c r="AH484" s="71">
        <v>1810171.173042197</v>
      </c>
      <c r="AI484" s="71">
        <v>12518440.51653493</v>
      </c>
      <c r="AJ484" s="71">
        <v>21408619.975411031</v>
      </c>
      <c r="AK484" s="71">
        <v>0</v>
      </c>
      <c r="AL484" s="71">
        <v>0</v>
      </c>
      <c r="AM484" s="71">
        <v>1291111.3255668581</v>
      </c>
      <c r="AN484" s="71">
        <v>0</v>
      </c>
      <c r="AO484" s="71">
        <v>0</v>
      </c>
      <c r="AP484" s="71">
        <v>45839230.261064589</v>
      </c>
      <c r="AQ484" s="72"/>
      <c r="AR484" s="71">
        <v>138</v>
      </c>
      <c r="AS484" s="71">
        <v>40</v>
      </c>
      <c r="AT484" s="71">
        <v>0</v>
      </c>
      <c r="AU484" s="71">
        <v>0</v>
      </c>
      <c r="AV484" s="71">
        <v>0</v>
      </c>
      <c r="AW484" s="71">
        <v>1</v>
      </c>
      <c r="AX484" s="71"/>
      <c r="AY484" s="72"/>
      <c r="AZ484" s="71">
        <v>646.20000000000005</v>
      </c>
      <c r="BA484" s="71">
        <v>5515.4</v>
      </c>
      <c r="BB484" s="71">
        <v>0</v>
      </c>
      <c r="BC484" s="71">
        <v>0</v>
      </c>
      <c r="BD484" s="71">
        <v>0</v>
      </c>
      <c r="BE484" s="71">
        <v>6460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2178</v>
      </c>
      <c r="B485" s="70">
        <v>236</v>
      </c>
      <c r="C485" s="70">
        <v>15</v>
      </c>
      <c r="D485" s="70">
        <v>14</v>
      </c>
      <c r="E485" s="70">
        <v>2018</v>
      </c>
      <c r="F485" s="70" t="s">
        <v>183</v>
      </c>
      <c r="G485" s="70" t="s">
        <v>2163</v>
      </c>
      <c r="H485" s="70" t="s">
        <v>2164</v>
      </c>
      <c r="I485" s="148"/>
      <c r="J485" s="71">
        <v>8.230135021313119</v>
      </c>
      <c r="K485" s="71">
        <v>1.125078316237661</v>
      </c>
      <c r="L485" s="71">
        <v>10.456580127970154</v>
      </c>
      <c r="M485" s="71">
        <v>9.2878597668898344</v>
      </c>
      <c r="N485" s="71">
        <v>16.275639412595488</v>
      </c>
      <c r="O485" s="71">
        <v>8.3270605587118141</v>
      </c>
      <c r="P485" s="71">
        <v>14.028962969260695</v>
      </c>
      <c r="Q485" s="71">
        <v>0.58266000126417095</v>
      </c>
      <c r="R485" s="71">
        <v>0</v>
      </c>
      <c r="S485" s="71">
        <v>1.4172636583708962</v>
      </c>
      <c r="T485" s="72"/>
      <c r="U485" s="71">
        <v>881800</v>
      </c>
      <c r="V485" s="71">
        <v>401</v>
      </c>
      <c r="W485" s="71">
        <v>262</v>
      </c>
      <c r="X485" s="71">
        <v>2124</v>
      </c>
      <c r="Y485" s="71">
        <v>3783</v>
      </c>
      <c r="Z485" s="71">
        <v>5074</v>
      </c>
      <c r="AA485" s="71">
        <v>2935</v>
      </c>
      <c r="AB485" s="71">
        <v>9193</v>
      </c>
      <c r="AC485" s="71">
        <v>0</v>
      </c>
      <c r="AD485" s="71">
        <v>1.417263658370896</v>
      </c>
      <c r="AE485" s="72"/>
      <c r="AF485" s="71">
        <v>7641782.7861988517</v>
      </c>
      <c r="AG485" s="71">
        <v>717637.81788467243</v>
      </c>
      <c r="AH485" s="71">
        <v>1711005.0426228771</v>
      </c>
      <c r="AI485" s="71">
        <v>12849211.82059628</v>
      </c>
      <c r="AJ485" s="71">
        <v>19322332.246632662</v>
      </c>
      <c r="AK485" s="71">
        <v>0</v>
      </c>
      <c r="AL485" s="71">
        <v>0</v>
      </c>
      <c r="AM485" s="71">
        <v>1265426.6607721881</v>
      </c>
      <c r="AN485" s="71">
        <v>0</v>
      </c>
      <c r="AO485" s="71">
        <v>0</v>
      </c>
      <c r="AP485" s="71">
        <v>43507396.374707535</v>
      </c>
      <c r="AQ485" s="72"/>
      <c r="AR485" s="71">
        <v>148</v>
      </c>
      <c r="AS485" s="71">
        <v>43</v>
      </c>
      <c r="AT485" s="71">
        <v>0</v>
      </c>
      <c r="AU485" s="71">
        <v>0</v>
      </c>
      <c r="AV485" s="71">
        <v>0</v>
      </c>
      <c r="AW485" s="71">
        <v>1</v>
      </c>
      <c r="AX485" s="71"/>
      <c r="AY485" s="72"/>
      <c r="AZ485" s="71">
        <v>696.00000000000011</v>
      </c>
      <c r="BA485" s="71">
        <v>5586</v>
      </c>
      <c r="BB485" s="71">
        <v>0</v>
      </c>
      <c r="BC485" s="71">
        <v>0</v>
      </c>
      <c r="BD485" s="71">
        <v>0</v>
      </c>
      <c r="BE485" s="71">
        <v>6460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2179</v>
      </c>
      <c r="B486" s="70">
        <v>237</v>
      </c>
      <c r="C486" s="70">
        <v>16</v>
      </c>
      <c r="D486" s="70">
        <v>14</v>
      </c>
      <c r="E486" s="70">
        <v>2019</v>
      </c>
      <c r="F486" s="70" t="s">
        <v>158</v>
      </c>
      <c r="G486" s="70" t="s">
        <v>2163</v>
      </c>
      <c r="H486" s="70" t="s">
        <v>2164</v>
      </c>
      <c r="I486" s="148"/>
      <c r="J486" s="71">
        <v>7.4055315956709897</v>
      </c>
      <c r="K486" s="71">
        <v>1.0578926652051828</v>
      </c>
      <c r="L486" s="71">
        <v>10.556975151487393</v>
      </c>
      <c r="M486" s="71">
        <v>8.6538558506736916</v>
      </c>
      <c r="N486" s="71">
        <v>15.126800678707816</v>
      </c>
      <c r="O486" s="71">
        <v>8.0997718825267384</v>
      </c>
      <c r="P486" s="71">
        <v>13.667617180394533</v>
      </c>
      <c r="Q486" s="71">
        <v>0.55440461238306604</v>
      </c>
      <c r="R486" s="71">
        <v>0</v>
      </c>
      <c r="S486" s="71">
        <v>1.3717341355306794</v>
      </c>
      <c r="T486" s="72"/>
      <c r="U486" s="71">
        <v>842745</v>
      </c>
      <c r="V486" s="71">
        <v>401</v>
      </c>
      <c r="W486" s="71">
        <v>262</v>
      </c>
      <c r="X486" s="71">
        <v>2124</v>
      </c>
      <c r="Y486" s="71">
        <v>3777</v>
      </c>
      <c r="Z486" s="71">
        <v>5071</v>
      </c>
      <c r="AA486" s="71">
        <v>2838</v>
      </c>
      <c r="AB486" s="71">
        <v>8984</v>
      </c>
      <c r="AC486" s="71">
        <v>0</v>
      </c>
      <c r="AD486" s="71">
        <v>1.3717341355306789</v>
      </c>
      <c r="AE486" s="72"/>
      <c r="AF486" s="71">
        <v>7309625.1934910081</v>
      </c>
      <c r="AG486" s="71">
        <v>695440.72252813855</v>
      </c>
      <c r="AH486" s="71">
        <v>1822135.3433332981</v>
      </c>
      <c r="AI486" s="71">
        <v>12322644.82121673</v>
      </c>
      <c r="AJ486" s="71">
        <v>18262036.947593201</v>
      </c>
      <c r="AK486" s="71">
        <v>0</v>
      </c>
      <c r="AL486" s="71">
        <v>0</v>
      </c>
      <c r="AM486" s="71">
        <v>1223553.1684842098</v>
      </c>
      <c r="AN486" s="71">
        <v>0</v>
      </c>
      <c r="AO486" s="71">
        <v>0</v>
      </c>
      <c r="AP486" s="71">
        <v>41635436.196646586</v>
      </c>
      <c r="AQ486" s="72"/>
      <c r="AR486" s="71">
        <v>154</v>
      </c>
      <c r="AS486" s="71">
        <v>50</v>
      </c>
      <c r="AT486" s="71">
        <v>0</v>
      </c>
      <c r="AU486" s="71">
        <v>0</v>
      </c>
      <c r="AV486" s="71">
        <v>0</v>
      </c>
      <c r="AW486" s="71">
        <v>1</v>
      </c>
      <c r="AX486" s="71"/>
      <c r="AY486" s="72"/>
      <c r="AZ486" s="71">
        <v>732.10000000000014</v>
      </c>
      <c r="BA486" s="71">
        <v>93137.700000000012</v>
      </c>
      <c r="BB486" s="71">
        <v>0</v>
      </c>
      <c r="BC486" s="71">
        <v>0</v>
      </c>
      <c r="BD486" s="71">
        <v>0</v>
      </c>
      <c r="BE486" s="71">
        <v>6460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2180</v>
      </c>
      <c r="B487" s="70">
        <v>238</v>
      </c>
      <c r="C487" s="70">
        <v>17</v>
      </c>
      <c r="D487" s="70">
        <v>14</v>
      </c>
      <c r="E487" s="70">
        <v>2020</v>
      </c>
      <c r="F487" s="70" t="s">
        <v>159</v>
      </c>
      <c r="G487" s="70" t="s">
        <v>2163</v>
      </c>
      <c r="H487" s="70" t="s">
        <v>2164</v>
      </c>
      <c r="I487" s="148"/>
      <c r="J487" s="71">
        <v>9.1548556428748409</v>
      </c>
      <c r="K487" s="71">
        <v>1.1430473825905476</v>
      </c>
      <c r="L487" s="71">
        <v>11.250762086556104</v>
      </c>
      <c r="M487" s="71">
        <v>7.4897946179336108</v>
      </c>
      <c r="N487" s="71">
        <v>14.497502164509637</v>
      </c>
      <c r="O487" s="71">
        <v>7.0223751747689045</v>
      </c>
      <c r="P487" s="71">
        <v>12.854332272948508</v>
      </c>
      <c r="Q487" s="71">
        <v>0.51726242637872399</v>
      </c>
      <c r="R487" s="71">
        <v>0</v>
      </c>
      <c r="S487" s="71">
        <v>0.58695712476621997</v>
      </c>
      <c r="T487" s="72"/>
      <c r="U487" s="71">
        <v>803523</v>
      </c>
      <c r="V487" s="71">
        <v>381</v>
      </c>
      <c r="W487" s="71">
        <v>287</v>
      </c>
      <c r="X487" s="71">
        <v>2039</v>
      </c>
      <c r="Y487" s="71">
        <v>3769</v>
      </c>
      <c r="Z487" s="71">
        <v>5018</v>
      </c>
      <c r="AA487" s="71">
        <v>2837</v>
      </c>
      <c r="AB487" s="71">
        <v>8773</v>
      </c>
      <c r="AC487" s="71">
        <v>0</v>
      </c>
      <c r="AD487" s="71">
        <v>0.58695712476621997</v>
      </c>
      <c r="AE487" s="72"/>
      <c r="AF487" s="71">
        <v>6690251.4069530256</v>
      </c>
      <c r="AG487" s="71">
        <v>746784.47859701468</v>
      </c>
      <c r="AH487" s="71">
        <v>1967889.689651256</v>
      </c>
      <c r="AI487" s="71">
        <v>11302827.770652831</v>
      </c>
      <c r="AJ487" s="71">
        <v>18029953.634116899</v>
      </c>
      <c r="AK487" s="71"/>
      <c r="AL487" s="71"/>
      <c r="AM487" s="71">
        <v>1144973.9700629376</v>
      </c>
      <c r="AN487" s="71"/>
      <c r="AO487" s="71"/>
      <c r="AP487" s="71">
        <v>39882680.950033963</v>
      </c>
      <c r="AQ487" s="72"/>
      <c r="AR487" s="71">
        <v>159</v>
      </c>
      <c r="AS487" s="71">
        <v>55</v>
      </c>
      <c r="AT487" s="71">
        <v>1</v>
      </c>
      <c r="AU487" s="71">
        <v>0</v>
      </c>
      <c r="AV487" s="71">
        <v>0</v>
      </c>
      <c r="AW487" s="71">
        <v>1</v>
      </c>
      <c r="AX487" s="71"/>
      <c r="AY487" s="72"/>
      <c r="AZ487" s="71">
        <v>762.00000000000023</v>
      </c>
      <c r="BA487" s="71">
        <v>93385.199999999968</v>
      </c>
      <c r="BB487" s="71">
        <v>1990</v>
      </c>
      <c r="BC487" s="71">
        <v>0</v>
      </c>
      <c r="BD487" s="71">
        <v>0</v>
      </c>
      <c r="BE487" s="71">
        <v>6460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2181</v>
      </c>
      <c r="B488" s="70">
        <v>238</v>
      </c>
      <c r="C488" s="70">
        <v>18</v>
      </c>
      <c r="D488" s="70">
        <v>14</v>
      </c>
      <c r="E488" s="70">
        <v>2021</v>
      </c>
      <c r="F488" s="70" t="s">
        <v>160</v>
      </c>
      <c r="G488" s="70" t="s">
        <v>2163</v>
      </c>
      <c r="H488" s="70" t="s">
        <v>2164</v>
      </c>
      <c r="I488" s="148"/>
      <c r="J488" s="71">
        <v>8.4924781184432856</v>
      </c>
      <c r="K488" s="71">
        <v>1.2467885540934214</v>
      </c>
      <c r="L488" s="71">
        <v>10.245531911950371</v>
      </c>
      <c r="M488" s="71">
        <v>8.4302531909387657</v>
      </c>
      <c r="N488" s="71">
        <v>14.805893308814269</v>
      </c>
      <c r="O488" s="71">
        <v>6.7834461152330103</v>
      </c>
      <c r="P488" s="71">
        <v>13.052327213672902</v>
      </c>
      <c r="Q488" s="71">
        <v>0.49950170378506498</v>
      </c>
      <c r="R488" s="71">
        <v>0</v>
      </c>
      <c r="S488" s="71">
        <v>0.80212137633717373</v>
      </c>
      <c r="T488" s="72"/>
      <c r="U488" s="71">
        <v>804311</v>
      </c>
      <c r="V488" s="71">
        <v>381</v>
      </c>
      <c r="W488" s="71">
        <v>287</v>
      </c>
      <c r="X488" s="71">
        <v>2039</v>
      </c>
      <c r="Y488" s="71">
        <v>3725</v>
      </c>
      <c r="Z488" s="71">
        <v>4991</v>
      </c>
      <c r="AA488" s="71">
        <v>2809</v>
      </c>
      <c r="AB488" s="71">
        <v>8555</v>
      </c>
      <c r="AC488" s="71">
        <v>0</v>
      </c>
      <c r="AD488" s="71">
        <v>0.80212137633717373</v>
      </c>
      <c r="AE488" s="72"/>
      <c r="AF488" s="71">
        <v>6127058.851981001</v>
      </c>
      <c r="AG488" s="71">
        <v>785092.25459532568</v>
      </c>
      <c r="AH488" s="71">
        <v>1800141.8550204423</v>
      </c>
      <c r="AI488" s="71">
        <v>12426135.047553224</v>
      </c>
      <c r="AJ488" s="71">
        <v>17622513.60340884</v>
      </c>
      <c r="AK488" s="71">
        <v>0</v>
      </c>
      <c r="AL488" s="71">
        <v>0</v>
      </c>
      <c r="AM488" s="71">
        <v>1122962.560195754</v>
      </c>
      <c r="AN488" s="71">
        <v>0</v>
      </c>
      <c r="AO488" s="71">
        <v>0</v>
      </c>
      <c r="AP488" s="71">
        <v>39883904.172754578</v>
      </c>
      <c r="AQ488" s="72"/>
      <c r="AR488" s="71">
        <v>162</v>
      </c>
      <c r="AS488" s="71">
        <v>61</v>
      </c>
      <c r="AT488" s="71">
        <v>1</v>
      </c>
      <c r="AU488" s="71">
        <v>0</v>
      </c>
      <c r="AV488" s="71">
        <v>0</v>
      </c>
      <c r="AW488" s="71">
        <v>1</v>
      </c>
      <c r="AX488" s="71"/>
      <c r="AY488" s="72"/>
      <c r="AZ488" s="71">
        <v>779.90000000000032</v>
      </c>
      <c r="BA488" s="71">
        <v>125118</v>
      </c>
      <c r="BB488" s="71">
        <v>1990</v>
      </c>
      <c r="BC488" s="71">
        <v>0</v>
      </c>
      <c r="BD488" s="71">
        <v>0</v>
      </c>
      <c r="BE488" s="71">
        <v>6460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2182</v>
      </c>
      <c r="B489" s="70">
        <v>238</v>
      </c>
      <c r="C489" s="70">
        <v>19</v>
      </c>
      <c r="D489" s="70">
        <v>14</v>
      </c>
      <c r="E489" s="70">
        <v>2022</v>
      </c>
      <c r="F489" s="70" t="s">
        <v>161</v>
      </c>
      <c r="G489" s="70" t="s">
        <v>2163</v>
      </c>
      <c r="H489" s="70" t="s">
        <v>2164</v>
      </c>
      <c r="I489" s="148"/>
      <c r="J489" s="71">
        <v>7.4546957921972083</v>
      </c>
      <c r="K489" s="71">
        <v>1.1352216689842203</v>
      </c>
      <c r="L489" s="71">
        <v>8.7824889522070198</v>
      </c>
      <c r="M489" s="71">
        <v>8.0484193297724733</v>
      </c>
      <c r="N489" s="71">
        <v>14.926107757603519</v>
      </c>
      <c r="O489" s="71">
        <v>7.1239233945548746</v>
      </c>
      <c r="P489" s="71">
        <v>12.719034595530365</v>
      </c>
      <c r="Q489" s="71">
        <v>0.48932613091888438</v>
      </c>
      <c r="R489" s="71">
        <v>0</v>
      </c>
      <c r="S489" s="71">
        <v>1.5616748656072641</v>
      </c>
      <c r="T489" s="72"/>
      <c r="U489" s="71">
        <v>824997</v>
      </c>
      <c r="V489" s="71">
        <v>381</v>
      </c>
      <c r="W489" s="71">
        <v>287</v>
      </c>
      <c r="X489" s="71">
        <v>2039</v>
      </c>
      <c r="Y489" s="71">
        <v>3687</v>
      </c>
      <c r="Z489" s="71">
        <v>4980</v>
      </c>
      <c r="AA489" s="71">
        <v>2779</v>
      </c>
      <c r="AB489" s="71">
        <v>8312</v>
      </c>
      <c r="AC489" s="71">
        <v>0</v>
      </c>
      <c r="AD489" s="71">
        <v>1.5616748656072641</v>
      </c>
      <c r="AE489" s="72"/>
      <c r="AF489" s="71">
        <v>5738956.8883710224</v>
      </c>
      <c r="AG489" s="71">
        <v>793850.47472569882</v>
      </c>
      <c r="AH489" s="71">
        <v>1801421.2598881426</v>
      </c>
      <c r="AI489" s="71">
        <v>12232962.665574312</v>
      </c>
      <c r="AJ489" s="71">
        <v>18881288.736352127</v>
      </c>
      <c r="AK489" s="71">
        <v>0</v>
      </c>
      <c r="AL489" s="71">
        <v>0</v>
      </c>
      <c r="AM489" s="71">
        <v>1073306.0711119447</v>
      </c>
      <c r="AN489" s="71">
        <v>0</v>
      </c>
      <c r="AO489" s="71">
        <v>0</v>
      </c>
      <c r="AP489" s="71">
        <v>40521786.096023247</v>
      </c>
      <c r="AQ489" s="72"/>
      <c r="AR489" s="71">
        <v>165</v>
      </c>
      <c r="AS489" s="71">
        <v>62</v>
      </c>
      <c r="AT489" s="71">
        <v>1</v>
      </c>
      <c r="AU489" s="71">
        <v>0</v>
      </c>
      <c r="AV489" s="71">
        <v>0</v>
      </c>
      <c r="AW489" s="71">
        <v>0</v>
      </c>
      <c r="AX489" s="71"/>
      <c r="AY489" s="72"/>
      <c r="AZ489" s="71">
        <v>801.00000000000023</v>
      </c>
      <c r="BA489" s="71">
        <v>161118</v>
      </c>
      <c r="BB489" s="71">
        <v>1990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2183</v>
      </c>
      <c r="B490" s="70">
        <v>238</v>
      </c>
      <c r="C490" s="70">
        <v>20</v>
      </c>
      <c r="D490" s="70">
        <v>14</v>
      </c>
      <c r="E490" s="70">
        <v>2023</v>
      </c>
      <c r="F490" s="70" t="s">
        <v>1539</v>
      </c>
      <c r="G490" s="70" t="s">
        <v>2163</v>
      </c>
      <c r="H490" s="70" t="s">
        <v>2164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175</v>
      </c>
      <c r="AS490" s="71">
        <v>63</v>
      </c>
      <c r="AT490" s="71">
        <v>1</v>
      </c>
      <c r="AU490" s="71">
        <v>0</v>
      </c>
      <c r="AV490" s="71">
        <v>0</v>
      </c>
      <c r="AW490" s="71">
        <v>1</v>
      </c>
      <c r="AX490" s="71"/>
      <c r="AY490" s="72"/>
      <c r="AZ490" s="71">
        <v>868.20000000000016</v>
      </c>
      <c r="BA490" s="71">
        <v>161167.5</v>
      </c>
      <c r="BB490" s="71">
        <v>1990</v>
      </c>
      <c r="BC490" s="71">
        <v>0</v>
      </c>
      <c r="BD490" s="71">
        <v>0</v>
      </c>
      <c r="BE490" s="71">
        <v>6460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2184</v>
      </c>
      <c r="B491" s="70">
        <v>238</v>
      </c>
      <c r="C491" s="70">
        <v>21</v>
      </c>
      <c r="D491" s="70">
        <v>14</v>
      </c>
      <c r="E491" s="70">
        <v>2024</v>
      </c>
      <c r="F491" s="70" t="s">
        <v>1554</v>
      </c>
      <c r="G491" s="70" t="s">
        <v>2163</v>
      </c>
      <c r="H491" s="70" t="s">
        <v>2164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2185</v>
      </c>
      <c r="B492" s="70">
        <v>426</v>
      </c>
      <c r="C492" s="70">
        <v>1</v>
      </c>
      <c r="D492" s="70">
        <v>26</v>
      </c>
      <c r="E492" s="70">
        <v>1990</v>
      </c>
      <c r="F492" s="70" t="s">
        <v>787</v>
      </c>
      <c r="G492" s="70" t="s">
        <v>2186</v>
      </c>
      <c r="H492" s="70" t="s">
        <v>2187</v>
      </c>
      <c r="I492" s="148"/>
      <c r="J492" s="71">
        <v>2.474255353962814</v>
      </c>
      <c r="K492" s="71">
        <v>5.6887188019587436</v>
      </c>
      <c r="L492" s="71">
        <v>6.2604766104460348</v>
      </c>
      <c r="M492" s="71">
        <v>16.530475111660749</v>
      </c>
      <c r="N492" s="71">
        <v>14.271171360100711</v>
      </c>
      <c r="O492" s="71">
        <v>8.0231125207700789</v>
      </c>
      <c r="P492" s="71">
        <v>11.32155850593656</v>
      </c>
      <c r="Q492" s="71">
        <v>0.61502993655406502</v>
      </c>
      <c r="R492" s="71">
        <v>0</v>
      </c>
      <c r="S492" s="71">
        <v>0.73965675374800521</v>
      </c>
      <c r="T492" s="72"/>
      <c r="U492" s="71">
        <v>188503</v>
      </c>
      <c r="V492" s="71">
        <v>1006</v>
      </c>
      <c r="W492" s="71">
        <v>68</v>
      </c>
      <c r="X492" s="71">
        <v>6645</v>
      </c>
      <c r="Y492" s="71">
        <v>3665</v>
      </c>
      <c r="Z492" s="71">
        <v>3300</v>
      </c>
      <c r="AA492" s="71">
        <v>2749</v>
      </c>
      <c r="AB492" s="71">
        <v>9986</v>
      </c>
      <c r="AC492" s="71">
        <v>0</v>
      </c>
      <c r="AD492" s="71">
        <v>0.73965675374800521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2188</v>
      </c>
      <c r="B493" s="70">
        <v>427</v>
      </c>
      <c r="C493" s="70">
        <v>2</v>
      </c>
      <c r="D493" s="70">
        <v>26</v>
      </c>
      <c r="E493" s="70">
        <v>2005</v>
      </c>
      <c r="F493" s="70" t="s">
        <v>789</v>
      </c>
      <c r="G493" s="70" t="s">
        <v>2186</v>
      </c>
      <c r="H493" s="70" t="s">
        <v>2187</v>
      </c>
      <c r="I493" s="148"/>
      <c r="J493" s="71">
        <v>3.6737513254949539</v>
      </c>
      <c r="K493" s="71">
        <v>2.8266645856103132</v>
      </c>
      <c r="L493" s="71">
        <v>4.2454614018522276</v>
      </c>
      <c r="M493" s="71">
        <v>31.41947694632163</v>
      </c>
      <c r="N493" s="71">
        <v>16.237609736488899</v>
      </c>
      <c r="O493" s="71">
        <v>10.1162676498435</v>
      </c>
      <c r="P493" s="71">
        <v>10.419390788646909</v>
      </c>
      <c r="Q493" s="71">
        <v>0.51290804328379203</v>
      </c>
      <c r="R493" s="71">
        <v>0</v>
      </c>
      <c r="S493" s="71">
        <v>1.6368726207666151</v>
      </c>
      <c r="T493" s="72"/>
      <c r="U493" s="71">
        <v>227027</v>
      </c>
      <c r="V493" s="71">
        <v>583</v>
      </c>
      <c r="W493" s="71">
        <v>50</v>
      </c>
      <c r="X493" s="71">
        <v>5293</v>
      </c>
      <c r="Y493" s="71">
        <v>3215</v>
      </c>
      <c r="Z493" s="71">
        <v>4815</v>
      </c>
      <c r="AA493" s="71">
        <v>2072</v>
      </c>
      <c r="AB493" s="71">
        <v>8706</v>
      </c>
      <c r="AC493" s="71">
        <v>0</v>
      </c>
      <c r="AD493" s="71">
        <v>1.6368726207666151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2189</v>
      </c>
      <c r="B494" s="70">
        <v>428</v>
      </c>
      <c r="C494" s="70">
        <v>3</v>
      </c>
      <c r="D494" s="70">
        <v>26</v>
      </c>
      <c r="E494" s="70">
        <v>2006</v>
      </c>
      <c r="F494" s="70" t="s">
        <v>790</v>
      </c>
      <c r="G494" s="70" t="s">
        <v>2186</v>
      </c>
      <c r="H494" s="70" t="s">
        <v>2187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2190</v>
      </c>
      <c r="B495" s="70">
        <v>429</v>
      </c>
      <c r="C495" s="70">
        <v>4</v>
      </c>
      <c r="D495" s="70">
        <v>26</v>
      </c>
      <c r="E495" s="70">
        <v>2007</v>
      </c>
      <c r="F495" s="70" t="s">
        <v>791</v>
      </c>
      <c r="G495" s="70" t="s">
        <v>2186</v>
      </c>
      <c r="H495" s="70" t="s">
        <v>2187</v>
      </c>
      <c r="I495" s="148"/>
      <c r="J495" s="71">
        <v>2.658297798259333</v>
      </c>
      <c r="K495" s="71">
        <v>1.987198579946053</v>
      </c>
      <c r="L495" s="71">
        <v>3.936034998529053</v>
      </c>
      <c r="M495" s="71">
        <v>26.8041115831934</v>
      </c>
      <c r="N495" s="71">
        <v>14.878508886885999</v>
      </c>
      <c r="O495" s="71">
        <v>9.6020285578349469</v>
      </c>
      <c r="P495" s="71">
        <v>10.361091361676809</v>
      </c>
      <c r="Q495" s="71">
        <v>0.52841979978264497</v>
      </c>
      <c r="R495" s="71">
        <v>0</v>
      </c>
      <c r="S495" s="71">
        <v>0</v>
      </c>
      <c r="T495" s="72"/>
      <c r="U495" s="71">
        <v>202834</v>
      </c>
      <c r="V495" s="71">
        <v>599</v>
      </c>
      <c r="W495" s="71">
        <v>58</v>
      </c>
      <c r="X495" s="71">
        <v>5688</v>
      </c>
      <c r="Y495" s="71">
        <v>3257</v>
      </c>
      <c r="Z495" s="71">
        <v>4751</v>
      </c>
      <c r="AA495" s="71">
        <v>2029</v>
      </c>
      <c r="AB495" s="71">
        <v>8495</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2191</v>
      </c>
      <c r="B496" s="70">
        <v>430</v>
      </c>
      <c r="C496" s="70">
        <v>5</v>
      </c>
      <c r="D496" s="70">
        <v>26</v>
      </c>
      <c r="E496" s="70">
        <v>2008</v>
      </c>
      <c r="F496" s="70" t="s">
        <v>792</v>
      </c>
      <c r="G496" s="70" t="s">
        <v>2186</v>
      </c>
      <c r="H496" s="70" t="s">
        <v>2187</v>
      </c>
      <c r="I496" s="148"/>
      <c r="J496" s="71">
        <v>2.4120241760450312</v>
      </c>
      <c r="K496" s="71">
        <v>1.900026309709326</v>
      </c>
      <c r="L496" s="71">
        <v>3.5112223266387379</v>
      </c>
      <c r="M496" s="71">
        <v>27.54702690831007</v>
      </c>
      <c r="N496" s="71">
        <v>14.506772400282831</v>
      </c>
      <c r="O496" s="71">
        <v>9.3428275279302309</v>
      </c>
      <c r="P496" s="71">
        <v>10.03814177484602</v>
      </c>
      <c r="Q496" s="71">
        <v>0.51625843555153905</v>
      </c>
      <c r="R496" s="71">
        <v>0</v>
      </c>
      <c r="S496" s="71">
        <v>0</v>
      </c>
      <c r="T496" s="72"/>
      <c r="U496" s="71">
        <v>199743</v>
      </c>
      <c r="V496" s="71">
        <v>599</v>
      </c>
      <c r="W496" s="71">
        <v>58</v>
      </c>
      <c r="X496" s="71">
        <v>5688</v>
      </c>
      <c r="Y496" s="71">
        <v>3274</v>
      </c>
      <c r="Z496" s="71">
        <v>4785</v>
      </c>
      <c r="AA496" s="71">
        <v>1968</v>
      </c>
      <c r="AB496" s="71">
        <v>8436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2192</v>
      </c>
      <c r="B497" s="70">
        <v>431</v>
      </c>
      <c r="C497" s="70">
        <v>6</v>
      </c>
      <c r="D497" s="70">
        <v>26</v>
      </c>
      <c r="E497" s="70">
        <v>2009</v>
      </c>
      <c r="F497" s="70" t="s">
        <v>176</v>
      </c>
      <c r="G497" s="70" t="s">
        <v>2186</v>
      </c>
      <c r="H497" s="70" t="s">
        <v>2187</v>
      </c>
      <c r="I497" s="148"/>
      <c r="J497" s="71">
        <v>2.5979763555834232</v>
      </c>
      <c r="K497" s="71">
        <v>1.6487303767981989</v>
      </c>
      <c r="L497" s="71">
        <v>3.0432542148997861</v>
      </c>
      <c r="M497" s="71">
        <v>26.13537056075031</v>
      </c>
      <c r="N497" s="71">
        <v>14.616348073669959</v>
      </c>
      <c r="O497" s="71">
        <v>9.5109153403907918</v>
      </c>
      <c r="P497" s="71">
        <v>9.5990586890281744</v>
      </c>
      <c r="Q497" s="71">
        <v>0.48666634756084998</v>
      </c>
      <c r="R497" s="71">
        <v>0</v>
      </c>
      <c r="S497" s="71">
        <v>0</v>
      </c>
      <c r="T497" s="72"/>
      <c r="U497" s="71">
        <v>179757</v>
      </c>
      <c r="V497" s="71">
        <v>621</v>
      </c>
      <c r="W497" s="71">
        <v>73</v>
      </c>
      <c r="X497" s="71">
        <v>5580</v>
      </c>
      <c r="Y497" s="71">
        <v>3278</v>
      </c>
      <c r="Z497" s="71">
        <v>4808</v>
      </c>
      <c r="AA497" s="71">
        <v>1932</v>
      </c>
      <c r="AB497" s="71">
        <v>8348</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27.06</v>
      </c>
      <c r="BM497" s="71">
        <v>0</v>
      </c>
      <c r="BN497" s="72"/>
      <c r="BO497" s="71">
        <v>0</v>
      </c>
      <c r="BP497" s="71">
        <v>0</v>
      </c>
      <c r="BQ497" s="71">
        <v>0</v>
      </c>
      <c r="BR497" s="71">
        <v>0</v>
      </c>
      <c r="BS497" s="71">
        <v>4</v>
      </c>
      <c r="BT497" s="71">
        <v>0</v>
      </c>
      <c r="BU497"/>
      <c r="BV497" s="70">
        <v>27.06</v>
      </c>
      <c r="BW497" s="70">
        <v>0</v>
      </c>
      <c r="BX497" s="70">
        <v>0</v>
      </c>
      <c r="BY497" s="70">
        <v>0</v>
      </c>
      <c r="BZ497" s="70">
        <v>0</v>
      </c>
      <c r="CA497" s="70">
        <v>0</v>
      </c>
      <c r="CB497" s="70">
        <v>0</v>
      </c>
      <c r="CC497" s="70">
        <v>0</v>
      </c>
      <c r="CD497" s="70">
        <v>0</v>
      </c>
    </row>
    <row r="498" spans="1:82">
      <c r="A498" s="70" t="s">
        <v>2193</v>
      </c>
      <c r="B498" s="70">
        <v>432</v>
      </c>
      <c r="C498" s="70">
        <v>7</v>
      </c>
      <c r="D498" s="70">
        <v>26</v>
      </c>
      <c r="E498" s="70">
        <v>2010</v>
      </c>
      <c r="F498" s="70" t="s">
        <v>177</v>
      </c>
      <c r="G498" s="70" t="s">
        <v>2186</v>
      </c>
      <c r="H498" s="70" t="s">
        <v>2187</v>
      </c>
      <c r="I498" s="148"/>
      <c r="J498" s="71">
        <v>2.3242861165890472</v>
      </c>
      <c r="K498" s="71">
        <v>1.991780866536391</v>
      </c>
      <c r="L498" s="71">
        <v>2.88015795286229</v>
      </c>
      <c r="M498" s="71">
        <v>25.49200801658051</v>
      </c>
      <c r="N498" s="71">
        <v>14.86528589939555</v>
      </c>
      <c r="O498" s="71">
        <v>9.3921026581407343</v>
      </c>
      <c r="P498" s="71">
        <v>9.6563812516566419</v>
      </c>
      <c r="Q498" s="71">
        <v>0.50277321668538499</v>
      </c>
      <c r="R498" s="71">
        <v>0</v>
      </c>
      <c r="S498" s="71">
        <v>0</v>
      </c>
      <c r="T498" s="72"/>
      <c r="U498" s="71">
        <v>170448</v>
      </c>
      <c r="V498" s="71">
        <v>621</v>
      </c>
      <c r="W498" s="71">
        <v>73</v>
      </c>
      <c r="X498" s="71">
        <v>5580</v>
      </c>
      <c r="Y498" s="71">
        <v>3311</v>
      </c>
      <c r="Z498" s="71">
        <v>4770</v>
      </c>
      <c r="AA498" s="71">
        <v>1895</v>
      </c>
      <c r="AB498" s="71">
        <v>8264</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24.786999999999999</v>
      </c>
      <c r="BM498" s="71">
        <v>0</v>
      </c>
      <c r="BN498" s="72"/>
      <c r="BO498" s="71">
        <v>0</v>
      </c>
      <c r="BP498" s="71">
        <v>0</v>
      </c>
      <c r="BQ498" s="71">
        <v>0</v>
      </c>
      <c r="BR498" s="71">
        <v>0</v>
      </c>
      <c r="BS498" s="71">
        <v>3</v>
      </c>
      <c r="BT498" s="71">
        <v>0</v>
      </c>
      <c r="BU498"/>
      <c r="BV498" s="70">
        <v>24.786999999999999</v>
      </c>
      <c r="BW498" s="70">
        <v>0</v>
      </c>
      <c r="BX498" s="70">
        <v>0</v>
      </c>
      <c r="BY498" s="70">
        <v>0</v>
      </c>
      <c r="BZ498" s="70">
        <v>0</v>
      </c>
      <c r="CA498" s="70">
        <v>0</v>
      </c>
      <c r="CB498" s="70">
        <v>0</v>
      </c>
      <c r="CC498" s="70">
        <v>0</v>
      </c>
      <c r="CD498" s="70">
        <v>0</v>
      </c>
    </row>
    <row r="499" spans="1:82">
      <c r="A499" s="70" t="s">
        <v>2194</v>
      </c>
      <c r="B499" s="70">
        <v>433</v>
      </c>
      <c r="C499" s="70">
        <v>8</v>
      </c>
      <c r="D499" s="70">
        <v>26</v>
      </c>
      <c r="E499" s="70">
        <v>2011</v>
      </c>
      <c r="F499" s="70" t="s">
        <v>178</v>
      </c>
      <c r="G499" s="70" t="s">
        <v>2186</v>
      </c>
      <c r="H499" s="70" t="s">
        <v>2187</v>
      </c>
      <c r="I499" s="148"/>
      <c r="J499" s="71">
        <v>2.432424335356044</v>
      </c>
      <c r="K499" s="71">
        <v>2.6171106443905652</v>
      </c>
      <c r="L499" s="71">
        <v>2.9091013525937668</v>
      </c>
      <c r="M499" s="71">
        <v>29.757291794369941</v>
      </c>
      <c r="N499" s="71">
        <v>16.31083676580154</v>
      </c>
      <c r="O499" s="71">
        <v>9.1596366631598922</v>
      </c>
      <c r="P499" s="71">
        <v>9.4218635335198311</v>
      </c>
      <c r="Q499" s="71">
        <v>0.57910094896368103</v>
      </c>
      <c r="R499" s="71">
        <v>0</v>
      </c>
      <c r="S499" s="71">
        <v>0</v>
      </c>
      <c r="T499" s="72"/>
      <c r="U499" s="71">
        <v>154075</v>
      </c>
      <c r="V499" s="71">
        <v>621</v>
      </c>
      <c r="W499" s="71">
        <v>73</v>
      </c>
      <c r="X499" s="71">
        <v>5580</v>
      </c>
      <c r="Y499" s="71">
        <v>3352</v>
      </c>
      <c r="Z499" s="71">
        <v>4753</v>
      </c>
      <c r="AA499" s="71">
        <v>1904</v>
      </c>
      <c r="AB499" s="71">
        <v>8252</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6.5510000000000002</v>
      </c>
      <c r="BM499" s="71">
        <v>0</v>
      </c>
      <c r="BN499" s="72"/>
      <c r="BO499" s="71">
        <v>0</v>
      </c>
      <c r="BP499" s="71">
        <v>0</v>
      </c>
      <c r="BQ499" s="71">
        <v>0</v>
      </c>
      <c r="BR499" s="71">
        <v>0</v>
      </c>
      <c r="BS499" s="71">
        <v>1</v>
      </c>
      <c r="BT499" s="71">
        <v>0</v>
      </c>
      <c r="BU499"/>
      <c r="BV499" s="70">
        <v>6.5510000000000002</v>
      </c>
      <c r="BW499" s="70">
        <v>0</v>
      </c>
      <c r="BX499" s="70">
        <v>0</v>
      </c>
      <c r="BY499" s="70">
        <v>0</v>
      </c>
      <c r="BZ499" s="70">
        <v>0</v>
      </c>
      <c r="CA499" s="70">
        <v>0</v>
      </c>
      <c r="CB499" s="70">
        <v>0</v>
      </c>
      <c r="CC499" s="70">
        <v>0</v>
      </c>
      <c r="CD499" s="70">
        <v>0</v>
      </c>
    </row>
    <row r="500" spans="1:82">
      <c r="A500" s="70" t="s">
        <v>2195</v>
      </c>
      <c r="B500" s="70">
        <v>434</v>
      </c>
      <c r="C500" s="70">
        <v>9</v>
      </c>
      <c r="D500" s="70">
        <v>26</v>
      </c>
      <c r="E500" s="70">
        <v>2012</v>
      </c>
      <c r="F500" s="70" t="s">
        <v>179</v>
      </c>
      <c r="G500" s="70" t="s">
        <v>2186</v>
      </c>
      <c r="H500" s="70" t="s">
        <v>2187</v>
      </c>
      <c r="I500" s="148"/>
      <c r="J500" s="71">
        <v>2.9587280140207199</v>
      </c>
      <c r="K500" s="71">
        <v>2.6331492445715439</v>
      </c>
      <c r="L500" s="71">
        <v>3.1761318308256761</v>
      </c>
      <c r="M500" s="71">
        <v>31.355989998118918</v>
      </c>
      <c r="N500" s="71">
        <v>19.052297927464888</v>
      </c>
      <c r="O500" s="71">
        <v>9.2099236833211862</v>
      </c>
      <c r="P500" s="71">
        <v>9.365983802338727</v>
      </c>
      <c r="Q500" s="71">
        <v>0.63291756332183102</v>
      </c>
      <c r="R500" s="71">
        <v>0</v>
      </c>
      <c r="S500" s="71">
        <v>0</v>
      </c>
      <c r="T500" s="72"/>
      <c r="U500" s="71">
        <v>185659</v>
      </c>
      <c r="V500" s="71">
        <v>621</v>
      </c>
      <c r="W500" s="71">
        <v>73</v>
      </c>
      <c r="X500" s="71">
        <v>5580</v>
      </c>
      <c r="Y500" s="71">
        <v>3451</v>
      </c>
      <c r="Z500" s="71">
        <v>4817</v>
      </c>
      <c r="AA500" s="71">
        <v>1882</v>
      </c>
      <c r="AB500" s="71">
        <v>8301</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27.29</v>
      </c>
      <c r="BM500" s="71">
        <v>0</v>
      </c>
      <c r="BN500" s="72"/>
      <c r="BO500" s="71">
        <v>0</v>
      </c>
      <c r="BP500" s="71">
        <v>0</v>
      </c>
      <c r="BQ500" s="71">
        <v>0</v>
      </c>
      <c r="BR500" s="71">
        <v>0</v>
      </c>
      <c r="BS500" s="71">
        <v>3</v>
      </c>
      <c r="BT500" s="71">
        <v>0</v>
      </c>
      <c r="BU500"/>
      <c r="BV500" s="70">
        <v>27.29</v>
      </c>
      <c r="BW500" s="70">
        <v>0</v>
      </c>
      <c r="BX500" s="70">
        <v>0</v>
      </c>
      <c r="BY500" s="70">
        <v>0</v>
      </c>
      <c r="BZ500" s="70">
        <v>0</v>
      </c>
      <c r="CA500" s="70">
        <v>0</v>
      </c>
      <c r="CB500" s="70">
        <v>0</v>
      </c>
      <c r="CC500" s="70">
        <v>0</v>
      </c>
      <c r="CD500" s="70">
        <v>0</v>
      </c>
    </row>
    <row r="501" spans="1:82">
      <c r="A501" s="70" t="s">
        <v>2196</v>
      </c>
      <c r="B501" s="70">
        <v>435</v>
      </c>
      <c r="C501" s="70">
        <v>10</v>
      </c>
      <c r="D501" s="70">
        <v>26</v>
      </c>
      <c r="E501" s="70">
        <v>2013</v>
      </c>
      <c r="F501" s="70" t="s">
        <v>180</v>
      </c>
      <c r="G501" s="1064" t="s">
        <v>2186</v>
      </c>
      <c r="H501" s="70" t="s">
        <v>2187</v>
      </c>
      <c r="I501" s="148"/>
      <c r="J501" s="71">
        <v>2.8803222749099811</v>
      </c>
      <c r="K501" s="71">
        <v>2.268100907250302</v>
      </c>
      <c r="L501" s="71">
        <v>3.1213469423395721</v>
      </c>
      <c r="M501" s="71">
        <v>31.208065396679391</v>
      </c>
      <c r="N501" s="71">
        <v>19.447142783322139</v>
      </c>
      <c r="O501" s="71">
        <v>8.9718633387922537</v>
      </c>
      <c r="P501" s="71">
        <v>9.4362424446671671</v>
      </c>
      <c r="Q501" s="71">
        <v>0.64583600831951404</v>
      </c>
      <c r="R501" s="71">
        <v>0</v>
      </c>
      <c r="S501" s="71">
        <v>0</v>
      </c>
      <c r="T501" s="72"/>
      <c r="U501" s="71">
        <v>180829</v>
      </c>
      <c r="V501" s="71">
        <v>621</v>
      </c>
      <c r="W501" s="71">
        <v>73</v>
      </c>
      <c r="X501" s="71">
        <v>5580</v>
      </c>
      <c r="Y501" s="71">
        <v>3517</v>
      </c>
      <c r="Z501" s="71">
        <v>4902</v>
      </c>
      <c r="AA501" s="71">
        <v>1889</v>
      </c>
      <c r="AB501" s="71">
        <v>8349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27.896000000000001</v>
      </c>
      <c r="BM501" s="71">
        <v>0</v>
      </c>
      <c r="BN501" s="72"/>
      <c r="BO501" s="71">
        <v>0</v>
      </c>
      <c r="BP501" s="71">
        <v>0</v>
      </c>
      <c r="BQ501" s="71">
        <v>0</v>
      </c>
      <c r="BR501" s="71">
        <v>0</v>
      </c>
      <c r="BS501" s="71">
        <v>3</v>
      </c>
      <c r="BT501" s="71">
        <v>0</v>
      </c>
      <c r="BU501"/>
      <c r="BV501" s="70">
        <v>27.896000000000001</v>
      </c>
      <c r="BW501" s="70">
        <v>0</v>
      </c>
      <c r="BX501" s="70">
        <v>0</v>
      </c>
      <c r="BY501" s="70">
        <v>0</v>
      </c>
      <c r="BZ501" s="70">
        <v>0</v>
      </c>
      <c r="CA501" s="70">
        <v>0</v>
      </c>
      <c r="CB501" s="70">
        <v>0</v>
      </c>
      <c r="CC501" s="70">
        <v>0</v>
      </c>
      <c r="CD501" s="70">
        <v>0</v>
      </c>
    </row>
    <row r="502" spans="1:82">
      <c r="A502" s="70" t="s">
        <v>2197</v>
      </c>
      <c r="B502" s="70">
        <v>436</v>
      </c>
      <c r="C502" s="70">
        <v>11</v>
      </c>
      <c r="D502" s="70">
        <v>26</v>
      </c>
      <c r="E502" s="70">
        <v>2014</v>
      </c>
      <c r="F502" s="70" t="s">
        <v>181</v>
      </c>
      <c r="G502" s="1064" t="s">
        <v>2186</v>
      </c>
      <c r="H502" s="70" t="s">
        <v>2187</v>
      </c>
      <c r="I502" s="148"/>
      <c r="J502" s="71">
        <v>3.0110795503082972</v>
      </c>
      <c r="K502" s="71">
        <v>2.2135589873815769</v>
      </c>
      <c r="L502" s="71">
        <v>1.8173164821911361</v>
      </c>
      <c r="M502" s="71">
        <v>31.455193014841161</v>
      </c>
      <c r="N502" s="71">
        <v>17.10914544825879</v>
      </c>
      <c r="O502" s="71">
        <v>8.5740959636512883</v>
      </c>
      <c r="P502" s="71">
        <v>9.3095440746549887</v>
      </c>
      <c r="Q502" s="71">
        <v>0.61392644104812399</v>
      </c>
      <c r="R502" s="71">
        <v>0</v>
      </c>
      <c r="S502" s="71">
        <v>0</v>
      </c>
      <c r="T502" s="72"/>
      <c r="U502" s="71">
        <v>214004</v>
      </c>
      <c r="V502" s="71">
        <v>560</v>
      </c>
      <c r="W502" s="71">
        <v>58</v>
      </c>
      <c r="X502" s="71">
        <v>5811</v>
      </c>
      <c r="Y502" s="71">
        <v>3562</v>
      </c>
      <c r="Z502" s="71">
        <v>4934</v>
      </c>
      <c r="AA502" s="71">
        <v>1854</v>
      </c>
      <c r="AB502" s="71">
        <v>8272</v>
      </c>
      <c r="AC502" s="71">
        <v>0</v>
      </c>
      <c r="AD502" s="71">
        <v>0</v>
      </c>
      <c r="AE502" s="72"/>
      <c r="AF502" s="71"/>
      <c r="AG502" s="71"/>
      <c r="AH502" s="71"/>
      <c r="AI502" s="71"/>
      <c r="AJ502" s="71"/>
      <c r="AK502" s="71"/>
      <c r="AL502" s="71"/>
      <c r="AM502" s="71"/>
      <c r="AN502" s="71"/>
      <c r="AO502" s="71"/>
      <c r="AP502" s="71"/>
      <c r="AQ502" s="72"/>
      <c r="AR502" s="71">
        <v>10</v>
      </c>
      <c r="AS502" s="71">
        <v>0</v>
      </c>
      <c r="AT502" s="71">
        <v>0</v>
      </c>
      <c r="AU502" s="71">
        <v>0</v>
      </c>
      <c r="AV502" s="71">
        <v>0</v>
      </c>
      <c r="AW502" s="71">
        <v>0</v>
      </c>
      <c r="AX502" s="71"/>
      <c r="AY502" s="72"/>
      <c r="AZ502" s="71">
        <v>41.7</v>
      </c>
      <c r="BA502" s="71">
        <v>0</v>
      </c>
      <c r="BB502" s="71">
        <v>0</v>
      </c>
      <c r="BC502" s="71">
        <v>0</v>
      </c>
      <c r="BD502" s="71">
        <v>0</v>
      </c>
      <c r="BE502" s="71">
        <v>0</v>
      </c>
      <c r="BF502" s="71"/>
      <c r="BG502" s="72"/>
      <c r="BH502" s="71">
        <v>0</v>
      </c>
      <c r="BI502" s="71">
        <v>0</v>
      </c>
      <c r="BJ502" s="71">
        <v>0</v>
      </c>
      <c r="BK502" s="71">
        <v>0</v>
      </c>
      <c r="BL502" s="71">
        <v>26.742000000000001</v>
      </c>
      <c r="BM502" s="71">
        <v>0</v>
      </c>
      <c r="BN502" s="72"/>
      <c r="BO502" s="71">
        <v>0</v>
      </c>
      <c r="BP502" s="71">
        <v>0</v>
      </c>
      <c r="BQ502" s="71">
        <v>0</v>
      </c>
      <c r="BR502" s="71">
        <v>0</v>
      </c>
      <c r="BS502" s="71">
        <v>3</v>
      </c>
      <c r="BT502" s="71">
        <v>0</v>
      </c>
      <c r="BU502"/>
      <c r="BV502" s="70">
        <v>26.742000000000001</v>
      </c>
      <c r="BW502" s="70">
        <v>0</v>
      </c>
      <c r="BX502" s="70">
        <v>0</v>
      </c>
      <c r="BY502" s="70">
        <v>0</v>
      </c>
      <c r="BZ502" s="70">
        <v>0</v>
      </c>
      <c r="CA502" s="70">
        <v>0</v>
      </c>
      <c r="CB502" s="70">
        <v>0</v>
      </c>
      <c r="CC502" s="70">
        <v>0</v>
      </c>
      <c r="CD502" s="70">
        <v>0</v>
      </c>
    </row>
    <row r="503" spans="1:82">
      <c r="A503" s="70" t="s">
        <v>2198</v>
      </c>
      <c r="B503" s="70">
        <v>437</v>
      </c>
      <c r="C503" s="70">
        <v>12</v>
      </c>
      <c r="D503" s="70">
        <v>26</v>
      </c>
      <c r="E503" s="70">
        <v>2015</v>
      </c>
      <c r="F503" s="70" t="s">
        <v>182</v>
      </c>
      <c r="G503" s="70" t="s">
        <v>2186</v>
      </c>
      <c r="H503" s="70" t="s">
        <v>2187</v>
      </c>
      <c r="I503" s="148"/>
      <c r="J503" s="71">
        <v>4.0721356700686364</v>
      </c>
      <c r="K503" s="71">
        <v>2.2377540097036439</v>
      </c>
      <c r="L503" s="71">
        <v>1.9307963553783729</v>
      </c>
      <c r="M503" s="71">
        <v>26.30410730419257</v>
      </c>
      <c r="N503" s="71">
        <v>16.16652353483272</v>
      </c>
      <c r="O503" s="71">
        <v>8.6403887373336925</v>
      </c>
      <c r="P503" s="71">
        <v>9.2817220850742252</v>
      </c>
      <c r="Q503" s="71">
        <v>0.59583598039091101</v>
      </c>
      <c r="R503" s="71">
        <v>0</v>
      </c>
      <c r="S503" s="71">
        <v>0</v>
      </c>
      <c r="T503" s="72"/>
      <c r="U503" s="71">
        <v>321817</v>
      </c>
      <c r="V503" s="71">
        <v>560</v>
      </c>
      <c r="W503" s="71">
        <v>58</v>
      </c>
      <c r="X503" s="71">
        <v>5811</v>
      </c>
      <c r="Y503" s="71">
        <v>3603</v>
      </c>
      <c r="Z503" s="71">
        <v>5020</v>
      </c>
      <c r="AA503" s="71">
        <v>1847</v>
      </c>
      <c r="AB503" s="71">
        <v>8201</v>
      </c>
      <c r="AC503" s="71">
        <v>0</v>
      </c>
      <c r="AD503" s="71">
        <v>0</v>
      </c>
      <c r="AE503" s="72"/>
      <c r="AF503" s="71">
        <v>3496544.7243278408</v>
      </c>
      <c r="AG503" s="71">
        <v>1507787.6338040309</v>
      </c>
      <c r="AH503" s="71">
        <v>392636.37696322292</v>
      </c>
      <c r="AI503" s="71">
        <v>35002302.197084397</v>
      </c>
      <c r="AJ503" s="71">
        <v>19752541.933566511</v>
      </c>
      <c r="AK503" s="71">
        <v>0</v>
      </c>
      <c r="AL503" s="71">
        <v>0</v>
      </c>
      <c r="AM503" s="71">
        <v>1123912.64809888</v>
      </c>
      <c r="AN503" s="71">
        <v>0</v>
      </c>
      <c r="AO503" s="71">
        <v>0</v>
      </c>
      <c r="AP503" s="71">
        <v>61275725.513844885</v>
      </c>
      <c r="AQ503" s="72"/>
      <c r="AR503" s="71">
        <v>10</v>
      </c>
      <c r="AS503" s="71">
        <v>1</v>
      </c>
      <c r="AT503" s="71">
        <v>0</v>
      </c>
      <c r="AU503" s="71">
        <v>0</v>
      </c>
      <c r="AV503" s="71">
        <v>0</v>
      </c>
      <c r="AW503" s="71">
        <v>0</v>
      </c>
      <c r="AX503" s="71"/>
      <c r="AY503" s="72"/>
      <c r="AZ503" s="71">
        <v>41.7</v>
      </c>
      <c r="BA503" s="71">
        <v>49.5</v>
      </c>
      <c r="BB503" s="71">
        <v>0</v>
      </c>
      <c r="BC503" s="71">
        <v>0</v>
      </c>
      <c r="BD503" s="71">
        <v>0</v>
      </c>
      <c r="BE503" s="71">
        <v>0</v>
      </c>
      <c r="BF503" s="71"/>
      <c r="BG503" s="72"/>
      <c r="BH503" s="71">
        <v>0</v>
      </c>
      <c r="BI503" s="71">
        <v>0</v>
      </c>
      <c r="BJ503" s="71">
        <v>0</v>
      </c>
      <c r="BK503" s="71">
        <v>0</v>
      </c>
      <c r="BL503" s="71">
        <v>26.439</v>
      </c>
      <c r="BM503" s="71">
        <v>0</v>
      </c>
      <c r="BN503" s="72"/>
      <c r="BO503" s="71">
        <v>0</v>
      </c>
      <c r="BP503" s="71">
        <v>0</v>
      </c>
      <c r="BQ503" s="71">
        <v>0</v>
      </c>
      <c r="BR503" s="71">
        <v>0</v>
      </c>
      <c r="BS503" s="71">
        <v>3</v>
      </c>
      <c r="BT503" s="71">
        <v>0</v>
      </c>
      <c r="BU503"/>
      <c r="BV503" s="70">
        <v>26.439</v>
      </c>
      <c r="BW503" s="70">
        <v>0</v>
      </c>
      <c r="BX503" s="70">
        <v>0</v>
      </c>
      <c r="BY503" s="70">
        <v>0</v>
      </c>
      <c r="BZ503" s="70">
        <v>0</v>
      </c>
      <c r="CA503" s="70">
        <v>0</v>
      </c>
      <c r="CB503" s="70">
        <v>0</v>
      </c>
      <c r="CC503" s="70">
        <v>0</v>
      </c>
      <c r="CD503" s="70">
        <v>0</v>
      </c>
    </row>
    <row r="504" spans="1:82">
      <c r="A504" s="70" t="s">
        <v>2199</v>
      </c>
      <c r="B504" s="70">
        <v>438</v>
      </c>
      <c r="C504" s="70">
        <v>13</v>
      </c>
      <c r="D504" s="70">
        <v>26</v>
      </c>
      <c r="E504" s="70">
        <v>2016</v>
      </c>
      <c r="F504" s="70" t="s">
        <v>155</v>
      </c>
      <c r="G504" s="70" t="s">
        <v>2186</v>
      </c>
      <c r="H504" s="70" t="s">
        <v>2187</v>
      </c>
      <c r="I504" s="148"/>
      <c r="J504" s="71">
        <v>3.2333787226600603</v>
      </c>
      <c r="K504" s="71">
        <v>1.9084421002095839</v>
      </c>
      <c r="L504" s="71">
        <v>2.4850091261633795</v>
      </c>
      <c r="M504" s="71">
        <v>25.582660909976202</v>
      </c>
      <c r="N504" s="71">
        <v>15.48388810078702</v>
      </c>
      <c r="O504" s="71">
        <v>8.6391821333810004</v>
      </c>
      <c r="P504" s="71">
        <v>10.081848013175991</v>
      </c>
      <c r="Q504" s="71">
        <v>0.5779112518793863</v>
      </c>
      <c r="R504" s="71">
        <v>0</v>
      </c>
      <c r="S504" s="71">
        <v>0</v>
      </c>
      <c r="T504" s="72"/>
      <c r="U504" s="71">
        <v>249227</v>
      </c>
      <c r="V504" s="71">
        <v>560</v>
      </c>
      <c r="W504" s="71">
        <v>58</v>
      </c>
      <c r="X504" s="71">
        <v>5811</v>
      </c>
      <c r="Y504" s="71">
        <v>3683</v>
      </c>
      <c r="Z504" s="71">
        <v>5081</v>
      </c>
      <c r="AA504" s="71">
        <v>2075</v>
      </c>
      <c r="AB504" s="71">
        <v>8182</v>
      </c>
      <c r="AC504" s="71">
        <v>0</v>
      </c>
      <c r="AD504" s="71">
        <v>0</v>
      </c>
      <c r="AE504" s="72"/>
      <c r="AF504" s="71">
        <v>2792411.7557263561</v>
      </c>
      <c r="AG504" s="71">
        <v>1229943.7049802609</v>
      </c>
      <c r="AH504" s="71">
        <v>391401.4617622103</v>
      </c>
      <c r="AI504" s="71">
        <v>35868359.363522694</v>
      </c>
      <c r="AJ504" s="71">
        <v>18191671.419314738</v>
      </c>
      <c r="AK504" s="71">
        <v>0</v>
      </c>
      <c r="AL504" s="71">
        <v>0</v>
      </c>
      <c r="AM504" s="71">
        <v>1122179.9246994031</v>
      </c>
      <c r="AN504" s="71">
        <v>0</v>
      </c>
      <c r="AO504" s="71">
        <v>0</v>
      </c>
      <c r="AP504" s="71">
        <v>59595967.630005665</v>
      </c>
      <c r="AQ504" s="72"/>
      <c r="AR504" s="71">
        <v>10</v>
      </c>
      <c r="AS504" s="71">
        <v>1</v>
      </c>
      <c r="AT504" s="71">
        <v>0</v>
      </c>
      <c r="AU504" s="71">
        <v>0</v>
      </c>
      <c r="AV504" s="71">
        <v>0</v>
      </c>
      <c r="AW504" s="71">
        <v>0</v>
      </c>
      <c r="AX504" s="71"/>
      <c r="AY504" s="72"/>
      <c r="AZ504" s="71">
        <v>41.7</v>
      </c>
      <c r="BA504" s="71">
        <v>49.5</v>
      </c>
      <c r="BB504" s="71">
        <v>0</v>
      </c>
      <c r="BC504" s="71">
        <v>0</v>
      </c>
      <c r="BD504" s="71">
        <v>0</v>
      </c>
      <c r="BE504" s="71">
        <v>0</v>
      </c>
      <c r="BF504" s="71"/>
      <c r="BG504" s="72"/>
      <c r="BH504" s="71">
        <v>0</v>
      </c>
      <c r="BI504" s="71">
        <v>0</v>
      </c>
      <c r="BJ504" s="71">
        <v>0</v>
      </c>
      <c r="BK504" s="71">
        <v>0</v>
      </c>
      <c r="BL504" s="71">
        <v>28.088000000000001</v>
      </c>
      <c r="BM504" s="71">
        <v>0</v>
      </c>
      <c r="BN504" s="72"/>
      <c r="BO504" s="71">
        <v>0</v>
      </c>
      <c r="BP504" s="71">
        <v>0</v>
      </c>
      <c r="BQ504" s="71">
        <v>0</v>
      </c>
      <c r="BR504" s="71">
        <v>0</v>
      </c>
      <c r="BS504" s="71">
        <v>3</v>
      </c>
      <c r="BT504" s="71">
        <v>0</v>
      </c>
      <c r="BU504"/>
      <c r="BV504" s="70">
        <v>28.088000000000001</v>
      </c>
      <c r="BW504" s="70">
        <v>0</v>
      </c>
      <c r="BX504" s="70">
        <v>0</v>
      </c>
      <c r="BY504" s="70">
        <v>0</v>
      </c>
      <c r="BZ504" s="70">
        <v>0</v>
      </c>
      <c r="CA504" s="70">
        <v>0</v>
      </c>
      <c r="CB504" s="70">
        <v>0</v>
      </c>
      <c r="CC504" s="70">
        <v>0</v>
      </c>
      <c r="CD504" s="70">
        <v>0</v>
      </c>
    </row>
    <row r="505" spans="1:82">
      <c r="A505" s="70" t="s">
        <v>2200</v>
      </c>
      <c r="B505" s="70">
        <v>439</v>
      </c>
      <c r="C505" s="70">
        <v>14</v>
      </c>
      <c r="D505" s="70">
        <v>26</v>
      </c>
      <c r="E505" s="70">
        <v>2017</v>
      </c>
      <c r="F505" s="70" t="s">
        <v>156</v>
      </c>
      <c r="G505" s="70" t="s">
        <v>2186</v>
      </c>
      <c r="H505" s="70" t="s">
        <v>2187</v>
      </c>
      <c r="I505" s="148"/>
      <c r="J505" s="71">
        <v>2.906259944556834</v>
      </c>
      <c r="K505" s="71">
        <v>1.952521968837359</v>
      </c>
      <c r="L505" s="71">
        <v>2.2386895902957411</v>
      </c>
      <c r="M505" s="71">
        <v>24.650363641266225</v>
      </c>
      <c r="N505" s="71">
        <v>17.034801674532908</v>
      </c>
      <c r="O505" s="71">
        <v>8.6269973842995693</v>
      </c>
      <c r="P505" s="71">
        <v>9.9407360074608189</v>
      </c>
      <c r="Q505" s="71">
        <v>0.56247308967739296</v>
      </c>
      <c r="R505" s="71">
        <v>0</v>
      </c>
      <c r="S505" s="71">
        <v>0</v>
      </c>
      <c r="T505" s="72"/>
      <c r="U505" s="71">
        <v>239219</v>
      </c>
      <c r="V505" s="71">
        <v>560</v>
      </c>
      <c r="W505" s="71">
        <v>58</v>
      </c>
      <c r="X505" s="71">
        <v>5811</v>
      </c>
      <c r="Y505" s="71">
        <v>3823</v>
      </c>
      <c r="Z505" s="71">
        <v>5158</v>
      </c>
      <c r="AA505" s="71">
        <v>2059</v>
      </c>
      <c r="AB505" s="71">
        <v>8235</v>
      </c>
      <c r="AC505" s="71">
        <v>0</v>
      </c>
      <c r="AD505" s="71">
        <v>0</v>
      </c>
      <c r="AE505" s="72"/>
      <c r="AF505" s="71">
        <v>2596394.543387271</v>
      </c>
      <c r="AG505" s="71">
        <v>1400210.864786231</v>
      </c>
      <c r="AH505" s="71">
        <v>473915.56949946232</v>
      </c>
      <c r="AI505" s="71">
        <v>36871910.129317507</v>
      </c>
      <c r="AJ505" s="71">
        <v>20151766.05364554</v>
      </c>
      <c r="AK505" s="71">
        <v>0</v>
      </c>
      <c r="AL505" s="71">
        <v>0</v>
      </c>
      <c r="AM505" s="71">
        <v>1131216.274714659</v>
      </c>
      <c r="AN505" s="71">
        <v>0</v>
      </c>
      <c r="AO505" s="71">
        <v>0</v>
      </c>
      <c r="AP505" s="71">
        <v>62625413.435350664</v>
      </c>
      <c r="AQ505" s="72"/>
      <c r="AR505" s="71">
        <v>10</v>
      </c>
      <c r="AS505" s="71">
        <v>2</v>
      </c>
      <c r="AT505" s="71">
        <v>0</v>
      </c>
      <c r="AU505" s="71">
        <v>0</v>
      </c>
      <c r="AV505" s="71">
        <v>0</v>
      </c>
      <c r="AW505" s="71">
        <v>0</v>
      </c>
      <c r="AX505" s="71"/>
      <c r="AY505" s="72"/>
      <c r="AZ505" s="71">
        <v>41.7</v>
      </c>
      <c r="BA505" s="71">
        <v>69.3</v>
      </c>
      <c r="BB505" s="71">
        <v>0</v>
      </c>
      <c r="BC505" s="71">
        <v>0</v>
      </c>
      <c r="BD505" s="71">
        <v>0</v>
      </c>
      <c r="BE505" s="71">
        <v>0</v>
      </c>
      <c r="BF505" s="71"/>
      <c r="BG505" s="72"/>
      <c r="BH505" s="71">
        <v>0</v>
      </c>
      <c r="BI505" s="71">
        <v>0</v>
      </c>
      <c r="BJ505" s="71">
        <v>0</v>
      </c>
      <c r="BK505" s="71">
        <v>0</v>
      </c>
      <c r="BL505" s="71">
        <v>27.817</v>
      </c>
      <c r="BM505" s="71">
        <v>0</v>
      </c>
      <c r="BN505" s="72"/>
      <c r="BO505" s="71">
        <v>0</v>
      </c>
      <c r="BP505" s="71">
        <v>0</v>
      </c>
      <c r="BQ505" s="71">
        <v>0</v>
      </c>
      <c r="BR505" s="71">
        <v>0</v>
      </c>
      <c r="BS505" s="71">
        <v>3</v>
      </c>
      <c r="BT505" s="71">
        <v>0</v>
      </c>
      <c r="BU505"/>
      <c r="BV505" s="70">
        <v>27.817</v>
      </c>
      <c r="BW505" s="70">
        <v>0</v>
      </c>
      <c r="BX505" s="70">
        <v>0</v>
      </c>
      <c r="BY505" s="70">
        <v>0</v>
      </c>
      <c r="BZ505" s="70">
        <v>0</v>
      </c>
      <c r="CA505" s="70">
        <v>0</v>
      </c>
      <c r="CB505" s="70">
        <v>0</v>
      </c>
      <c r="CC505" s="70">
        <v>0</v>
      </c>
      <c r="CD505" s="70">
        <v>0</v>
      </c>
    </row>
    <row r="506" spans="1:82">
      <c r="A506" s="70" t="s">
        <v>2201</v>
      </c>
      <c r="B506" s="70">
        <v>440</v>
      </c>
      <c r="C506" s="70">
        <v>15</v>
      </c>
      <c r="D506" s="70">
        <v>26</v>
      </c>
      <c r="E506" s="70">
        <v>2018</v>
      </c>
      <c r="F506" s="70" t="s">
        <v>183</v>
      </c>
      <c r="G506" s="70" t="s">
        <v>2186</v>
      </c>
      <c r="H506" s="70" t="s">
        <v>2187</v>
      </c>
      <c r="I506" s="148"/>
      <c r="J506" s="71">
        <v>2.947479971745866</v>
      </c>
      <c r="K506" s="71">
        <v>1.7878873577347909</v>
      </c>
      <c r="L506" s="71">
        <v>2.0858923264933535</v>
      </c>
      <c r="M506" s="71">
        <v>24.053928654809798</v>
      </c>
      <c r="N506" s="71">
        <v>16.055293059811046</v>
      </c>
      <c r="O506" s="71">
        <v>8.4583504374459384</v>
      </c>
      <c r="P506" s="71">
        <v>9.7892048248878716</v>
      </c>
      <c r="Q506" s="71">
        <v>0.51750450454932595</v>
      </c>
      <c r="R506" s="71">
        <v>0</v>
      </c>
      <c r="S506" s="71">
        <v>0</v>
      </c>
      <c r="T506" s="72"/>
      <c r="U506" s="71">
        <v>243233</v>
      </c>
      <c r="V506" s="71">
        <v>560</v>
      </c>
      <c r="W506" s="71">
        <v>58</v>
      </c>
      <c r="X506" s="71">
        <v>5811</v>
      </c>
      <c r="Y506" s="71">
        <v>3846</v>
      </c>
      <c r="Z506" s="71">
        <v>5154</v>
      </c>
      <c r="AA506" s="71">
        <v>2048</v>
      </c>
      <c r="AB506" s="71">
        <v>8165</v>
      </c>
      <c r="AC506" s="71">
        <v>0</v>
      </c>
      <c r="AD506" s="71">
        <v>0</v>
      </c>
      <c r="AE506" s="72"/>
      <c r="AF506" s="71">
        <v>2629515.0838244162</v>
      </c>
      <c r="AG506" s="71">
        <v>1227893.8107519881</v>
      </c>
      <c r="AH506" s="71">
        <v>448131.94534968602</v>
      </c>
      <c r="AI506" s="71">
        <v>34864290.290849619</v>
      </c>
      <c r="AJ506" s="71">
        <v>19948417.670868509</v>
      </c>
      <c r="AK506" s="71">
        <v>0</v>
      </c>
      <c r="AL506" s="71">
        <v>0</v>
      </c>
      <c r="AM506" s="71">
        <v>1123921.3189606131</v>
      </c>
      <c r="AN506" s="71">
        <v>0</v>
      </c>
      <c r="AO506" s="71">
        <v>0</v>
      </c>
      <c r="AP506" s="71">
        <v>60242170.120604828</v>
      </c>
      <c r="AQ506" s="72"/>
      <c r="AR506" s="71">
        <v>10</v>
      </c>
      <c r="AS506" s="71">
        <v>2</v>
      </c>
      <c r="AT506" s="71">
        <v>0</v>
      </c>
      <c r="AU506" s="71">
        <v>0</v>
      </c>
      <c r="AV506" s="71">
        <v>0</v>
      </c>
      <c r="AW506" s="71">
        <v>0</v>
      </c>
      <c r="AX506" s="71"/>
      <c r="AY506" s="72"/>
      <c r="AZ506" s="71">
        <v>42.099999999999994</v>
      </c>
      <c r="BA506" s="71">
        <v>69</v>
      </c>
      <c r="BB506" s="71">
        <v>0</v>
      </c>
      <c r="BC506" s="71">
        <v>0</v>
      </c>
      <c r="BD506" s="71">
        <v>0</v>
      </c>
      <c r="BE506" s="71">
        <v>0</v>
      </c>
      <c r="BF506" s="71"/>
      <c r="BG506" s="72"/>
      <c r="BH506" s="71">
        <v>0</v>
      </c>
      <c r="BI506" s="71">
        <v>0</v>
      </c>
      <c r="BJ506" s="71">
        <v>0</v>
      </c>
      <c r="BK506" s="71">
        <v>0</v>
      </c>
      <c r="BL506" s="71">
        <v>25.687999999999999</v>
      </c>
      <c r="BM506" s="71">
        <v>0</v>
      </c>
      <c r="BN506" s="72"/>
      <c r="BO506" s="71">
        <v>0</v>
      </c>
      <c r="BP506" s="71">
        <v>0</v>
      </c>
      <c r="BQ506" s="71">
        <v>0</v>
      </c>
      <c r="BR506" s="71">
        <v>0</v>
      </c>
      <c r="BS506" s="71">
        <v>3</v>
      </c>
      <c r="BT506" s="71">
        <v>0</v>
      </c>
      <c r="BU506"/>
      <c r="BV506" s="70">
        <v>25.687999999999999</v>
      </c>
      <c r="BW506" s="70">
        <v>0</v>
      </c>
      <c r="BX506" s="70">
        <v>0</v>
      </c>
      <c r="BY506" s="70">
        <v>0</v>
      </c>
      <c r="BZ506" s="70">
        <v>0</v>
      </c>
      <c r="CA506" s="70">
        <v>0</v>
      </c>
      <c r="CB506" s="70">
        <v>0</v>
      </c>
      <c r="CC506" s="70">
        <v>0</v>
      </c>
      <c r="CD506" s="70">
        <v>0</v>
      </c>
    </row>
    <row r="507" spans="1:82">
      <c r="A507" s="70" t="s">
        <v>2202</v>
      </c>
      <c r="B507" s="70">
        <v>441</v>
      </c>
      <c r="C507" s="70">
        <v>16</v>
      </c>
      <c r="D507" s="70">
        <v>26</v>
      </c>
      <c r="E507" s="70">
        <v>2019</v>
      </c>
      <c r="F507" s="70" t="s">
        <v>158</v>
      </c>
      <c r="G507" s="70" t="s">
        <v>2186</v>
      </c>
      <c r="H507" s="70" t="s">
        <v>2187</v>
      </c>
      <c r="I507" s="148"/>
      <c r="J507" s="71">
        <v>2.5728327282426302</v>
      </c>
      <c r="K507" s="71">
        <v>2.0138869151787149</v>
      </c>
      <c r="L507" s="71">
        <v>2.1055085781168268</v>
      </c>
      <c r="M507" s="71">
        <v>24.404040563459947</v>
      </c>
      <c r="N507" s="71">
        <v>16.347695926955183</v>
      </c>
      <c r="O507" s="71">
        <v>8.2467210075893398</v>
      </c>
      <c r="P507" s="71">
        <v>8.8227888211708194</v>
      </c>
      <c r="Q507" s="71">
        <v>0.51040522584821202</v>
      </c>
      <c r="R507" s="71">
        <v>0</v>
      </c>
      <c r="S507" s="71">
        <v>0</v>
      </c>
      <c r="T507" s="72"/>
      <c r="U507" s="71">
        <v>225622</v>
      </c>
      <c r="V507" s="71">
        <v>560</v>
      </c>
      <c r="W507" s="71">
        <v>58</v>
      </c>
      <c r="X507" s="71">
        <v>5811</v>
      </c>
      <c r="Y507" s="71">
        <v>4065</v>
      </c>
      <c r="Z507" s="71">
        <v>5163</v>
      </c>
      <c r="AA507" s="71">
        <v>1832</v>
      </c>
      <c r="AB507" s="71">
        <v>8271</v>
      </c>
      <c r="AC507" s="71">
        <v>0</v>
      </c>
      <c r="AD507" s="71">
        <v>0</v>
      </c>
      <c r="AE507" s="72"/>
      <c r="AF507" s="71">
        <v>2245081.345469099</v>
      </c>
      <c r="AG507" s="71">
        <v>1196520.6238201761</v>
      </c>
      <c r="AH507" s="71">
        <v>473952.85371045407</v>
      </c>
      <c r="AI507" s="71">
        <v>36005458.249294288</v>
      </c>
      <c r="AJ507" s="71">
        <v>20393167.938822009</v>
      </c>
      <c r="AK507" s="71">
        <v>0</v>
      </c>
      <c r="AL507" s="71">
        <v>0</v>
      </c>
      <c r="AM507" s="71">
        <v>1126447.9359453358</v>
      </c>
      <c r="AN507" s="71">
        <v>0</v>
      </c>
      <c r="AO507" s="71">
        <v>0</v>
      </c>
      <c r="AP507" s="71">
        <v>61440628.94706136</v>
      </c>
      <c r="AQ507" s="72"/>
      <c r="AR507" s="71">
        <v>10</v>
      </c>
      <c r="AS507" s="71">
        <v>2</v>
      </c>
      <c r="AT507" s="71">
        <v>0</v>
      </c>
      <c r="AU507" s="71">
        <v>1</v>
      </c>
      <c r="AV507" s="71">
        <v>0</v>
      </c>
      <c r="AW507" s="71">
        <v>0</v>
      </c>
      <c r="AX507" s="71"/>
      <c r="AY507" s="72"/>
      <c r="AZ507" s="71">
        <v>41.7</v>
      </c>
      <c r="BA507" s="71">
        <v>69.3</v>
      </c>
      <c r="BB507" s="71">
        <v>0</v>
      </c>
      <c r="BC507" s="71">
        <v>16100</v>
      </c>
      <c r="BD507" s="71">
        <v>0</v>
      </c>
      <c r="BE507" s="71">
        <v>0</v>
      </c>
      <c r="BF507" s="71"/>
      <c r="BG507" s="72"/>
      <c r="BH507" s="71">
        <v>0</v>
      </c>
      <c r="BI507" s="71">
        <v>0</v>
      </c>
      <c r="BJ507" s="71">
        <v>0</v>
      </c>
      <c r="BK507" s="71">
        <v>0</v>
      </c>
      <c r="BL507" s="71">
        <v>21.463000000000001</v>
      </c>
      <c r="BM507" s="71">
        <v>0</v>
      </c>
      <c r="BN507" s="72"/>
      <c r="BO507" s="71">
        <v>0</v>
      </c>
      <c r="BP507" s="71">
        <v>0</v>
      </c>
      <c r="BQ507" s="71">
        <v>0</v>
      </c>
      <c r="BR507" s="71">
        <v>0</v>
      </c>
      <c r="BS507" s="71">
        <v>2</v>
      </c>
      <c r="BT507" s="71">
        <v>0</v>
      </c>
      <c r="BU507"/>
      <c r="BV507" s="70">
        <v>21.463000000000001</v>
      </c>
      <c r="BW507" s="70">
        <v>0</v>
      </c>
      <c r="BX507" s="70">
        <v>0</v>
      </c>
      <c r="BY507" s="70">
        <v>0</v>
      </c>
      <c r="BZ507" s="70">
        <v>0</v>
      </c>
      <c r="CA507" s="70">
        <v>0</v>
      </c>
      <c r="CB507" s="70">
        <v>0</v>
      </c>
      <c r="CC507" s="70">
        <v>0</v>
      </c>
      <c r="CD507" s="70">
        <v>0</v>
      </c>
    </row>
    <row r="508" spans="1:82">
      <c r="A508" s="70" t="s">
        <v>2203</v>
      </c>
      <c r="B508" s="70">
        <v>442</v>
      </c>
      <c r="C508" s="70">
        <v>17</v>
      </c>
      <c r="D508" s="70">
        <v>26</v>
      </c>
      <c r="E508" s="70">
        <v>2020</v>
      </c>
      <c r="F508" s="70" t="s">
        <v>159</v>
      </c>
      <c r="G508" s="70" t="s">
        <v>2186</v>
      </c>
      <c r="H508" s="70" t="s">
        <v>2187</v>
      </c>
      <c r="I508" s="148"/>
      <c r="J508" s="71">
        <v>2.8155105856126079</v>
      </c>
      <c r="K508" s="71">
        <v>2.2737313266478112</v>
      </c>
      <c r="L508" s="71">
        <v>1.820697514895961</v>
      </c>
      <c r="M508" s="71">
        <v>18.905103056585993</v>
      </c>
      <c r="N508" s="71">
        <v>14.610640735455814</v>
      </c>
      <c r="O508" s="71">
        <v>7.200103681583502</v>
      </c>
      <c r="P508" s="71">
        <v>8.3868061463615415</v>
      </c>
      <c r="Q508" s="71">
        <v>0.47404421612731601</v>
      </c>
      <c r="R508" s="71">
        <v>0</v>
      </c>
      <c r="S508" s="71">
        <v>0</v>
      </c>
      <c r="T508" s="72"/>
      <c r="U508" s="71">
        <v>261145</v>
      </c>
      <c r="V508" s="71">
        <v>572</v>
      </c>
      <c r="W508" s="71">
        <v>53</v>
      </c>
      <c r="X508" s="71">
        <v>5092</v>
      </c>
      <c r="Y508" s="71">
        <v>3888</v>
      </c>
      <c r="Z508" s="71">
        <v>5145</v>
      </c>
      <c r="AA508" s="71">
        <v>1851</v>
      </c>
      <c r="AB508" s="71">
        <v>8040</v>
      </c>
      <c r="AC508" s="71">
        <v>0</v>
      </c>
      <c r="AD508" s="71">
        <v>0</v>
      </c>
      <c r="AE508" s="72"/>
      <c r="AF508" s="71">
        <v>2522624.591040147</v>
      </c>
      <c r="AG508" s="71">
        <v>1291193.6525321673</v>
      </c>
      <c r="AH508" s="71">
        <v>420719.06995680236</v>
      </c>
      <c r="AI508" s="71">
        <v>29618057.372860558</v>
      </c>
      <c r="AJ508" s="71">
        <v>19031525.811896551</v>
      </c>
      <c r="AK508" s="71"/>
      <c r="AL508" s="71"/>
      <c r="AM508" s="71">
        <v>1049309.326263082</v>
      </c>
      <c r="AN508" s="71"/>
      <c r="AO508" s="71"/>
      <c r="AP508" s="71">
        <v>53933429.824549317</v>
      </c>
      <c r="AQ508" s="72"/>
      <c r="AR508" s="71">
        <v>13</v>
      </c>
      <c r="AS508" s="71">
        <v>2</v>
      </c>
      <c r="AT508" s="71">
        <v>0</v>
      </c>
      <c r="AU508" s="71">
        <v>1</v>
      </c>
      <c r="AV508" s="71">
        <v>0</v>
      </c>
      <c r="AW508" s="71">
        <v>0</v>
      </c>
      <c r="AX508" s="71"/>
      <c r="AY508" s="72"/>
      <c r="AZ508" s="71">
        <v>58.599999999999987</v>
      </c>
      <c r="BA508" s="71">
        <v>69.3</v>
      </c>
      <c r="BB508" s="71">
        <v>0</v>
      </c>
      <c r="BC508" s="71">
        <v>16100</v>
      </c>
      <c r="BD508" s="71">
        <v>0</v>
      </c>
      <c r="BE508" s="71">
        <v>0</v>
      </c>
      <c r="BF508" s="71"/>
      <c r="BG508" s="72"/>
      <c r="BH508" s="71">
        <v>0</v>
      </c>
      <c r="BI508" s="71">
        <v>0</v>
      </c>
      <c r="BJ508" s="71">
        <v>0</v>
      </c>
      <c r="BK508" s="71">
        <v>0</v>
      </c>
      <c r="BL508" s="71">
        <v>16.664000000000001</v>
      </c>
      <c r="BM508" s="71">
        <v>0</v>
      </c>
      <c r="BN508" s="72"/>
      <c r="BO508" s="71">
        <v>0</v>
      </c>
      <c r="BP508" s="71">
        <v>0</v>
      </c>
      <c r="BQ508" s="71">
        <v>0</v>
      </c>
      <c r="BR508" s="71">
        <v>0</v>
      </c>
      <c r="BS508" s="71">
        <v>3</v>
      </c>
      <c r="BT508" s="71">
        <v>0</v>
      </c>
      <c r="BU508"/>
      <c r="BV508" s="70">
        <v>16.664000000000001</v>
      </c>
      <c r="BW508" s="70">
        <v>0</v>
      </c>
      <c r="BX508" s="70">
        <v>0</v>
      </c>
      <c r="BY508" s="70">
        <v>0</v>
      </c>
      <c r="BZ508" s="70">
        <v>0</v>
      </c>
      <c r="CA508" s="70">
        <v>0</v>
      </c>
      <c r="CB508" s="70">
        <v>0</v>
      </c>
      <c r="CC508" s="70">
        <v>0</v>
      </c>
      <c r="CD508" s="70">
        <v>0</v>
      </c>
    </row>
    <row r="509" spans="1:82">
      <c r="A509" s="70" t="s">
        <v>2204</v>
      </c>
      <c r="B509" s="70">
        <v>442</v>
      </c>
      <c r="C509" s="70">
        <v>18</v>
      </c>
      <c r="D509" s="70">
        <v>26</v>
      </c>
      <c r="E509" s="70">
        <v>2021</v>
      </c>
      <c r="F509" s="70" t="s">
        <v>160</v>
      </c>
      <c r="G509" s="70" t="s">
        <v>2186</v>
      </c>
      <c r="H509" s="70" t="s">
        <v>2187</v>
      </c>
      <c r="I509" s="148"/>
      <c r="J509" s="71">
        <v>1.968903636494324</v>
      </c>
      <c r="K509" s="71">
        <v>1.8653740121018489</v>
      </c>
      <c r="L509" s="71">
        <v>1.326182666357181</v>
      </c>
      <c r="M509" s="71">
        <v>21.12209997192836</v>
      </c>
      <c r="N509" s="71">
        <v>13.646048617967494</v>
      </c>
      <c r="O509" s="71">
        <v>6.9941121436563964</v>
      </c>
      <c r="P509" s="71">
        <v>8.5544088288970492</v>
      </c>
      <c r="Q509" s="71">
        <v>0.46721363339428301</v>
      </c>
      <c r="R509" s="71">
        <v>0</v>
      </c>
      <c r="S509" s="71">
        <v>0</v>
      </c>
      <c r="T509" s="72"/>
      <c r="U509" s="71">
        <v>189737</v>
      </c>
      <c r="V509" s="71">
        <v>572</v>
      </c>
      <c r="W509" s="71">
        <v>53</v>
      </c>
      <c r="X509" s="71">
        <v>5092</v>
      </c>
      <c r="Y509" s="71">
        <v>3948</v>
      </c>
      <c r="Z509" s="71">
        <v>5146</v>
      </c>
      <c r="AA509" s="71">
        <v>1841</v>
      </c>
      <c r="AB509" s="71">
        <v>8002</v>
      </c>
      <c r="AC509" s="71">
        <v>0</v>
      </c>
      <c r="AD509" s="71">
        <v>0</v>
      </c>
      <c r="AE509" s="72"/>
      <c r="AF509" s="71">
        <v>1707044.5931982063</v>
      </c>
      <c r="AG509" s="71">
        <v>1291707.6046697905</v>
      </c>
      <c r="AH509" s="71">
        <v>286926.14790974313</v>
      </c>
      <c r="AI509" s="71">
        <v>32633301.603855763</v>
      </c>
      <c r="AJ509" s="71">
        <v>16529259.24768734</v>
      </c>
      <c r="AK509" s="71">
        <v>0</v>
      </c>
      <c r="AL509" s="71">
        <v>0</v>
      </c>
      <c r="AM509" s="71">
        <v>1050373.630238039</v>
      </c>
      <c r="AN509" s="71">
        <v>0</v>
      </c>
      <c r="AO509" s="71">
        <v>0</v>
      </c>
      <c r="AP509" s="71">
        <v>53498612.827558883</v>
      </c>
      <c r="AQ509" s="72"/>
      <c r="AR509" s="71">
        <v>16</v>
      </c>
      <c r="AS509" s="71">
        <v>2</v>
      </c>
      <c r="AT509" s="71">
        <v>0</v>
      </c>
      <c r="AU509" s="71">
        <v>1</v>
      </c>
      <c r="AV509" s="71">
        <v>0</v>
      </c>
      <c r="AW509" s="71">
        <v>0</v>
      </c>
      <c r="AX509" s="71"/>
      <c r="AY509" s="72"/>
      <c r="AZ509" s="71">
        <v>80.099999999999994</v>
      </c>
      <c r="BA509" s="71">
        <v>69.3</v>
      </c>
      <c r="BB509" s="71">
        <v>0</v>
      </c>
      <c r="BC509" s="71">
        <v>16100</v>
      </c>
      <c r="BD509" s="71">
        <v>0</v>
      </c>
      <c r="BE509" s="71">
        <v>0</v>
      </c>
      <c r="BF509" s="71"/>
      <c r="BG509" s="72"/>
      <c r="BH509" s="71">
        <v>0</v>
      </c>
      <c r="BI509" s="71">
        <v>0</v>
      </c>
      <c r="BJ509" s="71">
        <v>0</v>
      </c>
      <c r="BK509" s="71">
        <v>0</v>
      </c>
      <c r="BL509" s="71">
        <v>22.255000000000003</v>
      </c>
      <c r="BM509" s="71">
        <v>0</v>
      </c>
      <c r="BN509" s="72"/>
      <c r="BO509" s="71">
        <v>0</v>
      </c>
      <c r="BP509" s="71">
        <v>0</v>
      </c>
      <c r="BQ509" s="71">
        <v>0</v>
      </c>
      <c r="BR509" s="71">
        <v>0</v>
      </c>
      <c r="BS509" s="71">
        <v>3</v>
      </c>
      <c r="BT509" s="71">
        <v>0</v>
      </c>
      <c r="BU509"/>
      <c r="BV509" s="70">
        <v>22.254999999999999</v>
      </c>
      <c r="BW509" s="70">
        <v>0</v>
      </c>
      <c r="BX509" s="70">
        <v>0</v>
      </c>
      <c r="BY509" s="70">
        <v>0</v>
      </c>
      <c r="BZ509" s="70">
        <v>0</v>
      </c>
      <c r="CA509" s="70">
        <v>0</v>
      </c>
      <c r="CB509" s="70">
        <v>0</v>
      </c>
      <c r="CC509" s="70">
        <v>0</v>
      </c>
      <c r="CD509" s="70">
        <v>0</v>
      </c>
    </row>
    <row r="510" spans="1:82">
      <c r="A510" s="70" t="s">
        <v>2205</v>
      </c>
      <c r="B510" s="70">
        <v>442</v>
      </c>
      <c r="C510" s="70">
        <v>19</v>
      </c>
      <c r="D510" s="70">
        <v>26</v>
      </c>
      <c r="E510" s="70">
        <v>2022</v>
      </c>
      <c r="F510" s="70" t="s">
        <v>161</v>
      </c>
      <c r="G510" s="70" t="s">
        <v>2186</v>
      </c>
      <c r="H510" s="70" t="s">
        <v>2187</v>
      </c>
      <c r="I510" s="148"/>
      <c r="J510" s="71">
        <v>1.6759492830045801</v>
      </c>
      <c r="K510" s="71">
        <v>1.9050379799975059</v>
      </c>
      <c r="L510" s="71">
        <v>1.3321882191575167</v>
      </c>
      <c r="M510" s="71">
        <v>19.779249394191197</v>
      </c>
      <c r="N510" s="71">
        <v>13.957625381160041</v>
      </c>
      <c r="O510" s="71">
        <v>7.4071637222901874</v>
      </c>
      <c r="P510" s="71">
        <v>8.5449577509374564</v>
      </c>
      <c r="Q510" s="71">
        <v>0.46925151462396869</v>
      </c>
      <c r="R510" s="71">
        <v>0</v>
      </c>
      <c r="S510" s="71">
        <v>0</v>
      </c>
      <c r="T510" s="72"/>
      <c r="U510" s="71">
        <v>179462</v>
      </c>
      <c r="V510" s="71">
        <v>572</v>
      </c>
      <c r="W510" s="71">
        <v>53</v>
      </c>
      <c r="X510" s="71">
        <v>5092</v>
      </c>
      <c r="Y510" s="71">
        <v>4030</v>
      </c>
      <c r="Z510" s="71">
        <v>5178</v>
      </c>
      <c r="AA510" s="71">
        <v>1867</v>
      </c>
      <c r="AB510" s="71">
        <v>7971</v>
      </c>
      <c r="AC510" s="71">
        <v>0</v>
      </c>
      <c r="AD510" s="71">
        <v>0</v>
      </c>
      <c r="AE510" s="72"/>
      <c r="AF510" s="71">
        <v>1535287.0825346611</v>
      </c>
      <c r="AG510" s="71">
        <v>1265346.4579142614</v>
      </c>
      <c r="AH510" s="71">
        <v>347189.56878666696</v>
      </c>
      <c r="AI510" s="71">
        <v>30084815.743028063</v>
      </c>
      <c r="AJ510" s="71">
        <v>18909367.736785572</v>
      </c>
      <c r="AK510" s="71">
        <v>0</v>
      </c>
      <c r="AL510" s="71">
        <v>0</v>
      </c>
      <c r="AM510" s="71">
        <v>1029273.6637191182</v>
      </c>
      <c r="AN510" s="71">
        <v>0</v>
      </c>
      <c r="AO510" s="71">
        <v>0</v>
      </c>
      <c r="AP510" s="71">
        <v>53171280.252768338</v>
      </c>
      <c r="AQ510" s="72"/>
      <c r="AR510" s="71">
        <v>16</v>
      </c>
      <c r="AS510" s="71">
        <v>2</v>
      </c>
      <c r="AT510" s="71">
        <v>0</v>
      </c>
      <c r="AU510" s="71">
        <v>2</v>
      </c>
      <c r="AV510" s="71">
        <v>0</v>
      </c>
      <c r="AW510" s="71">
        <v>0</v>
      </c>
      <c r="AX510" s="71"/>
      <c r="AY510" s="72"/>
      <c r="AZ510" s="71">
        <v>80.099999999999994</v>
      </c>
      <c r="BA510" s="71">
        <v>69.3</v>
      </c>
      <c r="BB510" s="71">
        <v>0</v>
      </c>
      <c r="BC510" s="71">
        <v>23100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2206</v>
      </c>
      <c r="B511" s="70">
        <v>442</v>
      </c>
      <c r="C511" s="70">
        <v>20</v>
      </c>
      <c r="D511" s="70">
        <v>26</v>
      </c>
      <c r="E511" s="70">
        <v>2023</v>
      </c>
      <c r="F511" s="70" t="s">
        <v>1539</v>
      </c>
      <c r="G511" s="70" t="s">
        <v>2186</v>
      </c>
      <c r="H511" s="70" t="s">
        <v>2187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16</v>
      </c>
      <c r="AS511" s="71">
        <v>2</v>
      </c>
      <c r="AT511" s="71">
        <v>0</v>
      </c>
      <c r="AU511" s="71">
        <v>3</v>
      </c>
      <c r="AV511" s="71">
        <v>0</v>
      </c>
      <c r="AW511" s="71">
        <v>0</v>
      </c>
      <c r="AX511" s="71"/>
      <c r="AY511" s="72"/>
      <c r="AZ511" s="71">
        <v>80.099999999999994</v>
      </c>
      <c r="BA511" s="71">
        <v>69.3</v>
      </c>
      <c r="BB511" s="71">
        <v>0</v>
      </c>
      <c r="BC511" s="71">
        <v>23288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2207</v>
      </c>
      <c r="B512" s="70">
        <v>442</v>
      </c>
      <c r="C512" s="70">
        <v>21</v>
      </c>
      <c r="D512" s="70">
        <v>26</v>
      </c>
      <c r="E512" s="70">
        <v>2024</v>
      </c>
      <c r="F512" s="70" t="s">
        <v>1554</v>
      </c>
      <c r="G512" s="70" t="s">
        <v>2186</v>
      </c>
      <c r="H512" s="70" t="s">
        <v>2187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2208</v>
      </c>
      <c r="B513" s="70">
        <v>1</v>
      </c>
      <c r="C513" s="70">
        <v>1</v>
      </c>
      <c r="D513" s="70">
        <v>1</v>
      </c>
      <c r="E513" s="70">
        <v>1990</v>
      </c>
      <c r="F513" s="70" t="s">
        <v>787</v>
      </c>
      <c r="G513" s="70" t="s">
        <v>2209</v>
      </c>
      <c r="H513" s="70" t="s">
        <v>2210</v>
      </c>
      <c r="I513" s="148" t="s">
        <v>793</v>
      </c>
      <c r="J513" s="71">
        <v>34.022738107120773</v>
      </c>
      <c r="K513" s="71">
        <v>3.1044541494549991</v>
      </c>
      <c r="L513" s="71">
        <v>8.2024595993788552</v>
      </c>
      <c r="M513" s="71">
        <v>5.4293183510286891</v>
      </c>
      <c r="N513" s="71">
        <v>6.7194061653355588</v>
      </c>
      <c r="O513" s="71">
        <v>8.3902306997507701</v>
      </c>
      <c r="P513" s="71">
        <v>11.688098595797729</v>
      </c>
      <c r="Q513" s="71">
        <v>0.66497879280735495</v>
      </c>
      <c r="R513" s="71">
        <v>0</v>
      </c>
      <c r="S513" s="71">
        <v>0.72079143210003926</v>
      </c>
      <c r="T513" s="72"/>
      <c r="U513" s="71">
        <v>2378236</v>
      </c>
      <c r="V513" s="71">
        <v>1028</v>
      </c>
      <c r="W513" s="71">
        <v>72</v>
      </c>
      <c r="X513" s="71">
        <v>2229</v>
      </c>
      <c r="Y513" s="71">
        <v>2587</v>
      </c>
      <c r="Z513" s="71">
        <v>3451</v>
      </c>
      <c r="AA513" s="71">
        <v>2838</v>
      </c>
      <c r="AB513" s="71">
        <v>10797</v>
      </c>
      <c r="AC513" s="71">
        <v>0</v>
      </c>
      <c r="AD513" s="71">
        <v>0.72079143210003926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2211</v>
      </c>
      <c r="B514" s="70">
        <v>2</v>
      </c>
      <c r="C514" s="70">
        <v>2</v>
      </c>
      <c r="D514" s="70">
        <v>1</v>
      </c>
      <c r="E514" s="70">
        <v>2005</v>
      </c>
      <c r="F514" s="70" t="s">
        <v>789</v>
      </c>
      <c r="G514" s="70" t="s">
        <v>2209</v>
      </c>
      <c r="H514" s="70" t="s">
        <v>2210</v>
      </c>
      <c r="I514" s="148"/>
      <c r="J514" s="71">
        <v>25.980549558794301</v>
      </c>
      <c r="K514" s="71">
        <v>1.637386441119939</v>
      </c>
      <c r="L514" s="71">
        <v>15.430387832518131</v>
      </c>
      <c r="M514" s="71">
        <v>10.2504705049428</v>
      </c>
      <c r="N514" s="71">
        <v>12.869255171489019</v>
      </c>
      <c r="O514" s="71">
        <v>12.755111298483881</v>
      </c>
      <c r="P514" s="71">
        <v>13.039324476332739</v>
      </c>
      <c r="Q514" s="71">
        <v>0.63150256328497201</v>
      </c>
      <c r="R514" s="71">
        <v>0</v>
      </c>
      <c r="S514" s="71">
        <v>1.0793929805086371</v>
      </c>
      <c r="T514" s="72"/>
      <c r="U514" s="71">
        <v>1505553</v>
      </c>
      <c r="V514" s="71">
        <v>616</v>
      </c>
      <c r="W514" s="71">
        <v>130</v>
      </c>
      <c r="X514" s="71">
        <v>1826</v>
      </c>
      <c r="Y514" s="71">
        <v>3237</v>
      </c>
      <c r="Z514" s="71">
        <v>6071</v>
      </c>
      <c r="AA514" s="71">
        <v>2593</v>
      </c>
      <c r="AB514" s="71">
        <v>10719</v>
      </c>
      <c r="AC514" s="71">
        <v>0</v>
      </c>
      <c r="AD514" s="71">
        <v>1.0793929805086371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2212</v>
      </c>
      <c r="B515" s="70">
        <v>3</v>
      </c>
      <c r="C515" s="70">
        <v>3</v>
      </c>
      <c r="D515" s="70">
        <v>1</v>
      </c>
      <c r="E515" s="70">
        <v>2006</v>
      </c>
      <c r="F515" s="70" t="s">
        <v>790</v>
      </c>
      <c r="G515" s="70" t="s">
        <v>2209</v>
      </c>
      <c r="H515" s="70" t="s">
        <v>2210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2213</v>
      </c>
      <c r="B516" s="70">
        <v>4</v>
      </c>
      <c r="C516" s="70">
        <v>4</v>
      </c>
      <c r="D516" s="70">
        <v>1</v>
      </c>
      <c r="E516" s="70">
        <v>2007</v>
      </c>
      <c r="F516" s="70" t="s">
        <v>791</v>
      </c>
      <c r="G516" s="70" t="s">
        <v>2209</v>
      </c>
      <c r="H516" s="70" t="s">
        <v>2210</v>
      </c>
      <c r="I516" s="148"/>
      <c r="J516" s="71">
        <v>31.70925872657963</v>
      </c>
      <c r="K516" s="71">
        <v>1.3006317853483149</v>
      </c>
      <c r="L516" s="71">
        <v>11.402654794616859</v>
      </c>
      <c r="M516" s="71">
        <v>10.77035039259621</v>
      </c>
      <c r="N516" s="71">
        <v>12.08456484382751</v>
      </c>
      <c r="O516" s="71">
        <v>12.190999002496399</v>
      </c>
      <c r="P516" s="71">
        <v>12.60284548083705</v>
      </c>
      <c r="Q516" s="71">
        <v>0.64884601901504002</v>
      </c>
      <c r="R516" s="71">
        <v>0</v>
      </c>
      <c r="S516" s="71">
        <v>1.295169380928815</v>
      </c>
      <c r="T516" s="72"/>
      <c r="U516" s="71">
        <v>1760734</v>
      </c>
      <c r="V516" s="71">
        <v>530</v>
      </c>
      <c r="W516" s="71">
        <v>108</v>
      </c>
      <c r="X516" s="71">
        <v>2325</v>
      </c>
      <c r="Y516" s="71">
        <v>3263</v>
      </c>
      <c r="Z516" s="71">
        <v>6032</v>
      </c>
      <c r="AA516" s="71">
        <v>2468</v>
      </c>
      <c r="AB516" s="71">
        <v>10431</v>
      </c>
      <c r="AC516" s="71">
        <v>0</v>
      </c>
      <c r="AD516" s="71">
        <v>1.295169380928815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2214</v>
      </c>
      <c r="B517" s="70">
        <v>5</v>
      </c>
      <c r="C517" s="70">
        <v>5</v>
      </c>
      <c r="D517" s="70">
        <v>1</v>
      </c>
      <c r="E517" s="70">
        <v>2008</v>
      </c>
      <c r="F517" s="70" t="s">
        <v>792</v>
      </c>
      <c r="G517" s="70" t="s">
        <v>2209</v>
      </c>
      <c r="H517" s="70" t="s">
        <v>2210</v>
      </c>
      <c r="I517" s="148"/>
      <c r="J517" s="71">
        <v>27.545812008402731</v>
      </c>
      <c r="K517" s="71">
        <v>0.97604324686427646</v>
      </c>
      <c r="L517" s="71">
        <v>9.5515971176059544</v>
      </c>
      <c r="M517" s="71">
        <v>11.13229230113817</v>
      </c>
      <c r="N517" s="71">
        <v>10.872325474400309</v>
      </c>
      <c r="O517" s="71">
        <v>11.81472296165221</v>
      </c>
      <c r="P517" s="71">
        <v>12.195730174622369</v>
      </c>
      <c r="Q517" s="71">
        <v>0.62935061062257303</v>
      </c>
      <c r="R517" s="71">
        <v>0</v>
      </c>
      <c r="S517" s="71">
        <v>1.384815916483159</v>
      </c>
      <c r="T517" s="72"/>
      <c r="U517" s="71">
        <v>1628427</v>
      </c>
      <c r="V517" s="71">
        <v>530</v>
      </c>
      <c r="W517" s="71">
        <v>108</v>
      </c>
      <c r="X517" s="71">
        <v>2325</v>
      </c>
      <c r="Y517" s="71">
        <v>3282</v>
      </c>
      <c r="Z517" s="71">
        <v>6051</v>
      </c>
      <c r="AA517" s="71">
        <v>2391</v>
      </c>
      <c r="AB517" s="71">
        <v>10284</v>
      </c>
      <c r="AC517" s="71">
        <v>0</v>
      </c>
      <c r="AD517" s="71">
        <v>1.384815916483159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2215</v>
      </c>
      <c r="B518" s="70">
        <v>6</v>
      </c>
      <c r="C518" s="70">
        <v>6</v>
      </c>
      <c r="D518" s="70">
        <v>1</v>
      </c>
      <c r="E518" s="70">
        <v>2009</v>
      </c>
      <c r="F518" s="70" t="s">
        <v>176</v>
      </c>
      <c r="G518" s="70" t="s">
        <v>2209</v>
      </c>
      <c r="H518" s="70" t="s">
        <v>2210</v>
      </c>
      <c r="I518" s="148"/>
      <c r="J518" s="71">
        <v>27.160431262242192</v>
      </c>
      <c r="K518" s="71">
        <v>0.99570736203969834</v>
      </c>
      <c r="L518" s="71">
        <v>12.893519117405351</v>
      </c>
      <c r="M518" s="71">
        <v>10.974426398367861</v>
      </c>
      <c r="N518" s="71">
        <v>12.8014519038574</v>
      </c>
      <c r="O518" s="71">
        <v>11.91831633233247</v>
      </c>
      <c r="P518" s="71">
        <v>11.740463603609509</v>
      </c>
      <c r="Q518" s="71">
        <v>0.59160159260272005</v>
      </c>
      <c r="R518" s="71">
        <v>0</v>
      </c>
      <c r="S518" s="71">
        <v>0.90942762900225105</v>
      </c>
      <c r="T518" s="72"/>
      <c r="U518" s="71">
        <v>1399932</v>
      </c>
      <c r="V518" s="71">
        <v>551</v>
      </c>
      <c r="W518" s="71">
        <v>168</v>
      </c>
      <c r="X518" s="71">
        <v>2293</v>
      </c>
      <c r="Y518" s="71">
        <v>3278</v>
      </c>
      <c r="Z518" s="71">
        <v>6025</v>
      </c>
      <c r="AA518" s="71">
        <v>2363</v>
      </c>
      <c r="AB518" s="71">
        <v>10148</v>
      </c>
      <c r="AC518" s="71">
        <v>0</v>
      </c>
      <c r="AD518" s="71">
        <v>0.90942762900225105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5.7</v>
      </c>
      <c r="BK518" s="71">
        <v>0</v>
      </c>
      <c r="BL518" s="71">
        <v>0</v>
      </c>
      <c r="BM518" s="71">
        <v>0</v>
      </c>
      <c r="BN518" s="72"/>
      <c r="BO518" s="71">
        <v>0</v>
      </c>
      <c r="BP518" s="71">
        <v>0</v>
      </c>
      <c r="BQ518" s="71">
        <v>1</v>
      </c>
      <c r="BR518" s="71">
        <v>0</v>
      </c>
      <c r="BS518" s="71">
        <v>0</v>
      </c>
      <c r="BT518" s="71">
        <v>0</v>
      </c>
      <c r="BU518"/>
      <c r="BV518" s="70">
        <v>5.7</v>
      </c>
      <c r="BW518" s="70">
        <v>0</v>
      </c>
      <c r="BX518" s="70">
        <v>0</v>
      </c>
      <c r="BY518" s="70">
        <v>0</v>
      </c>
      <c r="BZ518" s="70">
        <v>0</v>
      </c>
      <c r="CA518" s="70">
        <v>0</v>
      </c>
      <c r="CB518" s="70">
        <v>0</v>
      </c>
      <c r="CC518" s="70">
        <v>0</v>
      </c>
      <c r="CD518" s="70">
        <v>0</v>
      </c>
    </row>
    <row r="519" spans="1:82">
      <c r="A519" s="70" t="s">
        <v>2216</v>
      </c>
      <c r="B519" s="70">
        <v>7</v>
      </c>
      <c r="C519" s="70">
        <v>7</v>
      </c>
      <c r="D519" s="70">
        <v>1</v>
      </c>
      <c r="E519" s="70">
        <v>2010</v>
      </c>
      <c r="F519" s="70" t="s">
        <v>177</v>
      </c>
      <c r="G519" s="70" t="s">
        <v>2209</v>
      </c>
      <c r="H519" s="70" t="s">
        <v>2210</v>
      </c>
      <c r="I519" s="148"/>
      <c r="J519" s="71">
        <v>22.787900553278391</v>
      </c>
      <c r="K519" s="71">
        <v>1.009886464376496</v>
      </c>
      <c r="L519" s="71">
        <v>11.22400795257998</v>
      </c>
      <c r="M519" s="71">
        <v>10.67543624399625</v>
      </c>
      <c r="N519" s="71">
        <v>11.832466840525051</v>
      </c>
      <c r="O519" s="71">
        <v>11.90650833831803</v>
      </c>
      <c r="P519" s="71">
        <v>11.929070453893511</v>
      </c>
      <c r="Q519" s="71">
        <v>0.61118825445563596</v>
      </c>
      <c r="R519" s="71">
        <v>0</v>
      </c>
      <c r="S519" s="71">
        <v>0.88880833048725594</v>
      </c>
      <c r="T519" s="72"/>
      <c r="U519" s="71">
        <v>1531988</v>
      </c>
      <c r="V519" s="71">
        <v>551</v>
      </c>
      <c r="W519" s="71">
        <v>168</v>
      </c>
      <c r="X519" s="71">
        <v>2293</v>
      </c>
      <c r="Y519" s="71">
        <v>3264</v>
      </c>
      <c r="Z519" s="71">
        <v>6047</v>
      </c>
      <c r="AA519" s="71">
        <v>2341</v>
      </c>
      <c r="AB519" s="71">
        <v>10046</v>
      </c>
      <c r="AC519" s="71">
        <v>0</v>
      </c>
      <c r="AD519" s="71">
        <v>0.88880833048725594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5.625</v>
      </c>
      <c r="BK519" s="71">
        <v>0</v>
      </c>
      <c r="BL519" s="71">
        <v>0</v>
      </c>
      <c r="BM519" s="71">
        <v>0</v>
      </c>
      <c r="BN519" s="72"/>
      <c r="BO519" s="71">
        <v>0</v>
      </c>
      <c r="BP519" s="71">
        <v>0</v>
      </c>
      <c r="BQ519" s="71">
        <v>1</v>
      </c>
      <c r="BR519" s="71">
        <v>0</v>
      </c>
      <c r="BS519" s="71">
        <v>0</v>
      </c>
      <c r="BT519" s="71">
        <v>0</v>
      </c>
      <c r="BU519"/>
      <c r="BV519" s="70">
        <v>5.625</v>
      </c>
      <c r="BW519" s="70">
        <v>0</v>
      </c>
      <c r="BX519" s="70">
        <v>0</v>
      </c>
      <c r="BY519" s="70">
        <v>0</v>
      </c>
      <c r="BZ519" s="70">
        <v>0</v>
      </c>
      <c r="CA519" s="70">
        <v>0</v>
      </c>
      <c r="CB519" s="70">
        <v>0</v>
      </c>
      <c r="CC519" s="70">
        <v>0</v>
      </c>
      <c r="CD519" s="70">
        <v>0</v>
      </c>
    </row>
    <row r="520" spans="1:82">
      <c r="A520" s="70" t="s">
        <v>2217</v>
      </c>
      <c r="B520" s="70">
        <v>8</v>
      </c>
      <c r="C520" s="70">
        <v>8</v>
      </c>
      <c r="D520" s="70">
        <v>1</v>
      </c>
      <c r="E520" s="70">
        <v>2011</v>
      </c>
      <c r="F520" s="70" t="s">
        <v>178</v>
      </c>
      <c r="G520" s="1064" t="s">
        <v>2209</v>
      </c>
      <c r="H520" s="70" t="s">
        <v>2210</v>
      </c>
      <c r="I520" s="148"/>
      <c r="J520" s="71">
        <v>12.95216575076903</v>
      </c>
      <c r="K520" s="71">
        <v>1.402672206324215</v>
      </c>
      <c r="L520" s="71">
        <v>9.4831770295319178</v>
      </c>
      <c r="M520" s="71">
        <v>11.26364871610107</v>
      </c>
      <c r="N520" s="71">
        <v>14.20410324837866</v>
      </c>
      <c r="O520" s="71">
        <v>11.801728366335192</v>
      </c>
      <c r="P520" s="71">
        <v>11.529906529990129</v>
      </c>
      <c r="Q520" s="71">
        <v>0.69089297655688797</v>
      </c>
      <c r="R520" s="71">
        <v>0</v>
      </c>
      <c r="S520" s="71">
        <v>0.77516832765803034</v>
      </c>
      <c r="T520" s="72"/>
      <c r="U520" s="71">
        <v>994613</v>
      </c>
      <c r="V520" s="71">
        <v>551</v>
      </c>
      <c r="W520" s="71">
        <v>168</v>
      </c>
      <c r="X520" s="71">
        <v>2293</v>
      </c>
      <c r="Y520" s="71">
        <v>3263</v>
      </c>
      <c r="Z520" s="71">
        <v>6124</v>
      </c>
      <c r="AA520" s="71">
        <v>2330</v>
      </c>
      <c r="AB520" s="71">
        <v>9845</v>
      </c>
      <c r="AC520" s="71">
        <v>0</v>
      </c>
      <c r="AD520" s="71">
        <v>0.77516832765803034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5.7930000000000001</v>
      </c>
      <c r="BK520" s="71">
        <v>0</v>
      </c>
      <c r="BL520" s="71">
        <v>0</v>
      </c>
      <c r="BM520" s="71">
        <v>0</v>
      </c>
      <c r="BN520" s="72"/>
      <c r="BO520" s="71">
        <v>0</v>
      </c>
      <c r="BP520" s="71">
        <v>0</v>
      </c>
      <c r="BQ520" s="71">
        <v>1</v>
      </c>
      <c r="BR520" s="71">
        <v>0</v>
      </c>
      <c r="BS520" s="71">
        <v>0</v>
      </c>
      <c r="BT520" s="71">
        <v>0</v>
      </c>
      <c r="BU520"/>
      <c r="BV520" s="70">
        <v>5.7930000000000001</v>
      </c>
      <c r="BW520" s="70">
        <v>0</v>
      </c>
      <c r="BX520" s="70">
        <v>0</v>
      </c>
      <c r="BY520" s="70">
        <v>0</v>
      </c>
      <c r="BZ520" s="70">
        <v>0</v>
      </c>
      <c r="CA520" s="70">
        <v>0</v>
      </c>
      <c r="CB520" s="70">
        <v>0</v>
      </c>
      <c r="CC520" s="70">
        <v>0</v>
      </c>
      <c r="CD520" s="70">
        <v>0</v>
      </c>
    </row>
    <row r="521" spans="1:82">
      <c r="A521" s="70" t="s">
        <v>2218</v>
      </c>
      <c r="B521" s="70">
        <v>9</v>
      </c>
      <c r="C521" s="70">
        <v>9</v>
      </c>
      <c r="D521" s="70">
        <v>1</v>
      </c>
      <c r="E521" s="70">
        <v>2012</v>
      </c>
      <c r="F521" s="70" t="s">
        <v>179</v>
      </c>
      <c r="G521" s="1064" t="s">
        <v>2209</v>
      </c>
      <c r="H521" s="70" t="s">
        <v>2210</v>
      </c>
      <c r="I521" s="148"/>
      <c r="J521" s="71">
        <v>24.12754568326255</v>
      </c>
      <c r="K521" s="71">
        <v>1.3135450794057351</v>
      </c>
      <c r="L521" s="71">
        <v>9.4578937865780244</v>
      </c>
      <c r="M521" s="71">
        <v>12.627452871438321</v>
      </c>
      <c r="N521" s="71">
        <v>14.95759981852555</v>
      </c>
      <c r="O521" s="71">
        <v>11.873287538597584</v>
      </c>
      <c r="P521" s="71">
        <v>11.391464890304645</v>
      </c>
      <c r="Q521" s="71">
        <v>0.73806071713713195</v>
      </c>
      <c r="R521" s="71">
        <v>0</v>
      </c>
      <c r="S521" s="71">
        <v>0.80978158585060944</v>
      </c>
      <c r="T521" s="72"/>
      <c r="U521" s="71">
        <v>1508061</v>
      </c>
      <c r="V521" s="71">
        <v>551</v>
      </c>
      <c r="W521" s="71">
        <v>168</v>
      </c>
      <c r="X521" s="71">
        <v>2293</v>
      </c>
      <c r="Y521" s="71">
        <v>3272</v>
      </c>
      <c r="Z521" s="71">
        <v>6210</v>
      </c>
      <c r="AA521" s="71">
        <v>2289</v>
      </c>
      <c r="AB521" s="71">
        <v>9680</v>
      </c>
      <c r="AC521" s="71">
        <v>0</v>
      </c>
      <c r="AD521" s="71">
        <v>0.80978158585060944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5.5919999999999996</v>
      </c>
      <c r="BK521" s="71">
        <v>0</v>
      </c>
      <c r="BL521" s="71">
        <v>0</v>
      </c>
      <c r="BM521" s="71">
        <v>0</v>
      </c>
      <c r="BN521" s="72"/>
      <c r="BO521" s="71">
        <v>0</v>
      </c>
      <c r="BP521" s="71">
        <v>0</v>
      </c>
      <c r="BQ521" s="71">
        <v>1</v>
      </c>
      <c r="BR521" s="71">
        <v>0</v>
      </c>
      <c r="BS521" s="71">
        <v>0</v>
      </c>
      <c r="BT521" s="71">
        <v>0</v>
      </c>
      <c r="BU521"/>
      <c r="BV521" s="70">
        <v>5.5919999999999996</v>
      </c>
      <c r="BW521" s="70">
        <v>0</v>
      </c>
      <c r="BX521" s="70">
        <v>0</v>
      </c>
      <c r="BY521" s="70">
        <v>0</v>
      </c>
      <c r="BZ521" s="70">
        <v>0</v>
      </c>
      <c r="CA521" s="70">
        <v>0</v>
      </c>
      <c r="CB521" s="70">
        <v>0</v>
      </c>
      <c r="CC521" s="70">
        <v>0</v>
      </c>
      <c r="CD521" s="70">
        <v>0</v>
      </c>
    </row>
    <row r="522" spans="1:82">
      <c r="A522" s="70" t="s">
        <v>2219</v>
      </c>
      <c r="B522" s="70">
        <v>10</v>
      </c>
      <c r="C522" s="70">
        <v>10</v>
      </c>
      <c r="D522" s="70">
        <v>1</v>
      </c>
      <c r="E522" s="70">
        <v>2013</v>
      </c>
      <c r="F522" s="70" t="s">
        <v>180</v>
      </c>
      <c r="G522" s="70" t="s">
        <v>2209</v>
      </c>
      <c r="H522" s="70" t="s">
        <v>2210</v>
      </c>
      <c r="I522" s="148"/>
      <c r="J522" s="71">
        <v>23.687374673884769</v>
      </c>
      <c r="K522" s="71">
        <v>1.1853743206662291</v>
      </c>
      <c r="L522" s="71">
        <v>6.6895703250159988</v>
      </c>
      <c r="M522" s="71">
        <v>12.3823497622495</v>
      </c>
      <c r="N522" s="71">
        <v>14.738243491872479</v>
      </c>
      <c r="O522" s="71">
        <v>11.503092836456409</v>
      </c>
      <c r="P522" s="71">
        <v>11.424397284782325</v>
      </c>
      <c r="Q522" s="71">
        <v>0.74252962556701596</v>
      </c>
      <c r="R522" s="71">
        <v>0</v>
      </c>
      <c r="S522" s="71">
        <v>1.0165957932417411</v>
      </c>
      <c r="T522" s="72"/>
      <c r="U522" s="71">
        <v>1523713</v>
      </c>
      <c r="V522" s="71">
        <v>551</v>
      </c>
      <c r="W522" s="71">
        <v>168</v>
      </c>
      <c r="X522" s="71">
        <v>2293</v>
      </c>
      <c r="Y522" s="71">
        <v>3282</v>
      </c>
      <c r="Z522" s="71">
        <v>6285</v>
      </c>
      <c r="AA522" s="71">
        <v>2287</v>
      </c>
      <c r="AB522" s="71">
        <v>9599</v>
      </c>
      <c r="AC522" s="71">
        <v>0</v>
      </c>
      <c r="AD522" s="71">
        <v>1.0165957932417411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5.407</v>
      </c>
      <c r="BK522" s="71">
        <v>0</v>
      </c>
      <c r="BL522" s="71">
        <v>0</v>
      </c>
      <c r="BM522" s="71">
        <v>0</v>
      </c>
      <c r="BN522" s="72"/>
      <c r="BO522" s="71">
        <v>0</v>
      </c>
      <c r="BP522" s="71">
        <v>0</v>
      </c>
      <c r="BQ522" s="71">
        <v>1</v>
      </c>
      <c r="BR522" s="71">
        <v>0</v>
      </c>
      <c r="BS522" s="71">
        <v>0</v>
      </c>
      <c r="BT522" s="71">
        <v>0</v>
      </c>
      <c r="BU522"/>
      <c r="BV522" s="70">
        <v>5.407</v>
      </c>
      <c r="BW522" s="70">
        <v>0</v>
      </c>
      <c r="BX522" s="70">
        <v>0</v>
      </c>
      <c r="BY522" s="70">
        <v>0</v>
      </c>
      <c r="BZ522" s="70">
        <v>0</v>
      </c>
      <c r="CA522" s="70">
        <v>0</v>
      </c>
      <c r="CB522" s="70">
        <v>0</v>
      </c>
      <c r="CC522" s="70">
        <v>0</v>
      </c>
      <c r="CD522" s="70">
        <v>0</v>
      </c>
    </row>
    <row r="523" spans="1:82">
      <c r="A523" s="70" t="s">
        <v>2220</v>
      </c>
      <c r="B523" s="70">
        <v>11</v>
      </c>
      <c r="C523" s="70">
        <v>11</v>
      </c>
      <c r="D523" s="70">
        <v>1</v>
      </c>
      <c r="E523" s="70">
        <v>2014</v>
      </c>
      <c r="F523" s="70" t="s">
        <v>181</v>
      </c>
      <c r="G523" s="70" t="s">
        <v>2209</v>
      </c>
      <c r="H523" s="70" t="s">
        <v>2210</v>
      </c>
      <c r="I523" s="148"/>
      <c r="J523" s="71">
        <v>22.0857591540159</v>
      </c>
      <c r="K523" s="71">
        <v>1.033365117812014</v>
      </c>
      <c r="L523" s="71">
        <v>7.4019548038280059</v>
      </c>
      <c r="M523" s="71">
        <v>13.16099463747469</v>
      </c>
      <c r="N523" s="71">
        <v>12.690813884815361</v>
      </c>
      <c r="O523" s="71">
        <v>11.003481078605585</v>
      </c>
      <c r="P523" s="71">
        <v>11.493822215148473</v>
      </c>
      <c r="Q523" s="71">
        <v>0.70076081435884696</v>
      </c>
      <c r="R523" s="71">
        <v>0</v>
      </c>
      <c r="S523" s="71">
        <v>1.215237499832007</v>
      </c>
      <c r="T523" s="72"/>
      <c r="U523" s="71">
        <v>1569498</v>
      </c>
      <c r="V523" s="71">
        <v>486</v>
      </c>
      <c r="W523" s="71">
        <v>149</v>
      </c>
      <c r="X523" s="71">
        <v>2494</v>
      </c>
      <c r="Y523" s="71">
        <v>3271</v>
      </c>
      <c r="Z523" s="71">
        <v>6332</v>
      </c>
      <c r="AA523" s="71">
        <v>2289</v>
      </c>
      <c r="AB523" s="71">
        <v>9442</v>
      </c>
      <c r="AC523" s="71">
        <v>0</v>
      </c>
      <c r="AD523" s="71">
        <v>1.215237499832007</v>
      </c>
      <c r="AE523" s="72"/>
      <c r="AF523" s="71"/>
      <c r="AG523" s="71"/>
      <c r="AH523" s="71"/>
      <c r="AI523" s="71"/>
      <c r="AJ523" s="71"/>
      <c r="AK523" s="71"/>
      <c r="AL523" s="71"/>
      <c r="AM523" s="71"/>
      <c r="AN523" s="71"/>
      <c r="AO523" s="71"/>
      <c r="AP523" s="71"/>
      <c r="AQ523" s="72"/>
      <c r="AR523" s="71">
        <v>123</v>
      </c>
      <c r="AS523" s="71">
        <v>24</v>
      </c>
      <c r="AT523" s="71">
        <v>0</v>
      </c>
      <c r="AU523" s="71">
        <v>0</v>
      </c>
      <c r="AV523" s="71">
        <v>0</v>
      </c>
      <c r="AW523" s="71">
        <v>0</v>
      </c>
      <c r="AX523" s="71"/>
      <c r="AY523" s="72"/>
      <c r="AZ523" s="71">
        <v>505.4</v>
      </c>
      <c r="BA523" s="71">
        <v>4129.6000000000004</v>
      </c>
      <c r="BB523" s="71">
        <v>0</v>
      </c>
      <c r="BC523" s="71">
        <v>0</v>
      </c>
      <c r="BD523" s="71">
        <v>0</v>
      </c>
      <c r="BE523" s="71">
        <v>0</v>
      </c>
      <c r="BF523" s="71"/>
      <c r="BG523" s="72"/>
      <c r="BH523" s="71">
        <v>0</v>
      </c>
      <c r="BI523" s="71">
        <v>0</v>
      </c>
      <c r="BJ523" s="71">
        <v>5.8719999999999999</v>
      </c>
      <c r="BK523" s="71">
        <v>0</v>
      </c>
      <c r="BL523" s="71">
        <v>0</v>
      </c>
      <c r="BM523" s="71">
        <v>0</v>
      </c>
      <c r="BN523" s="72"/>
      <c r="BO523" s="71">
        <v>0</v>
      </c>
      <c r="BP523" s="71">
        <v>0</v>
      </c>
      <c r="BQ523" s="71">
        <v>1</v>
      </c>
      <c r="BR523" s="71">
        <v>0</v>
      </c>
      <c r="BS523" s="71">
        <v>0</v>
      </c>
      <c r="BT523" s="71">
        <v>0</v>
      </c>
      <c r="BU523"/>
      <c r="BV523" s="70">
        <v>5.8719999999999999</v>
      </c>
      <c r="BW523" s="70">
        <v>0</v>
      </c>
      <c r="BX523" s="70">
        <v>0</v>
      </c>
      <c r="BY523" s="70">
        <v>0</v>
      </c>
      <c r="BZ523" s="70">
        <v>0</v>
      </c>
      <c r="CA523" s="70">
        <v>0</v>
      </c>
      <c r="CB523" s="70">
        <v>0</v>
      </c>
      <c r="CC523" s="70">
        <v>0</v>
      </c>
      <c r="CD523" s="70">
        <v>0</v>
      </c>
    </row>
    <row r="524" spans="1:82">
      <c r="A524" s="70" t="s">
        <v>2221</v>
      </c>
      <c r="B524" s="70">
        <v>12</v>
      </c>
      <c r="C524" s="70">
        <v>12</v>
      </c>
      <c r="D524" s="70">
        <v>1</v>
      </c>
      <c r="E524" s="70">
        <v>2015</v>
      </c>
      <c r="F524" s="70" t="s">
        <v>182</v>
      </c>
      <c r="G524" s="70" t="s">
        <v>2209</v>
      </c>
      <c r="H524" s="70" t="s">
        <v>2210</v>
      </c>
      <c r="I524" s="148"/>
      <c r="J524" s="71">
        <v>22.11199193919979</v>
      </c>
      <c r="K524" s="71">
        <v>1.1557966879311981</v>
      </c>
      <c r="L524" s="71">
        <v>9.5722097804469772</v>
      </c>
      <c r="M524" s="71">
        <v>12.59784571498607</v>
      </c>
      <c r="N524" s="71">
        <v>10.922204730197929</v>
      </c>
      <c r="O524" s="71">
        <v>10.828025009276148</v>
      </c>
      <c r="P524" s="71">
        <v>11.497877710151503</v>
      </c>
      <c r="Q524" s="71">
        <v>0.67183213152966104</v>
      </c>
      <c r="R524" s="71">
        <v>0</v>
      </c>
      <c r="S524" s="71">
        <v>1.4791377946312929</v>
      </c>
      <c r="T524" s="72"/>
      <c r="U524" s="71">
        <v>1705366</v>
      </c>
      <c r="V524" s="71">
        <v>486</v>
      </c>
      <c r="W524" s="71">
        <v>149</v>
      </c>
      <c r="X524" s="71">
        <v>2494</v>
      </c>
      <c r="Y524" s="71">
        <v>3275</v>
      </c>
      <c r="Z524" s="71">
        <v>6291</v>
      </c>
      <c r="AA524" s="71">
        <v>2288</v>
      </c>
      <c r="AB524" s="71">
        <v>9247</v>
      </c>
      <c r="AC524" s="71">
        <v>0</v>
      </c>
      <c r="AD524" s="71">
        <v>1.4791377946312929</v>
      </c>
      <c r="AE524" s="72"/>
      <c r="AF524" s="71">
        <v>12478037.378907479</v>
      </c>
      <c r="AG524" s="71">
        <v>876606.76439168816</v>
      </c>
      <c r="AH524" s="71">
        <v>1423557.1323280551</v>
      </c>
      <c r="AI524" s="71">
        <v>15396873.53143985</v>
      </c>
      <c r="AJ524" s="71">
        <v>14169318.37321632</v>
      </c>
      <c r="AK524" s="71">
        <v>0</v>
      </c>
      <c r="AL524" s="71">
        <v>0</v>
      </c>
      <c r="AM524" s="71">
        <v>1267262.5602939089</v>
      </c>
      <c r="AN524" s="71">
        <v>0</v>
      </c>
      <c r="AO524" s="71">
        <v>0</v>
      </c>
      <c r="AP524" s="71">
        <v>45611655.740577303</v>
      </c>
      <c r="AQ524" s="72"/>
      <c r="AR524" s="71">
        <v>136</v>
      </c>
      <c r="AS524" s="71">
        <v>31</v>
      </c>
      <c r="AT524" s="71">
        <v>0</v>
      </c>
      <c r="AU524" s="71">
        <v>1</v>
      </c>
      <c r="AV524" s="71">
        <v>0</v>
      </c>
      <c r="AW524" s="71">
        <v>0</v>
      </c>
      <c r="AX524" s="71"/>
      <c r="AY524" s="72"/>
      <c r="AZ524" s="71">
        <v>585.6</v>
      </c>
      <c r="BA524" s="71">
        <v>4811.3999999999996</v>
      </c>
      <c r="BB524" s="71">
        <v>0</v>
      </c>
      <c r="BC524" s="71">
        <v>199</v>
      </c>
      <c r="BD524" s="71">
        <v>0</v>
      </c>
      <c r="BE524" s="71">
        <v>0</v>
      </c>
      <c r="BF524" s="71"/>
      <c r="BG524" s="72"/>
      <c r="BH524" s="71">
        <v>0</v>
      </c>
      <c r="BI524" s="71">
        <v>0</v>
      </c>
      <c r="BJ524" s="71">
        <v>6.3159999999999998</v>
      </c>
      <c r="BK524" s="71">
        <v>0</v>
      </c>
      <c r="BL524" s="71">
        <v>0</v>
      </c>
      <c r="BM524" s="71">
        <v>0</v>
      </c>
      <c r="BN524" s="72"/>
      <c r="BO524" s="71">
        <v>0</v>
      </c>
      <c r="BP524" s="71">
        <v>0</v>
      </c>
      <c r="BQ524" s="71">
        <v>1</v>
      </c>
      <c r="BR524" s="71">
        <v>0</v>
      </c>
      <c r="BS524" s="71">
        <v>0</v>
      </c>
      <c r="BT524" s="71">
        <v>0</v>
      </c>
      <c r="BU524"/>
      <c r="BV524" s="70">
        <v>6.3159999999999998</v>
      </c>
      <c r="BW524" s="70">
        <v>0</v>
      </c>
      <c r="BX524" s="70">
        <v>0</v>
      </c>
      <c r="BY524" s="70">
        <v>0</v>
      </c>
      <c r="BZ524" s="70">
        <v>0</v>
      </c>
      <c r="CA524" s="70">
        <v>0</v>
      </c>
      <c r="CB524" s="70">
        <v>0</v>
      </c>
      <c r="CC524" s="70">
        <v>0</v>
      </c>
      <c r="CD524" s="70">
        <v>0</v>
      </c>
    </row>
    <row r="525" spans="1:82">
      <c r="A525" s="70" t="s">
        <v>2222</v>
      </c>
      <c r="B525" s="70">
        <v>13</v>
      </c>
      <c r="C525" s="70">
        <v>13</v>
      </c>
      <c r="D525" s="70">
        <v>1</v>
      </c>
      <c r="E525" s="70">
        <v>2016</v>
      </c>
      <c r="F525" s="70" t="s">
        <v>155</v>
      </c>
      <c r="G525" s="70" t="s">
        <v>2209</v>
      </c>
      <c r="H525" s="70" t="s">
        <v>2210</v>
      </c>
      <c r="I525" s="148"/>
      <c r="J525" s="71">
        <v>20.785779709240597</v>
      </c>
      <c r="K525" s="71">
        <v>1.1680994540505527</v>
      </c>
      <c r="L525" s="71">
        <v>8.355775750204355</v>
      </c>
      <c r="M525" s="71">
        <v>10.371074278646715</v>
      </c>
      <c r="N525" s="71">
        <v>10.928977305232777</v>
      </c>
      <c r="O525" s="71">
        <v>10.7543450095719</v>
      </c>
      <c r="P525" s="71">
        <v>11.048733678054072</v>
      </c>
      <c r="Q525" s="71">
        <v>0.64176260505696703</v>
      </c>
      <c r="R525" s="71">
        <v>0</v>
      </c>
      <c r="S525" s="71">
        <v>1.31554478347563</v>
      </c>
      <c r="T525" s="72"/>
      <c r="U525" s="71">
        <v>1582435</v>
      </c>
      <c r="V525" s="71">
        <v>486</v>
      </c>
      <c r="W525" s="71">
        <v>149</v>
      </c>
      <c r="X525" s="71">
        <v>2494</v>
      </c>
      <c r="Y525" s="71">
        <v>3294</v>
      </c>
      <c r="Z525" s="71">
        <v>6325</v>
      </c>
      <c r="AA525" s="71">
        <v>2274</v>
      </c>
      <c r="AB525" s="71">
        <v>9086</v>
      </c>
      <c r="AC525" s="71">
        <v>0</v>
      </c>
      <c r="AD525" s="71">
        <v>1.31554478347563</v>
      </c>
      <c r="AE525" s="72"/>
      <c r="AF525" s="71">
        <v>11676494.163770391</v>
      </c>
      <c r="AG525" s="71">
        <v>848075.71959758748</v>
      </c>
      <c r="AH525" s="71">
        <v>967047.06752756878</v>
      </c>
      <c r="AI525" s="71">
        <v>14483388.604572831</v>
      </c>
      <c r="AJ525" s="71">
        <v>13016451.13308404</v>
      </c>
      <c r="AK525" s="71">
        <v>0</v>
      </c>
      <c r="AL525" s="71">
        <v>0</v>
      </c>
      <c r="AM525" s="71">
        <v>1246165.5824760171</v>
      </c>
      <c r="AN525" s="71">
        <v>0</v>
      </c>
      <c r="AO525" s="71">
        <v>0</v>
      </c>
      <c r="AP525" s="71">
        <v>42237622.271028444</v>
      </c>
      <c r="AQ525" s="72"/>
      <c r="AR525" s="71">
        <v>141</v>
      </c>
      <c r="AS525" s="71">
        <v>42</v>
      </c>
      <c r="AT525" s="71">
        <v>0</v>
      </c>
      <c r="AU525" s="71">
        <v>2</v>
      </c>
      <c r="AV525" s="71">
        <v>0</v>
      </c>
      <c r="AW525" s="71">
        <v>0</v>
      </c>
      <c r="AX525" s="71"/>
      <c r="AY525" s="72"/>
      <c r="AZ525" s="71">
        <v>608.90000000000009</v>
      </c>
      <c r="BA525" s="71">
        <v>5245.4</v>
      </c>
      <c r="BB525" s="71">
        <v>0</v>
      </c>
      <c r="BC525" s="71">
        <v>271</v>
      </c>
      <c r="BD525" s="71">
        <v>0</v>
      </c>
      <c r="BE525" s="71">
        <v>0</v>
      </c>
      <c r="BF525" s="71"/>
      <c r="BG525" s="72"/>
      <c r="BH525" s="71">
        <v>0</v>
      </c>
      <c r="BI525" s="71">
        <v>0</v>
      </c>
      <c r="BJ525" s="71">
        <v>6.42</v>
      </c>
      <c r="BK525" s="71">
        <v>0</v>
      </c>
      <c r="BL525" s="71">
        <v>0</v>
      </c>
      <c r="BM525" s="71">
        <v>0</v>
      </c>
      <c r="BN525" s="72"/>
      <c r="BO525" s="71">
        <v>0</v>
      </c>
      <c r="BP525" s="71">
        <v>0</v>
      </c>
      <c r="BQ525" s="71">
        <v>1</v>
      </c>
      <c r="BR525" s="71">
        <v>0</v>
      </c>
      <c r="BS525" s="71">
        <v>0</v>
      </c>
      <c r="BT525" s="71">
        <v>0</v>
      </c>
      <c r="BU525"/>
      <c r="BV525" s="70">
        <v>6.42</v>
      </c>
      <c r="BW525" s="70">
        <v>0</v>
      </c>
      <c r="BX525" s="70">
        <v>0</v>
      </c>
      <c r="BY525" s="70">
        <v>0</v>
      </c>
      <c r="BZ525" s="70">
        <v>0</v>
      </c>
      <c r="CA525" s="70">
        <v>0</v>
      </c>
      <c r="CB525" s="70">
        <v>0</v>
      </c>
      <c r="CC525" s="70">
        <v>0</v>
      </c>
      <c r="CD525" s="70">
        <v>0</v>
      </c>
    </row>
    <row r="526" spans="1:82">
      <c r="A526" s="70" t="s">
        <v>2223</v>
      </c>
      <c r="B526" s="70">
        <v>14</v>
      </c>
      <c r="C526" s="70">
        <v>14</v>
      </c>
      <c r="D526" s="70">
        <v>1</v>
      </c>
      <c r="E526" s="70">
        <v>2017</v>
      </c>
      <c r="F526" s="70" t="s">
        <v>156</v>
      </c>
      <c r="G526" s="70" t="s">
        <v>2209</v>
      </c>
      <c r="H526" s="70" t="s">
        <v>2210</v>
      </c>
      <c r="I526" s="148"/>
      <c r="J526" s="71">
        <v>19.156020893787105</v>
      </c>
      <c r="K526" s="71">
        <v>1.1949160701914106</v>
      </c>
      <c r="L526" s="71">
        <v>8.8991357729712899</v>
      </c>
      <c r="M526" s="71">
        <v>10.070713604556728</v>
      </c>
      <c r="N526" s="71">
        <v>11.824561090149098</v>
      </c>
      <c r="O526" s="71">
        <v>10.575514629880995</v>
      </c>
      <c r="P526" s="71">
        <v>10.906324740579887</v>
      </c>
      <c r="Q526" s="71">
        <v>0.60871404677655505</v>
      </c>
      <c r="R526" s="71">
        <v>0</v>
      </c>
      <c r="S526" s="71">
        <v>1.1144447370877266</v>
      </c>
      <c r="T526" s="72"/>
      <c r="U526" s="71">
        <v>1588209</v>
      </c>
      <c r="V526" s="71">
        <v>486</v>
      </c>
      <c r="W526" s="71">
        <v>149</v>
      </c>
      <c r="X526" s="71">
        <v>2494</v>
      </c>
      <c r="Y526" s="71">
        <v>3295</v>
      </c>
      <c r="Z526" s="71">
        <v>6323</v>
      </c>
      <c r="AA526" s="71">
        <v>2259</v>
      </c>
      <c r="AB526" s="71">
        <v>8912</v>
      </c>
      <c r="AC526" s="71">
        <v>0</v>
      </c>
      <c r="AD526" s="71">
        <v>1.1144447370877271</v>
      </c>
      <c r="AE526" s="72"/>
      <c r="AF526" s="71">
        <v>11354258.920372689</v>
      </c>
      <c r="AG526" s="71">
        <v>860906.73609258304</v>
      </c>
      <c r="AH526" s="71">
        <v>1443384.168865799</v>
      </c>
      <c r="AI526" s="71">
        <v>14796839.43145421</v>
      </c>
      <c r="AJ526" s="71">
        <v>14827896.96255031</v>
      </c>
      <c r="AK526" s="71">
        <v>0</v>
      </c>
      <c r="AL526" s="71">
        <v>0</v>
      </c>
      <c r="AM526" s="71">
        <v>1224213.6539474239</v>
      </c>
      <c r="AN526" s="71">
        <v>0</v>
      </c>
      <c r="AO526" s="71">
        <v>0</v>
      </c>
      <c r="AP526" s="71">
        <v>44507499.873283014</v>
      </c>
      <c r="AQ526" s="72"/>
      <c r="AR526" s="71">
        <v>151</v>
      </c>
      <c r="AS526" s="71">
        <v>44</v>
      </c>
      <c r="AT526" s="71">
        <v>0</v>
      </c>
      <c r="AU526" s="71">
        <v>2</v>
      </c>
      <c r="AV526" s="71">
        <v>0</v>
      </c>
      <c r="AW526" s="71">
        <v>0</v>
      </c>
      <c r="AX526" s="71"/>
      <c r="AY526" s="72"/>
      <c r="AZ526" s="71">
        <v>664.6</v>
      </c>
      <c r="BA526" s="71">
        <v>5344.4000000000005</v>
      </c>
      <c r="BB526" s="71">
        <v>0</v>
      </c>
      <c r="BC526" s="71">
        <v>271</v>
      </c>
      <c r="BD526" s="71">
        <v>0</v>
      </c>
      <c r="BE526" s="71">
        <v>0</v>
      </c>
      <c r="BF526" s="71"/>
      <c r="BG526" s="72"/>
      <c r="BH526" s="71">
        <v>0</v>
      </c>
      <c r="BI526" s="71">
        <v>0</v>
      </c>
      <c r="BJ526" s="71">
        <v>6.327</v>
      </c>
      <c r="BK526" s="71">
        <v>0</v>
      </c>
      <c r="BL526" s="71">
        <v>0</v>
      </c>
      <c r="BM526" s="71">
        <v>0</v>
      </c>
      <c r="BN526" s="72"/>
      <c r="BO526" s="71">
        <v>0</v>
      </c>
      <c r="BP526" s="71">
        <v>0</v>
      </c>
      <c r="BQ526" s="71">
        <v>1</v>
      </c>
      <c r="BR526" s="71">
        <v>0</v>
      </c>
      <c r="BS526" s="71">
        <v>0</v>
      </c>
      <c r="BT526" s="71">
        <v>0</v>
      </c>
      <c r="BU526"/>
      <c r="BV526" s="70">
        <v>6.327</v>
      </c>
      <c r="BW526" s="70">
        <v>0</v>
      </c>
      <c r="BX526" s="70">
        <v>0</v>
      </c>
      <c r="BY526" s="70">
        <v>0</v>
      </c>
      <c r="BZ526" s="70">
        <v>0</v>
      </c>
      <c r="CA526" s="70">
        <v>0</v>
      </c>
      <c r="CB526" s="70">
        <v>0</v>
      </c>
      <c r="CC526" s="70">
        <v>0</v>
      </c>
      <c r="CD526" s="70">
        <v>0</v>
      </c>
    </row>
    <row r="527" spans="1:82">
      <c r="A527" s="70" t="s">
        <v>2224</v>
      </c>
      <c r="B527" s="70">
        <v>15</v>
      </c>
      <c r="C527" s="70">
        <v>15</v>
      </c>
      <c r="D527" s="70">
        <v>1</v>
      </c>
      <c r="E527" s="70">
        <v>2018</v>
      </c>
      <c r="F527" s="70" t="s">
        <v>183</v>
      </c>
      <c r="G527" s="70" t="s">
        <v>2209</v>
      </c>
      <c r="H527" s="70" t="s">
        <v>2210</v>
      </c>
      <c r="I527" s="148"/>
      <c r="J527" s="71">
        <v>17.77894064931419</v>
      </c>
      <c r="K527" s="71">
        <v>1.1085941774437875</v>
      </c>
      <c r="L527" s="71">
        <v>8.2433844747242091</v>
      </c>
      <c r="M527" s="71">
        <v>10.738398762491169</v>
      </c>
      <c r="N527" s="71">
        <v>11.121937396973092</v>
      </c>
      <c r="O527" s="71">
        <v>10.309537727597087</v>
      </c>
      <c r="P527" s="71">
        <v>10.735622088231525</v>
      </c>
      <c r="Q527" s="71">
        <v>0.55806823791265403</v>
      </c>
      <c r="R527" s="71">
        <v>0</v>
      </c>
      <c r="S527" s="71">
        <v>0.82356519801053674</v>
      </c>
      <c r="T527" s="72"/>
      <c r="U527" s="71">
        <v>1568700</v>
      </c>
      <c r="V527" s="71">
        <v>486</v>
      </c>
      <c r="W527" s="71">
        <v>149</v>
      </c>
      <c r="X527" s="71">
        <v>2494</v>
      </c>
      <c r="Y527" s="71">
        <v>3321</v>
      </c>
      <c r="Z527" s="71">
        <v>6282</v>
      </c>
      <c r="AA527" s="71">
        <v>2246</v>
      </c>
      <c r="AB527" s="71">
        <v>8805</v>
      </c>
      <c r="AC527" s="71">
        <v>0</v>
      </c>
      <c r="AD527" s="71">
        <v>0.82356519801053674</v>
      </c>
      <c r="AE527" s="72"/>
      <c r="AF527" s="71">
        <v>10092582.090954261</v>
      </c>
      <c r="AG527" s="71">
        <v>759883.34065232624</v>
      </c>
      <c r="AH527" s="71">
        <v>1355857.5853671259</v>
      </c>
      <c r="AI527" s="71">
        <v>14081136.394899581</v>
      </c>
      <c r="AJ527" s="71">
        <v>14433481.29589859</v>
      </c>
      <c r="AK527" s="71">
        <v>0</v>
      </c>
      <c r="AL527" s="71">
        <v>0</v>
      </c>
      <c r="AM527" s="71">
        <v>1212018.029816068</v>
      </c>
      <c r="AN527" s="71">
        <v>0</v>
      </c>
      <c r="AO527" s="71">
        <v>0</v>
      </c>
      <c r="AP527" s="71">
        <v>41934958.737587951</v>
      </c>
      <c r="AQ527" s="72"/>
      <c r="AR527" s="71">
        <v>159</v>
      </c>
      <c r="AS527" s="71">
        <v>52</v>
      </c>
      <c r="AT527" s="71">
        <v>0</v>
      </c>
      <c r="AU527" s="71">
        <v>2</v>
      </c>
      <c r="AV527" s="71">
        <v>0</v>
      </c>
      <c r="AW527" s="71">
        <v>1</v>
      </c>
      <c r="AX527" s="71"/>
      <c r="AY527" s="72"/>
      <c r="AZ527" s="71">
        <v>714.30000000000018</v>
      </c>
      <c r="BA527" s="71">
        <v>5684</v>
      </c>
      <c r="BB527" s="71">
        <v>0</v>
      </c>
      <c r="BC527" s="71">
        <v>271</v>
      </c>
      <c r="BD527" s="71">
        <v>0</v>
      </c>
      <c r="BE527" s="71">
        <v>40</v>
      </c>
      <c r="BF527" s="71"/>
      <c r="BG527" s="72"/>
      <c r="BH527" s="71">
        <v>0</v>
      </c>
      <c r="BI527" s="71">
        <v>0</v>
      </c>
      <c r="BJ527" s="71">
        <v>5.9480000000000004</v>
      </c>
      <c r="BK527" s="71">
        <v>0</v>
      </c>
      <c r="BL527" s="71">
        <v>0</v>
      </c>
      <c r="BM527" s="71">
        <v>0</v>
      </c>
      <c r="BN527" s="72"/>
      <c r="BO527" s="71">
        <v>0</v>
      </c>
      <c r="BP527" s="71">
        <v>0</v>
      </c>
      <c r="BQ527" s="71">
        <v>1</v>
      </c>
      <c r="BR527" s="71">
        <v>0</v>
      </c>
      <c r="BS527" s="71">
        <v>0</v>
      </c>
      <c r="BT527" s="71">
        <v>0</v>
      </c>
      <c r="BU527"/>
      <c r="BV527" s="70">
        <v>5.9480000000000004</v>
      </c>
      <c r="BW527" s="70">
        <v>0</v>
      </c>
      <c r="BX527" s="70">
        <v>0</v>
      </c>
      <c r="BY527" s="70">
        <v>0</v>
      </c>
      <c r="BZ527" s="70">
        <v>0</v>
      </c>
      <c r="CA527" s="70">
        <v>0</v>
      </c>
      <c r="CB527" s="70">
        <v>0</v>
      </c>
      <c r="CC527" s="70">
        <v>0</v>
      </c>
      <c r="CD527" s="70">
        <v>0</v>
      </c>
    </row>
    <row r="528" spans="1:82">
      <c r="A528" s="70" t="s">
        <v>2225</v>
      </c>
      <c r="B528" s="70">
        <v>16</v>
      </c>
      <c r="C528" s="70">
        <v>16</v>
      </c>
      <c r="D528" s="70">
        <v>1</v>
      </c>
      <c r="E528" s="70">
        <v>2019</v>
      </c>
      <c r="F528" s="70" t="s">
        <v>158</v>
      </c>
      <c r="G528" s="70" t="s">
        <v>2209</v>
      </c>
      <c r="H528" s="70" t="s">
        <v>2210</v>
      </c>
      <c r="I528" s="148"/>
      <c r="J528" s="71">
        <v>16.637518472016367</v>
      </c>
      <c r="K528" s="71">
        <v>1.0323087509005073</v>
      </c>
      <c r="L528" s="71">
        <v>8.3329836309128869</v>
      </c>
      <c r="M528" s="71">
        <v>10.267470064522977</v>
      </c>
      <c r="N528" s="71">
        <v>9.8571431939407006</v>
      </c>
      <c r="O528" s="71">
        <v>9.9845541387644712</v>
      </c>
      <c r="P528" s="71">
        <v>10.725082262416711</v>
      </c>
      <c r="Q528" s="71">
        <v>0.53595325673941696</v>
      </c>
      <c r="R528" s="71">
        <v>0</v>
      </c>
      <c r="S528" s="71">
        <v>0.83933794130233752</v>
      </c>
      <c r="T528" s="72"/>
      <c r="U528" s="71">
        <v>1510157</v>
      </c>
      <c r="V528" s="71">
        <v>486</v>
      </c>
      <c r="W528" s="71">
        <v>149</v>
      </c>
      <c r="X528" s="71">
        <v>2494</v>
      </c>
      <c r="Y528" s="71">
        <v>3371</v>
      </c>
      <c r="Z528" s="71">
        <v>6251</v>
      </c>
      <c r="AA528" s="71">
        <v>2227</v>
      </c>
      <c r="AB528" s="71">
        <v>8685</v>
      </c>
      <c r="AC528" s="71">
        <v>0</v>
      </c>
      <c r="AD528" s="71">
        <v>0.83933794130233752</v>
      </c>
      <c r="AE528" s="72"/>
      <c r="AF528" s="71">
        <v>9832170.5953039397</v>
      </c>
      <c r="AG528" s="71">
        <v>741184.56970231491</v>
      </c>
      <c r="AH528" s="71">
        <v>1471055.186615106</v>
      </c>
      <c r="AI528" s="71">
        <v>14058998.114404971</v>
      </c>
      <c r="AJ528" s="71">
        <v>13110770.89951974</v>
      </c>
      <c r="AK528" s="71">
        <v>0</v>
      </c>
      <c r="AL528" s="71">
        <v>0</v>
      </c>
      <c r="AM528" s="71">
        <v>1182831.6193550045</v>
      </c>
      <c r="AN528" s="71">
        <v>0</v>
      </c>
      <c r="AO528" s="71">
        <v>0</v>
      </c>
      <c r="AP528" s="71">
        <v>40397010.984901078</v>
      </c>
      <c r="AQ528" s="72"/>
      <c r="AR528" s="71">
        <v>166</v>
      </c>
      <c r="AS528" s="71">
        <v>58</v>
      </c>
      <c r="AT528" s="71">
        <v>0</v>
      </c>
      <c r="AU528" s="71">
        <v>2</v>
      </c>
      <c r="AV528" s="71">
        <v>0</v>
      </c>
      <c r="AW528" s="71">
        <v>1</v>
      </c>
      <c r="AX528" s="71"/>
      <c r="AY528" s="72"/>
      <c r="AZ528" s="71">
        <v>747.2</v>
      </c>
      <c r="BA528" s="71">
        <v>5898.7</v>
      </c>
      <c r="BB528" s="71">
        <v>0</v>
      </c>
      <c r="BC528" s="71">
        <v>271</v>
      </c>
      <c r="BD528" s="71">
        <v>0</v>
      </c>
      <c r="BE528" s="71">
        <v>40</v>
      </c>
      <c r="BF528" s="71"/>
      <c r="BG528" s="72"/>
      <c r="BH528" s="71">
        <v>0</v>
      </c>
      <c r="BI528" s="71">
        <v>0</v>
      </c>
      <c r="BJ528" s="71">
        <v>5.8639999999999999</v>
      </c>
      <c r="BK528" s="71">
        <v>0</v>
      </c>
      <c r="BL528" s="71">
        <v>0</v>
      </c>
      <c r="BM528" s="71">
        <v>0</v>
      </c>
      <c r="BN528" s="72"/>
      <c r="BO528" s="71">
        <v>0</v>
      </c>
      <c r="BP528" s="71">
        <v>0</v>
      </c>
      <c r="BQ528" s="71">
        <v>1</v>
      </c>
      <c r="BR528" s="71">
        <v>0</v>
      </c>
      <c r="BS528" s="71">
        <v>0</v>
      </c>
      <c r="BT528" s="71">
        <v>0</v>
      </c>
      <c r="BU528"/>
      <c r="BV528" s="70">
        <v>5.8639999999999999</v>
      </c>
      <c r="BW528" s="70">
        <v>0</v>
      </c>
      <c r="BX528" s="70">
        <v>0</v>
      </c>
      <c r="BY528" s="70">
        <v>0</v>
      </c>
      <c r="BZ528" s="70">
        <v>0</v>
      </c>
      <c r="CA528" s="70">
        <v>0</v>
      </c>
      <c r="CB528" s="70">
        <v>0</v>
      </c>
      <c r="CC528" s="70">
        <v>0</v>
      </c>
      <c r="CD528" s="70">
        <v>0</v>
      </c>
    </row>
    <row r="529" spans="1:82">
      <c r="A529" s="70" t="s">
        <v>2226</v>
      </c>
      <c r="B529" s="70">
        <v>17</v>
      </c>
      <c r="C529" s="70">
        <v>17</v>
      </c>
      <c r="D529" s="70">
        <v>1</v>
      </c>
      <c r="E529" s="70">
        <v>2020</v>
      </c>
      <c r="F529" s="70" t="s">
        <v>159</v>
      </c>
      <c r="G529" s="70" t="s">
        <v>2209</v>
      </c>
      <c r="H529" s="70" t="s">
        <v>2210</v>
      </c>
      <c r="I529" s="148"/>
      <c r="J529" s="71">
        <v>14.33997691521242</v>
      </c>
      <c r="K529" s="71">
        <v>0.9932092440627841</v>
      </c>
      <c r="L529" s="71">
        <v>7.278898702995809</v>
      </c>
      <c r="M529" s="71">
        <v>7.3695930531715943</v>
      </c>
      <c r="N529" s="71">
        <v>10.278476108052995</v>
      </c>
      <c r="O529" s="71">
        <v>8.7324872639613318</v>
      </c>
      <c r="P529" s="71">
        <v>10.176535172732589</v>
      </c>
      <c r="Q529" s="71">
        <v>0.50664949616691801</v>
      </c>
      <c r="R529" s="71">
        <v>0</v>
      </c>
      <c r="S529" s="71">
        <v>1.2622948212737131</v>
      </c>
      <c r="T529" s="72"/>
      <c r="U529" s="71">
        <v>1399002</v>
      </c>
      <c r="V529" s="71">
        <v>449</v>
      </c>
      <c r="W529" s="71">
        <v>179</v>
      </c>
      <c r="X529" s="71">
        <v>2101</v>
      </c>
      <c r="Y529" s="71">
        <v>3416</v>
      </c>
      <c r="Z529" s="71">
        <v>6240</v>
      </c>
      <c r="AA529" s="71">
        <v>2246</v>
      </c>
      <c r="AB529" s="71">
        <v>8593</v>
      </c>
      <c r="AC529" s="71">
        <v>0</v>
      </c>
      <c r="AD529" s="71">
        <v>1.2622948212737131</v>
      </c>
      <c r="AE529" s="72"/>
      <c r="AF529" s="71">
        <v>8793491.5182810184</v>
      </c>
      <c r="AG529" s="71">
        <v>694227.69684338022</v>
      </c>
      <c r="AH529" s="71">
        <v>1385571.7143626588</v>
      </c>
      <c r="AI529" s="71">
        <v>10655886.123263689</v>
      </c>
      <c r="AJ529" s="71">
        <v>14116719.98624311</v>
      </c>
      <c r="AK529" s="71"/>
      <c r="AL529" s="71"/>
      <c r="AM529" s="71">
        <v>1121481.9702212268</v>
      </c>
      <c r="AN529" s="71"/>
      <c r="AO529" s="71"/>
      <c r="AP529" s="71">
        <v>36767379.009215079</v>
      </c>
      <c r="AQ529" s="72"/>
      <c r="AR529" s="71">
        <v>170</v>
      </c>
      <c r="AS529" s="71">
        <v>59</v>
      </c>
      <c r="AT529" s="71">
        <v>0</v>
      </c>
      <c r="AU529" s="71">
        <v>2</v>
      </c>
      <c r="AV529" s="71">
        <v>0</v>
      </c>
      <c r="AW529" s="71">
        <v>1</v>
      </c>
      <c r="AX529" s="71"/>
      <c r="AY529" s="72"/>
      <c r="AZ529" s="71">
        <v>767.59999999999991</v>
      </c>
      <c r="BA529" s="71">
        <v>47258.69999999999</v>
      </c>
      <c r="BB529" s="71">
        <v>0</v>
      </c>
      <c r="BC529" s="71">
        <v>271</v>
      </c>
      <c r="BD529" s="71">
        <v>0</v>
      </c>
      <c r="BE529" s="71">
        <v>40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2227</v>
      </c>
      <c r="B530" s="70">
        <v>17</v>
      </c>
      <c r="C530" s="70">
        <v>18</v>
      </c>
      <c r="D530" s="70">
        <v>1</v>
      </c>
      <c r="E530" s="70">
        <v>2021</v>
      </c>
      <c r="F530" s="70" t="s">
        <v>160</v>
      </c>
      <c r="G530" s="70" t="s">
        <v>2209</v>
      </c>
      <c r="H530" s="70" t="s">
        <v>2210</v>
      </c>
      <c r="I530" s="148"/>
      <c r="J530" s="71">
        <v>13.967090841496798</v>
      </c>
      <c r="K530" s="71">
        <v>1.0626293151089539</v>
      </c>
      <c r="L530" s="71">
        <v>7.2593408173624843</v>
      </c>
      <c r="M530" s="71">
        <v>8.350458536094612</v>
      </c>
      <c r="N530" s="71">
        <v>9.8257784337597176</v>
      </c>
      <c r="O530" s="71">
        <v>8.384507931250738</v>
      </c>
      <c r="P530" s="71">
        <v>10.459518888564507</v>
      </c>
      <c r="Q530" s="71">
        <v>0.49220331536038597</v>
      </c>
      <c r="R530" s="71">
        <v>0</v>
      </c>
      <c r="S530" s="71">
        <v>0.92956697289546586</v>
      </c>
      <c r="T530" s="72"/>
      <c r="U530" s="71">
        <v>1436336</v>
      </c>
      <c r="V530" s="71">
        <v>449</v>
      </c>
      <c r="W530" s="71">
        <v>179</v>
      </c>
      <c r="X530" s="71">
        <v>2101</v>
      </c>
      <c r="Y530" s="71">
        <v>3402</v>
      </c>
      <c r="Z530" s="71">
        <v>6169</v>
      </c>
      <c r="AA530" s="71">
        <v>2251</v>
      </c>
      <c r="AB530" s="71">
        <v>8430</v>
      </c>
      <c r="AC530" s="71">
        <v>0</v>
      </c>
      <c r="AD530" s="71">
        <v>0.92956697289546586</v>
      </c>
      <c r="AE530" s="72"/>
      <c r="AF530" s="71">
        <v>8978948.6715995297</v>
      </c>
      <c r="AG530" s="71">
        <v>738403.707358988</v>
      </c>
      <c r="AH530" s="71">
        <v>1161347.1568259108</v>
      </c>
      <c r="AI530" s="71">
        <v>12285356.586008744</v>
      </c>
      <c r="AJ530" s="71">
        <v>13137996.501088381</v>
      </c>
      <c r="AK530" s="71">
        <v>0</v>
      </c>
      <c r="AL530" s="71">
        <v>0</v>
      </c>
      <c r="AM530" s="71">
        <v>1106554.5742197786</v>
      </c>
      <c r="AN530" s="71">
        <v>0</v>
      </c>
      <c r="AO530" s="71">
        <v>0</v>
      </c>
      <c r="AP530" s="71">
        <v>37408607.197101332</v>
      </c>
      <c r="AQ530" s="72"/>
      <c r="AR530" s="71">
        <v>178</v>
      </c>
      <c r="AS530" s="71">
        <v>63</v>
      </c>
      <c r="AT530" s="71">
        <v>0</v>
      </c>
      <c r="AU530" s="71">
        <v>2</v>
      </c>
      <c r="AV530" s="71">
        <v>0</v>
      </c>
      <c r="AW530" s="71">
        <v>1</v>
      </c>
      <c r="AX530" s="71"/>
      <c r="AY530" s="72"/>
      <c r="AZ530" s="71">
        <v>821.19999999999982</v>
      </c>
      <c r="BA530" s="71">
        <v>47907.099999999991</v>
      </c>
      <c r="BB530" s="71">
        <v>0</v>
      </c>
      <c r="BC530" s="71">
        <v>271</v>
      </c>
      <c r="BD530" s="71">
        <v>0</v>
      </c>
      <c r="BE530" s="71">
        <v>40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2228</v>
      </c>
      <c r="B531" s="70">
        <v>17</v>
      </c>
      <c r="C531" s="70">
        <v>19</v>
      </c>
      <c r="D531" s="70">
        <v>1</v>
      </c>
      <c r="E531" s="70">
        <v>2022</v>
      </c>
      <c r="F531" s="70" t="s">
        <v>161</v>
      </c>
      <c r="G531" s="70" t="s">
        <v>2209</v>
      </c>
      <c r="H531" s="70" t="s">
        <v>2210</v>
      </c>
      <c r="I531" s="148"/>
      <c r="J531" s="71">
        <v>12.667982529366766</v>
      </c>
      <c r="K531" s="71">
        <v>0.97057126119283565</v>
      </c>
      <c r="L531" s="71">
        <v>7.3620412553091681</v>
      </c>
      <c r="M531" s="71">
        <v>7.7117398098839551</v>
      </c>
      <c r="N531" s="71">
        <v>10.100762830710494</v>
      </c>
      <c r="O531" s="71">
        <v>8.7647145860316709</v>
      </c>
      <c r="P531" s="71">
        <v>10.398577402319177</v>
      </c>
      <c r="Q531" s="71">
        <v>0.48779551501370022</v>
      </c>
      <c r="R531" s="71">
        <v>0</v>
      </c>
      <c r="S531" s="71">
        <v>1.119783500651051</v>
      </c>
      <c r="T531" s="72"/>
      <c r="U531" s="71">
        <v>1466682</v>
      </c>
      <c r="V531" s="71">
        <v>449</v>
      </c>
      <c r="W531" s="71">
        <v>179</v>
      </c>
      <c r="X531" s="71">
        <v>2101</v>
      </c>
      <c r="Y531" s="71">
        <v>3397</v>
      </c>
      <c r="Z531" s="71">
        <v>6127</v>
      </c>
      <c r="AA531" s="71">
        <v>2272</v>
      </c>
      <c r="AB531" s="71">
        <v>8286</v>
      </c>
      <c r="AC531" s="71">
        <v>0</v>
      </c>
      <c r="AD531" s="71">
        <v>1.119783500651051</v>
      </c>
      <c r="AE531" s="72"/>
      <c r="AF531" s="71">
        <v>8245351.6115797609</v>
      </c>
      <c r="AG531" s="71">
        <v>725422.02857353841</v>
      </c>
      <c r="AH531" s="71">
        <v>1653276.0708255065</v>
      </c>
      <c r="AI531" s="71">
        <v>11725287.849434309</v>
      </c>
      <c r="AJ531" s="71">
        <v>14731968.313712347</v>
      </c>
      <c r="AK531" s="71">
        <v>0</v>
      </c>
      <c r="AL531" s="71">
        <v>0</v>
      </c>
      <c r="AM531" s="71">
        <v>1069948.7614573594</v>
      </c>
      <c r="AN531" s="71">
        <v>0</v>
      </c>
      <c r="AO531" s="71">
        <v>0</v>
      </c>
      <c r="AP531" s="71">
        <v>38151254.635582827</v>
      </c>
      <c r="AQ531" s="72"/>
      <c r="AR531" s="71">
        <v>188</v>
      </c>
      <c r="AS531" s="71">
        <v>67</v>
      </c>
      <c r="AT531" s="71">
        <v>0</v>
      </c>
      <c r="AU531" s="71">
        <v>2</v>
      </c>
      <c r="AV531" s="71">
        <v>0</v>
      </c>
      <c r="AW531" s="71">
        <v>1</v>
      </c>
      <c r="AX531" s="71"/>
      <c r="AY531" s="72"/>
      <c r="AZ531" s="71">
        <v>883.59999999999991</v>
      </c>
      <c r="BA531" s="71">
        <v>68305.89999999998</v>
      </c>
      <c r="BB531" s="71">
        <v>0</v>
      </c>
      <c r="BC531" s="71">
        <v>271</v>
      </c>
      <c r="BD531" s="71">
        <v>0</v>
      </c>
      <c r="BE531" s="71">
        <v>40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2229</v>
      </c>
      <c r="B532" s="70">
        <v>17</v>
      </c>
      <c r="C532" s="70">
        <v>20</v>
      </c>
      <c r="D532" s="70">
        <v>1</v>
      </c>
      <c r="E532" s="70">
        <v>2023</v>
      </c>
      <c r="F532" s="70" t="s">
        <v>1539</v>
      </c>
      <c r="G532" s="70" t="s">
        <v>2209</v>
      </c>
      <c r="H532" s="70" t="s">
        <v>2210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197</v>
      </c>
      <c r="AS532" s="71">
        <v>69</v>
      </c>
      <c r="AT532" s="71">
        <v>0</v>
      </c>
      <c r="AU532" s="71">
        <v>2</v>
      </c>
      <c r="AV532" s="71">
        <v>0</v>
      </c>
      <c r="AW532" s="71">
        <v>1</v>
      </c>
      <c r="AX532" s="71"/>
      <c r="AY532" s="72"/>
      <c r="AZ532" s="71">
        <v>926.69999999999982</v>
      </c>
      <c r="BA532" s="71">
        <v>88355.39999999998</v>
      </c>
      <c r="BB532" s="71">
        <v>0</v>
      </c>
      <c r="BC532" s="71">
        <v>271</v>
      </c>
      <c r="BD532" s="71">
        <v>0</v>
      </c>
      <c r="BE532" s="71">
        <v>40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2230</v>
      </c>
      <c r="B533" s="70">
        <v>17</v>
      </c>
      <c r="C533" s="70">
        <v>21</v>
      </c>
      <c r="D533" s="70">
        <v>1</v>
      </c>
      <c r="E533" s="70">
        <v>2024</v>
      </c>
      <c r="F533" s="70" t="s">
        <v>1554</v>
      </c>
      <c r="G533" s="70" t="s">
        <v>2209</v>
      </c>
      <c r="H533" s="70" t="s">
        <v>2210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2231</v>
      </c>
      <c r="B534" s="70">
        <v>103</v>
      </c>
      <c r="C534" s="70">
        <v>1</v>
      </c>
      <c r="D534" s="70">
        <v>7</v>
      </c>
      <c r="E534" s="70">
        <v>1990</v>
      </c>
      <c r="F534" s="70" t="s">
        <v>787</v>
      </c>
      <c r="G534" s="70" t="s">
        <v>2232</v>
      </c>
      <c r="H534" s="70" t="s">
        <v>2233</v>
      </c>
      <c r="I534" s="148"/>
      <c r="J534" s="71">
        <v>22.832372113142011</v>
      </c>
      <c r="K534" s="71">
        <v>0.34107118611185511</v>
      </c>
      <c r="L534" s="71">
        <v>0</v>
      </c>
      <c r="M534" s="71">
        <v>3.8563611312605972</v>
      </c>
      <c r="N534" s="71">
        <v>7.2969431801918301</v>
      </c>
      <c r="O534" s="71">
        <v>6.8609768283676242</v>
      </c>
      <c r="P534" s="71">
        <v>6.2229446716879364</v>
      </c>
      <c r="Q534" s="71">
        <v>0.59433595911743697</v>
      </c>
      <c r="R534" s="71">
        <v>0</v>
      </c>
      <c r="S534" s="71">
        <v>0.7451647718143688</v>
      </c>
      <c r="T534" s="72"/>
      <c r="U534" s="71">
        <v>6412583</v>
      </c>
      <c r="V534" s="71">
        <v>144</v>
      </c>
      <c r="W534" s="71">
        <v>0</v>
      </c>
      <c r="X534" s="71">
        <v>1473</v>
      </c>
      <c r="Y534" s="71">
        <v>2666</v>
      </c>
      <c r="Z534" s="71">
        <v>2822</v>
      </c>
      <c r="AA534" s="71">
        <v>1511</v>
      </c>
      <c r="AB534" s="71">
        <v>9650</v>
      </c>
      <c r="AC534" s="71">
        <v>0</v>
      </c>
      <c r="AD534" s="71">
        <v>0.7451647718143688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2234</v>
      </c>
      <c r="B535" s="70">
        <v>104</v>
      </c>
      <c r="C535" s="70">
        <v>2</v>
      </c>
      <c r="D535" s="70">
        <v>7</v>
      </c>
      <c r="E535" s="70">
        <v>2005</v>
      </c>
      <c r="F535" s="70" t="s">
        <v>789</v>
      </c>
      <c r="G535" s="70" t="s">
        <v>2232</v>
      </c>
      <c r="H535" s="70" t="s">
        <v>2233</v>
      </c>
      <c r="I535" s="148"/>
      <c r="J535" s="71">
        <v>40.194606378131837</v>
      </c>
      <c r="K535" s="71">
        <v>0.40667144241291509</v>
      </c>
      <c r="L535" s="71">
        <v>0</v>
      </c>
      <c r="M535" s="71">
        <v>5.1225181850746164</v>
      </c>
      <c r="N535" s="71">
        <v>9.6830930578378744</v>
      </c>
      <c r="O535" s="71">
        <v>9.5574042656569169</v>
      </c>
      <c r="P535" s="71">
        <v>6.1349694798017493</v>
      </c>
      <c r="Q535" s="71">
        <v>0.54212954448626804</v>
      </c>
      <c r="R535" s="71">
        <v>0</v>
      </c>
      <c r="S535" s="71">
        <v>0</v>
      </c>
      <c r="T535" s="72"/>
      <c r="U535" s="71">
        <v>7262759</v>
      </c>
      <c r="V535" s="71">
        <v>202</v>
      </c>
      <c r="W535" s="71">
        <v>0</v>
      </c>
      <c r="X535" s="71">
        <v>1063</v>
      </c>
      <c r="Y535" s="71">
        <v>3251</v>
      </c>
      <c r="Z535" s="71">
        <v>4549</v>
      </c>
      <c r="AA535" s="71">
        <v>1220</v>
      </c>
      <c r="AB535" s="71">
        <v>9202</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2235</v>
      </c>
      <c r="B536" s="70">
        <v>105</v>
      </c>
      <c r="C536" s="70">
        <v>3</v>
      </c>
      <c r="D536" s="70">
        <v>7</v>
      </c>
      <c r="E536" s="70">
        <v>2006</v>
      </c>
      <c r="F536" s="70" t="s">
        <v>790</v>
      </c>
      <c r="G536" s="70" t="s">
        <v>2232</v>
      </c>
      <c r="H536" s="70" t="s">
        <v>2233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2236</v>
      </c>
      <c r="B537" s="70">
        <v>106</v>
      </c>
      <c r="C537" s="70">
        <v>4</v>
      </c>
      <c r="D537" s="70">
        <v>7</v>
      </c>
      <c r="E537" s="70">
        <v>2007</v>
      </c>
      <c r="F537" s="70" t="s">
        <v>791</v>
      </c>
      <c r="G537" s="70" t="s">
        <v>2232</v>
      </c>
      <c r="H537" s="70" t="s">
        <v>2233</v>
      </c>
      <c r="I537" s="148"/>
      <c r="J537" s="71">
        <v>32.295994460099749</v>
      </c>
      <c r="K537" s="71">
        <v>0.41062351738025021</v>
      </c>
      <c r="L537" s="71">
        <v>0</v>
      </c>
      <c r="M537" s="71">
        <v>5.3350799659200998</v>
      </c>
      <c r="N537" s="71">
        <v>9.3653536598865745</v>
      </c>
      <c r="O537" s="71">
        <v>9.1068702760690936</v>
      </c>
      <c r="P537" s="71">
        <v>6.0665236755406884</v>
      </c>
      <c r="Q537" s="71">
        <v>0.561076703241843</v>
      </c>
      <c r="R537" s="71">
        <v>0</v>
      </c>
      <c r="S537" s="71">
        <v>0</v>
      </c>
      <c r="T537" s="72"/>
      <c r="U537" s="71">
        <v>8388503</v>
      </c>
      <c r="V537" s="71">
        <v>208</v>
      </c>
      <c r="W537" s="71">
        <v>0</v>
      </c>
      <c r="X537" s="71">
        <v>1326</v>
      </c>
      <c r="Y537" s="71">
        <v>3263</v>
      </c>
      <c r="Z537" s="71">
        <v>4506</v>
      </c>
      <c r="AA537" s="71">
        <v>1188</v>
      </c>
      <c r="AB537" s="71">
        <v>9020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2237</v>
      </c>
      <c r="B538" s="70">
        <v>107</v>
      </c>
      <c r="C538" s="70">
        <v>5</v>
      </c>
      <c r="D538" s="70">
        <v>7</v>
      </c>
      <c r="E538" s="70">
        <v>2008</v>
      </c>
      <c r="F538" s="70" t="s">
        <v>792</v>
      </c>
      <c r="G538" s="70" t="s">
        <v>2232</v>
      </c>
      <c r="H538" s="70" t="s">
        <v>2233</v>
      </c>
      <c r="I538" s="148"/>
      <c r="J538" s="71">
        <v>30.548215385741461</v>
      </c>
      <c r="K538" s="71">
        <v>0.30311943181818402</v>
      </c>
      <c r="L538" s="71">
        <v>0</v>
      </c>
      <c r="M538" s="71">
        <v>5.8375745796028724</v>
      </c>
      <c r="N538" s="71">
        <v>9.8259424015920693</v>
      </c>
      <c r="O538" s="71">
        <v>8.8293137056009403</v>
      </c>
      <c r="P538" s="71">
        <v>5.7637704296626016</v>
      </c>
      <c r="Q538" s="71">
        <v>0.54502105583475702</v>
      </c>
      <c r="R538" s="71">
        <v>0</v>
      </c>
      <c r="S538" s="71">
        <v>0</v>
      </c>
      <c r="T538" s="72"/>
      <c r="U538" s="71">
        <v>8542606</v>
      </c>
      <c r="V538" s="71">
        <v>208</v>
      </c>
      <c r="W538" s="71">
        <v>0</v>
      </c>
      <c r="X538" s="71">
        <v>1326</v>
      </c>
      <c r="Y538" s="71">
        <v>3280</v>
      </c>
      <c r="Z538" s="71">
        <v>4522</v>
      </c>
      <c r="AA538" s="71">
        <v>1130</v>
      </c>
      <c r="AB538" s="71">
        <v>8906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2238</v>
      </c>
      <c r="B539" s="70">
        <v>108</v>
      </c>
      <c r="C539" s="70">
        <v>6</v>
      </c>
      <c r="D539" s="70">
        <v>7</v>
      </c>
      <c r="E539" s="70">
        <v>2009</v>
      </c>
      <c r="F539" s="70" t="s">
        <v>176</v>
      </c>
      <c r="G539" s="1064" t="s">
        <v>2232</v>
      </c>
      <c r="H539" s="70" t="s">
        <v>2233</v>
      </c>
      <c r="I539" s="148"/>
      <c r="J539" s="71">
        <v>24.327398317574669</v>
      </c>
      <c r="K539" s="71">
        <v>0.26966833622446651</v>
      </c>
      <c r="L539" s="71">
        <v>0</v>
      </c>
      <c r="M539" s="71">
        <v>4.6589628135433863</v>
      </c>
      <c r="N539" s="71">
        <v>8.9233487123948407</v>
      </c>
      <c r="O539" s="71">
        <v>8.8442808832960136</v>
      </c>
      <c r="P539" s="71">
        <v>5.2864381185952274</v>
      </c>
      <c r="Q539" s="71">
        <v>0.51447418749694596</v>
      </c>
      <c r="R539" s="71">
        <v>0</v>
      </c>
      <c r="S539" s="71">
        <v>0</v>
      </c>
      <c r="T539" s="72"/>
      <c r="U539" s="71">
        <v>6688771</v>
      </c>
      <c r="V539" s="71">
        <v>193</v>
      </c>
      <c r="W539" s="71">
        <v>0</v>
      </c>
      <c r="X539" s="71">
        <v>1276</v>
      </c>
      <c r="Y539" s="71">
        <v>3271</v>
      </c>
      <c r="Z539" s="71">
        <v>4471</v>
      </c>
      <c r="AA539" s="71">
        <v>1064</v>
      </c>
      <c r="AB539" s="71">
        <v>8825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26.747</v>
      </c>
      <c r="BK539" s="71">
        <v>0</v>
      </c>
      <c r="BL539" s="71">
        <v>0</v>
      </c>
      <c r="BM539" s="71">
        <v>0</v>
      </c>
      <c r="BN539" s="72"/>
      <c r="BO539" s="71">
        <v>0</v>
      </c>
      <c r="BP539" s="71">
        <v>0</v>
      </c>
      <c r="BQ539" s="71">
        <v>4</v>
      </c>
      <c r="BR539" s="71">
        <v>0</v>
      </c>
      <c r="BS539" s="71">
        <v>0</v>
      </c>
      <c r="BT539" s="71">
        <v>0</v>
      </c>
      <c r="BU539"/>
      <c r="BV539" s="70">
        <v>26.747</v>
      </c>
      <c r="BW539" s="70">
        <v>0</v>
      </c>
      <c r="BX539" s="70">
        <v>0</v>
      </c>
      <c r="BY539" s="70">
        <v>0</v>
      </c>
      <c r="BZ539" s="70">
        <v>0</v>
      </c>
      <c r="CA539" s="70">
        <v>0</v>
      </c>
      <c r="CB539" s="70">
        <v>0</v>
      </c>
      <c r="CC539" s="70">
        <v>0</v>
      </c>
      <c r="CD539" s="70">
        <v>0</v>
      </c>
    </row>
    <row r="540" spans="1:82">
      <c r="A540" s="70" t="s">
        <v>2239</v>
      </c>
      <c r="B540" s="70">
        <v>109</v>
      </c>
      <c r="C540" s="70">
        <v>7</v>
      </c>
      <c r="D540" s="70">
        <v>7</v>
      </c>
      <c r="E540" s="70">
        <v>2010</v>
      </c>
      <c r="F540" s="70" t="s">
        <v>177</v>
      </c>
      <c r="G540" s="1064" t="s">
        <v>2232</v>
      </c>
      <c r="H540" s="70" t="s">
        <v>2233</v>
      </c>
      <c r="I540" s="148"/>
      <c r="J540" s="71">
        <v>29.146042073269179</v>
      </c>
      <c r="K540" s="71">
        <v>0.30107308972745322</v>
      </c>
      <c r="L540" s="71">
        <v>0</v>
      </c>
      <c r="M540" s="71">
        <v>5.0507490402098254</v>
      </c>
      <c r="N540" s="71">
        <v>8.8141681210726972</v>
      </c>
      <c r="O540" s="71">
        <v>8.6694817618016042</v>
      </c>
      <c r="P540" s="71">
        <v>5.335214337986546</v>
      </c>
      <c r="Q540" s="71">
        <v>0.53106333596886801</v>
      </c>
      <c r="R540" s="71">
        <v>0</v>
      </c>
      <c r="S540" s="71">
        <v>0</v>
      </c>
      <c r="T540" s="72"/>
      <c r="U540" s="71">
        <v>7527751</v>
      </c>
      <c r="V540" s="71">
        <v>193</v>
      </c>
      <c r="W540" s="71">
        <v>0</v>
      </c>
      <c r="X540" s="71">
        <v>1276</v>
      </c>
      <c r="Y540" s="71">
        <v>3285</v>
      </c>
      <c r="Z540" s="71">
        <v>4403</v>
      </c>
      <c r="AA540" s="71">
        <v>1047</v>
      </c>
      <c r="AB540" s="71">
        <v>8729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26.038</v>
      </c>
      <c r="BK540" s="71">
        <v>0</v>
      </c>
      <c r="BL540" s="71">
        <v>0</v>
      </c>
      <c r="BM540" s="71">
        <v>0</v>
      </c>
      <c r="BN540" s="72"/>
      <c r="BO540" s="71">
        <v>0</v>
      </c>
      <c r="BP540" s="71">
        <v>0</v>
      </c>
      <c r="BQ540" s="71">
        <v>4</v>
      </c>
      <c r="BR540" s="71">
        <v>0</v>
      </c>
      <c r="BS540" s="71">
        <v>0</v>
      </c>
      <c r="BT540" s="71">
        <v>0</v>
      </c>
      <c r="BU540"/>
      <c r="BV540" s="70">
        <v>26.038</v>
      </c>
      <c r="BW540" s="70">
        <v>0</v>
      </c>
      <c r="BX540" s="70">
        <v>0</v>
      </c>
      <c r="BY540" s="70">
        <v>0</v>
      </c>
      <c r="BZ540" s="70">
        <v>0</v>
      </c>
      <c r="CA540" s="70">
        <v>0</v>
      </c>
      <c r="CB540" s="70">
        <v>0</v>
      </c>
      <c r="CC540" s="70">
        <v>0</v>
      </c>
      <c r="CD540" s="70">
        <v>0</v>
      </c>
    </row>
    <row r="541" spans="1:82">
      <c r="A541" s="70" t="s">
        <v>2240</v>
      </c>
      <c r="B541" s="70">
        <v>110</v>
      </c>
      <c r="C541" s="70">
        <v>8</v>
      </c>
      <c r="D541" s="70">
        <v>7</v>
      </c>
      <c r="E541" s="70">
        <v>2011</v>
      </c>
      <c r="F541" s="70" t="s">
        <v>178</v>
      </c>
      <c r="G541" s="70" t="s">
        <v>2232</v>
      </c>
      <c r="H541" s="70" t="s">
        <v>2233</v>
      </c>
      <c r="I541" s="148"/>
      <c r="J541" s="71">
        <v>36.778376163679653</v>
      </c>
      <c r="K541" s="71">
        <v>0.43032346343012529</v>
      </c>
      <c r="L541" s="71">
        <v>0</v>
      </c>
      <c r="M541" s="71">
        <v>6.1805318136972618</v>
      </c>
      <c r="N541" s="71">
        <v>11.33744200041871</v>
      </c>
      <c r="O541" s="71">
        <v>8.564154288045982</v>
      </c>
      <c r="P541" s="71">
        <v>5.0375299774806663</v>
      </c>
      <c r="Q541" s="71">
        <v>0.61404911578189603</v>
      </c>
      <c r="R541" s="71">
        <v>0</v>
      </c>
      <c r="S541" s="71">
        <v>0</v>
      </c>
      <c r="T541" s="72"/>
      <c r="U541" s="71">
        <v>7671833</v>
      </c>
      <c r="V541" s="71">
        <v>193</v>
      </c>
      <c r="W541" s="71">
        <v>0</v>
      </c>
      <c r="X541" s="71">
        <v>1276</v>
      </c>
      <c r="Y541" s="71">
        <v>3339</v>
      </c>
      <c r="Z541" s="71">
        <v>4444</v>
      </c>
      <c r="AA541" s="71">
        <v>1018</v>
      </c>
      <c r="AB541" s="71">
        <v>8750</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27.067</v>
      </c>
      <c r="BK541" s="71">
        <v>0</v>
      </c>
      <c r="BL541" s="71">
        <v>0</v>
      </c>
      <c r="BM541" s="71">
        <v>0</v>
      </c>
      <c r="BN541" s="72"/>
      <c r="BO541" s="71">
        <v>0</v>
      </c>
      <c r="BP541" s="71">
        <v>0</v>
      </c>
      <c r="BQ541" s="71">
        <v>4</v>
      </c>
      <c r="BR541" s="71">
        <v>0</v>
      </c>
      <c r="BS541" s="71">
        <v>0</v>
      </c>
      <c r="BT541" s="71">
        <v>0</v>
      </c>
      <c r="BU541"/>
      <c r="BV541" s="70">
        <v>27.067</v>
      </c>
      <c r="BW541" s="70">
        <v>0</v>
      </c>
      <c r="BX541" s="70">
        <v>0</v>
      </c>
      <c r="BY541" s="70">
        <v>0</v>
      </c>
      <c r="BZ541" s="70">
        <v>0</v>
      </c>
      <c r="CA541" s="70">
        <v>0</v>
      </c>
      <c r="CB541" s="70">
        <v>0</v>
      </c>
      <c r="CC541" s="70">
        <v>0</v>
      </c>
      <c r="CD541" s="70">
        <v>0</v>
      </c>
    </row>
    <row r="542" spans="1:82">
      <c r="A542" s="70" t="s">
        <v>2241</v>
      </c>
      <c r="B542" s="70">
        <v>111</v>
      </c>
      <c r="C542" s="70">
        <v>9</v>
      </c>
      <c r="D542" s="70">
        <v>7</v>
      </c>
      <c r="E542" s="70">
        <v>2012</v>
      </c>
      <c r="F542" s="70" t="s">
        <v>179</v>
      </c>
      <c r="G542" s="70" t="s">
        <v>2232</v>
      </c>
      <c r="H542" s="70" t="s">
        <v>2233</v>
      </c>
      <c r="I542" s="148"/>
      <c r="J542" s="71">
        <v>37.167735383575739</v>
      </c>
      <c r="K542" s="71">
        <v>0.41863910194974591</v>
      </c>
      <c r="L542" s="71">
        <v>0</v>
      </c>
      <c r="M542" s="71">
        <v>6.3398696184071106</v>
      </c>
      <c r="N542" s="71">
        <v>13.37755429556158</v>
      </c>
      <c r="O542" s="71">
        <v>8.5101453839449039</v>
      </c>
      <c r="P542" s="71">
        <v>4.9218692776370876</v>
      </c>
      <c r="Q542" s="71">
        <v>0.67569153670137005</v>
      </c>
      <c r="R542" s="71">
        <v>0</v>
      </c>
      <c r="S542" s="71">
        <v>0</v>
      </c>
      <c r="T542" s="72"/>
      <c r="U542" s="71">
        <v>7764688</v>
      </c>
      <c r="V542" s="71">
        <v>193</v>
      </c>
      <c r="W542" s="71">
        <v>0</v>
      </c>
      <c r="X542" s="71">
        <v>1276</v>
      </c>
      <c r="Y542" s="71">
        <v>3475</v>
      </c>
      <c r="Z542" s="71">
        <v>4451</v>
      </c>
      <c r="AA542" s="71">
        <v>989</v>
      </c>
      <c r="AB542" s="71">
        <v>8862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35.107999999999997</v>
      </c>
      <c r="BK542" s="71">
        <v>0</v>
      </c>
      <c r="BL542" s="71">
        <v>0</v>
      </c>
      <c r="BM542" s="71">
        <v>0</v>
      </c>
      <c r="BN542" s="72"/>
      <c r="BO542" s="71">
        <v>0</v>
      </c>
      <c r="BP542" s="71">
        <v>0</v>
      </c>
      <c r="BQ542" s="71">
        <v>4</v>
      </c>
      <c r="BR542" s="71">
        <v>0</v>
      </c>
      <c r="BS542" s="71">
        <v>0</v>
      </c>
      <c r="BT542" s="71">
        <v>0</v>
      </c>
      <c r="BU542"/>
      <c r="BV542" s="70">
        <v>35.107999999999997</v>
      </c>
      <c r="BW542" s="70">
        <v>0</v>
      </c>
      <c r="BX542" s="70">
        <v>0</v>
      </c>
      <c r="BY542" s="70">
        <v>0</v>
      </c>
      <c r="BZ542" s="70">
        <v>0</v>
      </c>
      <c r="CA542" s="70">
        <v>0</v>
      </c>
      <c r="CB542" s="70">
        <v>0</v>
      </c>
      <c r="CC542" s="70">
        <v>0</v>
      </c>
      <c r="CD542" s="70">
        <v>0</v>
      </c>
    </row>
    <row r="543" spans="1:82">
      <c r="A543" s="70" t="s">
        <v>2242</v>
      </c>
      <c r="B543" s="70">
        <v>112</v>
      </c>
      <c r="C543" s="70">
        <v>10</v>
      </c>
      <c r="D543" s="70">
        <v>7</v>
      </c>
      <c r="E543" s="70">
        <v>2013</v>
      </c>
      <c r="F543" s="70" t="s">
        <v>180</v>
      </c>
      <c r="G543" s="70" t="s">
        <v>2232</v>
      </c>
      <c r="H543" s="70" t="s">
        <v>2233</v>
      </c>
      <c r="I543" s="148"/>
      <c r="J543" s="71">
        <v>38.189452066140262</v>
      </c>
      <c r="K543" s="71">
        <v>0.3454082685790556</v>
      </c>
      <c r="L543" s="71">
        <v>0</v>
      </c>
      <c r="M543" s="71">
        <v>6.4982893552860448</v>
      </c>
      <c r="N543" s="71">
        <v>13.77001363550084</v>
      </c>
      <c r="O543" s="71">
        <v>8.2324441652157407</v>
      </c>
      <c r="P543" s="71">
        <v>5.0053546477271054</v>
      </c>
      <c r="Q543" s="71">
        <v>0.68134190457279697</v>
      </c>
      <c r="R543" s="71">
        <v>0</v>
      </c>
      <c r="S543" s="71">
        <v>0</v>
      </c>
      <c r="T543" s="72"/>
      <c r="U543" s="71">
        <v>7937882</v>
      </c>
      <c r="V543" s="71">
        <v>193</v>
      </c>
      <c r="W543" s="71">
        <v>0</v>
      </c>
      <c r="X543" s="71">
        <v>1276</v>
      </c>
      <c r="Y543" s="71">
        <v>3476</v>
      </c>
      <c r="Z543" s="71">
        <v>4498</v>
      </c>
      <c r="AA543" s="71">
        <v>1002</v>
      </c>
      <c r="AB543" s="71">
        <v>8808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23.829000000000001</v>
      </c>
      <c r="BK543" s="71">
        <v>0</v>
      </c>
      <c r="BL543" s="71">
        <v>0</v>
      </c>
      <c r="BM543" s="71">
        <v>0</v>
      </c>
      <c r="BN543" s="72"/>
      <c r="BO543" s="71">
        <v>0</v>
      </c>
      <c r="BP543" s="71">
        <v>0</v>
      </c>
      <c r="BQ543" s="71">
        <v>3</v>
      </c>
      <c r="BR543" s="71">
        <v>0</v>
      </c>
      <c r="BS543" s="71">
        <v>0</v>
      </c>
      <c r="BT543" s="71">
        <v>0</v>
      </c>
      <c r="BU543"/>
      <c r="BV543" s="70">
        <v>23.829000000000001</v>
      </c>
      <c r="BW543" s="70">
        <v>0</v>
      </c>
      <c r="BX543" s="70">
        <v>0</v>
      </c>
      <c r="BY543" s="70">
        <v>0</v>
      </c>
      <c r="BZ543" s="70">
        <v>0</v>
      </c>
      <c r="CA543" s="70">
        <v>0</v>
      </c>
      <c r="CB543" s="70">
        <v>0</v>
      </c>
      <c r="CC543" s="70">
        <v>0</v>
      </c>
      <c r="CD543" s="70">
        <v>0</v>
      </c>
    </row>
    <row r="544" spans="1:82">
      <c r="A544" s="70" t="s">
        <v>2243</v>
      </c>
      <c r="B544" s="70">
        <v>113</v>
      </c>
      <c r="C544" s="70">
        <v>11</v>
      </c>
      <c r="D544" s="70">
        <v>7</v>
      </c>
      <c r="E544" s="70">
        <v>2014</v>
      </c>
      <c r="F544" s="70" t="s">
        <v>181</v>
      </c>
      <c r="G544" s="70" t="s">
        <v>2232</v>
      </c>
      <c r="H544" s="70" t="s">
        <v>2233</v>
      </c>
      <c r="I544" s="148"/>
      <c r="J544" s="71">
        <v>34.593664834236719</v>
      </c>
      <c r="K544" s="71">
        <v>0.33173879191714017</v>
      </c>
      <c r="L544" s="71">
        <v>0</v>
      </c>
      <c r="M544" s="71">
        <v>6.8897196005358694</v>
      </c>
      <c r="N544" s="71">
        <v>13.673953118799879</v>
      </c>
      <c r="O544" s="71">
        <v>7.8494510473880945</v>
      </c>
      <c r="P544" s="71">
        <v>5.0715423491917688</v>
      </c>
      <c r="Q544" s="71">
        <v>0.65110936500425398</v>
      </c>
      <c r="R544" s="71">
        <v>0</v>
      </c>
      <c r="S544" s="71">
        <v>0</v>
      </c>
      <c r="T544" s="72"/>
      <c r="U544" s="71">
        <v>8003314</v>
      </c>
      <c r="V544" s="71">
        <v>156</v>
      </c>
      <c r="W544" s="71">
        <v>0</v>
      </c>
      <c r="X544" s="71">
        <v>1352</v>
      </c>
      <c r="Y544" s="71">
        <v>3522</v>
      </c>
      <c r="Z544" s="71">
        <v>4517</v>
      </c>
      <c r="AA544" s="71">
        <v>1010</v>
      </c>
      <c r="AB544" s="71">
        <v>8773</v>
      </c>
      <c r="AC544" s="71">
        <v>0</v>
      </c>
      <c r="AD544" s="71">
        <v>0</v>
      </c>
      <c r="AE544" s="72"/>
      <c r="AF544" s="71"/>
      <c r="AG544" s="71"/>
      <c r="AH544" s="71"/>
      <c r="AI544" s="71"/>
      <c r="AJ544" s="71"/>
      <c r="AK544" s="71"/>
      <c r="AL544" s="71"/>
      <c r="AM544" s="71"/>
      <c r="AN544" s="71"/>
      <c r="AO544" s="71"/>
      <c r="AP544" s="71"/>
      <c r="AQ544" s="72"/>
      <c r="AR544" s="71">
        <v>213</v>
      </c>
      <c r="AS544" s="71">
        <v>31</v>
      </c>
      <c r="AT544" s="71">
        <v>0</v>
      </c>
      <c r="AU544" s="71">
        <v>0</v>
      </c>
      <c r="AV544" s="71">
        <v>0</v>
      </c>
      <c r="AW544" s="71">
        <v>0</v>
      </c>
      <c r="AX544" s="71"/>
      <c r="AY544" s="72"/>
      <c r="AZ544" s="71">
        <v>902.3</v>
      </c>
      <c r="BA544" s="71">
        <v>2011.7</v>
      </c>
      <c r="BB544" s="71">
        <v>0</v>
      </c>
      <c r="BC544" s="71">
        <v>0</v>
      </c>
      <c r="BD544" s="71">
        <v>0</v>
      </c>
      <c r="BE544" s="71">
        <v>0</v>
      </c>
      <c r="BF544" s="71"/>
      <c r="BG544" s="72"/>
      <c r="BH544" s="71">
        <v>0</v>
      </c>
      <c r="BI544" s="71">
        <v>0</v>
      </c>
      <c r="BJ544" s="71">
        <v>23.661000000000001</v>
      </c>
      <c r="BK544" s="71">
        <v>0</v>
      </c>
      <c r="BL544" s="71">
        <v>0</v>
      </c>
      <c r="BM544" s="71">
        <v>0</v>
      </c>
      <c r="BN544" s="72"/>
      <c r="BO544" s="71">
        <v>0</v>
      </c>
      <c r="BP544" s="71">
        <v>0</v>
      </c>
      <c r="BQ544" s="71">
        <v>3</v>
      </c>
      <c r="BR544" s="71">
        <v>0</v>
      </c>
      <c r="BS544" s="71">
        <v>0</v>
      </c>
      <c r="BT544" s="71">
        <v>0</v>
      </c>
      <c r="BU544"/>
      <c r="BV544" s="70">
        <v>23.661000000000001</v>
      </c>
      <c r="BW544" s="70">
        <v>0</v>
      </c>
      <c r="BX544" s="70">
        <v>0</v>
      </c>
      <c r="BY544" s="70">
        <v>0</v>
      </c>
      <c r="BZ544" s="70">
        <v>0</v>
      </c>
      <c r="CA544" s="70">
        <v>0</v>
      </c>
      <c r="CB544" s="70">
        <v>0</v>
      </c>
      <c r="CC544" s="70">
        <v>0</v>
      </c>
      <c r="CD544" s="70">
        <v>0</v>
      </c>
    </row>
    <row r="545" spans="1:82">
      <c r="A545" s="70" t="s">
        <v>2244</v>
      </c>
      <c r="B545" s="70">
        <v>114</v>
      </c>
      <c r="C545" s="70">
        <v>12</v>
      </c>
      <c r="D545" s="70">
        <v>7</v>
      </c>
      <c r="E545" s="70">
        <v>2015</v>
      </c>
      <c r="F545" s="70" t="s">
        <v>182</v>
      </c>
      <c r="G545" s="70" t="s">
        <v>2232</v>
      </c>
      <c r="H545" s="70" t="s">
        <v>2233</v>
      </c>
      <c r="I545" s="148"/>
      <c r="J545" s="71">
        <v>36.497809010690943</v>
      </c>
      <c r="K545" s="71">
        <v>0.34638751080817448</v>
      </c>
      <c r="L545" s="71">
        <v>0</v>
      </c>
      <c r="M545" s="71">
        <v>7.1344777152536754</v>
      </c>
      <c r="N545" s="71">
        <v>12.686099450205941</v>
      </c>
      <c r="O545" s="71">
        <v>7.8641307053541132</v>
      </c>
      <c r="P545" s="71">
        <v>5.0453973867972506</v>
      </c>
      <c r="Q545" s="71">
        <v>0.63470590473052002</v>
      </c>
      <c r="R545" s="71">
        <v>0</v>
      </c>
      <c r="S545" s="71">
        <v>0</v>
      </c>
      <c r="T545" s="72"/>
      <c r="U545" s="71">
        <v>7801932</v>
      </c>
      <c r="V545" s="71">
        <v>156</v>
      </c>
      <c r="W545" s="71">
        <v>0</v>
      </c>
      <c r="X545" s="71">
        <v>1352</v>
      </c>
      <c r="Y545" s="71">
        <v>3557</v>
      </c>
      <c r="Z545" s="71">
        <v>4569</v>
      </c>
      <c r="AA545" s="71">
        <v>1004</v>
      </c>
      <c r="AB545" s="71">
        <v>8736</v>
      </c>
      <c r="AC545" s="71">
        <v>0</v>
      </c>
      <c r="AD545" s="71">
        <v>0</v>
      </c>
      <c r="AE545" s="72"/>
      <c r="AF545" s="71">
        <v>48402336.44711104</v>
      </c>
      <c r="AG545" s="71">
        <v>256220.56251875471</v>
      </c>
      <c r="AH545" s="71">
        <v>0</v>
      </c>
      <c r="AI545" s="71">
        <v>8729200.6071229335</v>
      </c>
      <c r="AJ545" s="71">
        <v>19842474.50470807</v>
      </c>
      <c r="AK545" s="71">
        <v>0</v>
      </c>
      <c r="AL545" s="71">
        <v>0</v>
      </c>
      <c r="AM545" s="71">
        <v>1197232.153858288</v>
      </c>
      <c r="AN545" s="71">
        <v>0</v>
      </c>
      <c r="AO545" s="71">
        <v>0</v>
      </c>
      <c r="AP545" s="71">
        <v>78427464.275319085</v>
      </c>
      <c r="AQ545" s="72"/>
      <c r="AR545" s="71">
        <v>243</v>
      </c>
      <c r="AS545" s="71">
        <v>45</v>
      </c>
      <c r="AT545" s="71">
        <v>0</v>
      </c>
      <c r="AU545" s="71">
        <v>0</v>
      </c>
      <c r="AV545" s="71">
        <v>0</v>
      </c>
      <c r="AW545" s="71">
        <v>0</v>
      </c>
      <c r="AX545" s="71"/>
      <c r="AY545" s="72"/>
      <c r="AZ545" s="71">
        <v>1045.3</v>
      </c>
      <c r="BA545" s="71">
        <v>2474.5</v>
      </c>
      <c r="BB545" s="71">
        <v>0</v>
      </c>
      <c r="BC545" s="71">
        <v>0</v>
      </c>
      <c r="BD545" s="71">
        <v>0</v>
      </c>
      <c r="BE545" s="71">
        <v>0</v>
      </c>
      <c r="BF545" s="71"/>
      <c r="BG545" s="72"/>
      <c r="BH545" s="71">
        <v>0</v>
      </c>
      <c r="BI545" s="71">
        <v>0</v>
      </c>
      <c r="BJ545" s="71">
        <v>38.045999999999999</v>
      </c>
      <c r="BK545" s="71">
        <v>0</v>
      </c>
      <c r="BL545" s="71">
        <v>0</v>
      </c>
      <c r="BM545" s="71">
        <v>0</v>
      </c>
      <c r="BN545" s="72"/>
      <c r="BO545" s="71">
        <v>0</v>
      </c>
      <c r="BP545" s="71">
        <v>0</v>
      </c>
      <c r="BQ545" s="71">
        <v>4</v>
      </c>
      <c r="BR545" s="71">
        <v>0</v>
      </c>
      <c r="BS545" s="71">
        <v>0</v>
      </c>
      <c r="BT545" s="71">
        <v>0</v>
      </c>
      <c r="BU545"/>
      <c r="BV545" s="70">
        <v>38.045999999999999</v>
      </c>
      <c r="BW545" s="70">
        <v>0</v>
      </c>
      <c r="BX545" s="70">
        <v>0</v>
      </c>
      <c r="BY545" s="70">
        <v>0</v>
      </c>
      <c r="BZ545" s="70">
        <v>0</v>
      </c>
      <c r="CA545" s="70">
        <v>0</v>
      </c>
      <c r="CB545" s="70">
        <v>0</v>
      </c>
      <c r="CC545" s="70">
        <v>0</v>
      </c>
      <c r="CD545" s="70">
        <v>0</v>
      </c>
    </row>
    <row r="546" spans="1:82">
      <c r="A546" s="70" t="s">
        <v>2245</v>
      </c>
      <c r="B546" s="70">
        <v>115</v>
      </c>
      <c r="C546" s="70">
        <v>13</v>
      </c>
      <c r="D546" s="70">
        <v>7</v>
      </c>
      <c r="E546" s="70">
        <v>2016</v>
      </c>
      <c r="F546" s="70" t="s">
        <v>155</v>
      </c>
      <c r="G546" s="70" t="s">
        <v>2232</v>
      </c>
      <c r="H546" s="70" t="s">
        <v>2233</v>
      </c>
      <c r="I546" s="148"/>
      <c r="J546" s="71">
        <v>32.285637067282629</v>
      </c>
      <c r="K546" s="71">
        <v>0.34317800391423925</v>
      </c>
      <c r="L546" s="71">
        <v>0</v>
      </c>
      <c r="M546" s="71">
        <v>6.2618225543228387</v>
      </c>
      <c r="N546" s="71">
        <v>13.165336398101383</v>
      </c>
      <c r="O546" s="71">
        <v>7.7788345326152477</v>
      </c>
      <c r="P546" s="71">
        <v>4.8830155437310223</v>
      </c>
      <c r="Q546" s="71">
        <v>0.61365105797214725</v>
      </c>
      <c r="R546" s="71">
        <v>0</v>
      </c>
      <c r="S546" s="71">
        <v>0</v>
      </c>
      <c r="T546" s="72"/>
      <c r="U546" s="71">
        <v>7308319</v>
      </c>
      <c r="V546" s="71">
        <v>156</v>
      </c>
      <c r="W546" s="71">
        <v>0</v>
      </c>
      <c r="X546" s="71">
        <v>1352</v>
      </c>
      <c r="Y546" s="71">
        <v>3584</v>
      </c>
      <c r="Z546" s="71">
        <v>4575</v>
      </c>
      <c r="AA546" s="71">
        <v>1005</v>
      </c>
      <c r="AB546" s="71">
        <v>8688</v>
      </c>
      <c r="AC546" s="71">
        <v>0</v>
      </c>
      <c r="AD546" s="71">
        <v>0</v>
      </c>
      <c r="AE546" s="72"/>
      <c r="AF546" s="71">
        <v>44928955.514497429</v>
      </c>
      <c r="AG546" s="71">
        <v>244078.1512237787</v>
      </c>
      <c r="AH546" s="71">
        <v>0</v>
      </c>
      <c r="AI546" s="71">
        <v>9265700.5468869023</v>
      </c>
      <c r="AJ546" s="71">
        <v>19339608.001836471</v>
      </c>
      <c r="AK546" s="71">
        <v>0</v>
      </c>
      <c r="AL546" s="71">
        <v>0</v>
      </c>
      <c r="AM546" s="71">
        <v>1191578.976507995</v>
      </c>
      <c r="AN546" s="71">
        <v>0</v>
      </c>
      <c r="AO546" s="71">
        <v>0</v>
      </c>
      <c r="AP546" s="71">
        <v>74969921.190952569</v>
      </c>
      <c r="AQ546" s="72"/>
      <c r="AR546" s="71">
        <v>259</v>
      </c>
      <c r="AS546" s="71">
        <v>61</v>
      </c>
      <c r="AT546" s="71">
        <v>0</v>
      </c>
      <c r="AU546" s="71">
        <v>0</v>
      </c>
      <c r="AV546" s="71">
        <v>0</v>
      </c>
      <c r="AW546" s="71">
        <v>0</v>
      </c>
      <c r="AX546" s="71"/>
      <c r="AY546" s="72"/>
      <c r="AZ546" s="71">
        <v>1115.8</v>
      </c>
      <c r="BA546" s="71">
        <v>2922.6</v>
      </c>
      <c r="BB546" s="71">
        <v>0</v>
      </c>
      <c r="BC546" s="71">
        <v>0</v>
      </c>
      <c r="BD546" s="71">
        <v>0</v>
      </c>
      <c r="BE546" s="71">
        <v>0</v>
      </c>
      <c r="BF546" s="71"/>
      <c r="BG546" s="72"/>
      <c r="BH546" s="71">
        <v>0</v>
      </c>
      <c r="BI546" s="71">
        <v>0</v>
      </c>
      <c r="BJ546" s="71">
        <v>34.793999999999997</v>
      </c>
      <c r="BK546" s="71">
        <v>0</v>
      </c>
      <c r="BL546" s="71">
        <v>0</v>
      </c>
      <c r="BM546" s="71">
        <v>0</v>
      </c>
      <c r="BN546" s="72"/>
      <c r="BO546" s="71">
        <v>0</v>
      </c>
      <c r="BP546" s="71">
        <v>0</v>
      </c>
      <c r="BQ546" s="71">
        <v>4</v>
      </c>
      <c r="BR546" s="71">
        <v>0</v>
      </c>
      <c r="BS546" s="71">
        <v>0</v>
      </c>
      <c r="BT546" s="71">
        <v>0</v>
      </c>
      <c r="BU546"/>
      <c r="BV546" s="70">
        <v>34.793999999999997</v>
      </c>
      <c r="BW546" s="70">
        <v>0</v>
      </c>
      <c r="BX546" s="70">
        <v>0</v>
      </c>
      <c r="BY546" s="70">
        <v>0</v>
      </c>
      <c r="BZ546" s="70">
        <v>0</v>
      </c>
      <c r="CA546" s="70">
        <v>0</v>
      </c>
      <c r="CB546" s="70">
        <v>0</v>
      </c>
      <c r="CC546" s="70">
        <v>0</v>
      </c>
      <c r="CD546" s="70">
        <v>0</v>
      </c>
    </row>
    <row r="547" spans="1:82">
      <c r="A547" s="70" t="s">
        <v>2246</v>
      </c>
      <c r="B547" s="70">
        <v>116</v>
      </c>
      <c r="C547" s="70">
        <v>14</v>
      </c>
      <c r="D547" s="70">
        <v>7</v>
      </c>
      <c r="E547" s="70">
        <v>2017</v>
      </c>
      <c r="F547" s="70" t="s">
        <v>156</v>
      </c>
      <c r="G547" s="70" t="s">
        <v>2232</v>
      </c>
      <c r="H547" s="70" t="s">
        <v>2233</v>
      </c>
      <c r="I547" s="148"/>
      <c r="J547" s="71">
        <v>27.273846635288418</v>
      </c>
      <c r="K547" s="71">
        <v>0.33828122395875454</v>
      </c>
      <c r="L547" s="71">
        <v>0</v>
      </c>
      <c r="M547" s="71">
        <v>5.6355229320556495</v>
      </c>
      <c r="N547" s="71">
        <v>11.537749164649881</v>
      </c>
      <c r="O547" s="71">
        <v>7.7121141797218522</v>
      </c>
      <c r="P547" s="71">
        <v>4.8810510459168954</v>
      </c>
      <c r="Q547" s="71">
        <v>0.59150175550773798</v>
      </c>
      <c r="R547" s="71">
        <v>0</v>
      </c>
      <c r="S547" s="71">
        <v>0</v>
      </c>
      <c r="T547" s="72"/>
      <c r="U547" s="71">
        <v>7875571.0000000009</v>
      </c>
      <c r="V547" s="71">
        <v>156</v>
      </c>
      <c r="W547" s="71">
        <v>0</v>
      </c>
      <c r="X547" s="71">
        <v>1352</v>
      </c>
      <c r="Y547" s="71">
        <v>3601</v>
      </c>
      <c r="Z547" s="71">
        <v>4611</v>
      </c>
      <c r="AA547" s="71">
        <v>1011</v>
      </c>
      <c r="AB547" s="71">
        <v>8660</v>
      </c>
      <c r="AC547" s="71">
        <v>0</v>
      </c>
      <c r="AD547" s="71">
        <v>0</v>
      </c>
      <c r="AE547" s="72"/>
      <c r="AF547" s="71">
        <v>42348901.644958682</v>
      </c>
      <c r="AG547" s="71">
        <v>251102.63169197491</v>
      </c>
      <c r="AH547" s="71">
        <v>0</v>
      </c>
      <c r="AI547" s="71">
        <v>9725865.1190323532</v>
      </c>
      <c r="AJ547" s="71">
        <v>19483993.809396122</v>
      </c>
      <c r="AK547" s="71">
        <v>0</v>
      </c>
      <c r="AL547" s="71">
        <v>0</v>
      </c>
      <c r="AM547" s="71">
        <v>1189597.1996392161</v>
      </c>
      <c r="AN547" s="71">
        <v>0</v>
      </c>
      <c r="AO547" s="71">
        <v>0</v>
      </c>
      <c r="AP547" s="71">
        <v>72999460.404718354</v>
      </c>
      <c r="AQ547" s="72"/>
      <c r="AR547" s="71">
        <v>268</v>
      </c>
      <c r="AS547" s="71">
        <v>69</v>
      </c>
      <c r="AT547" s="71">
        <v>0</v>
      </c>
      <c r="AU547" s="71">
        <v>0</v>
      </c>
      <c r="AV547" s="71">
        <v>0</v>
      </c>
      <c r="AW547" s="71">
        <v>0</v>
      </c>
      <c r="AX547" s="71"/>
      <c r="AY547" s="72"/>
      <c r="AZ547" s="71">
        <v>1156.0999999999999</v>
      </c>
      <c r="BA547" s="71">
        <v>3086.3</v>
      </c>
      <c r="BB547" s="71">
        <v>0</v>
      </c>
      <c r="BC547" s="71">
        <v>0</v>
      </c>
      <c r="BD547" s="71">
        <v>0</v>
      </c>
      <c r="BE547" s="71">
        <v>0</v>
      </c>
      <c r="BF547" s="71"/>
      <c r="BG547" s="72"/>
      <c r="BH547" s="71">
        <v>0</v>
      </c>
      <c r="BI547" s="71">
        <v>0</v>
      </c>
      <c r="BJ547" s="71">
        <v>35.618000000000002</v>
      </c>
      <c r="BK547" s="71">
        <v>0</v>
      </c>
      <c r="BL547" s="71">
        <v>0</v>
      </c>
      <c r="BM547" s="71">
        <v>0</v>
      </c>
      <c r="BN547" s="72"/>
      <c r="BO547" s="71">
        <v>0</v>
      </c>
      <c r="BP547" s="71">
        <v>0</v>
      </c>
      <c r="BQ547" s="71">
        <v>4</v>
      </c>
      <c r="BR547" s="71">
        <v>0</v>
      </c>
      <c r="BS547" s="71">
        <v>0</v>
      </c>
      <c r="BT547" s="71">
        <v>0</v>
      </c>
      <c r="BU547"/>
      <c r="BV547" s="70">
        <v>35.618000000000002</v>
      </c>
      <c r="BW547" s="70">
        <v>0</v>
      </c>
      <c r="BX547" s="70">
        <v>0</v>
      </c>
      <c r="BY547" s="70">
        <v>0</v>
      </c>
      <c r="BZ547" s="70">
        <v>0</v>
      </c>
      <c r="CA547" s="70">
        <v>0</v>
      </c>
      <c r="CB547" s="70">
        <v>0</v>
      </c>
      <c r="CC547" s="70">
        <v>0</v>
      </c>
      <c r="CD547" s="70">
        <v>0</v>
      </c>
    </row>
    <row r="548" spans="1:82">
      <c r="A548" s="70" t="s">
        <v>2247</v>
      </c>
      <c r="B548" s="70">
        <v>117</v>
      </c>
      <c r="C548" s="70">
        <v>15</v>
      </c>
      <c r="D548" s="70">
        <v>7</v>
      </c>
      <c r="E548" s="70">
        <v>2018</v>
      </c>
      <c r="F548" s="70" t="s">
        <v>183</v>
      </c>
      <c r="G548" s="70" t="s">
        <v>2232</v>
      </c>
      <c r="H548" s="70" t="s">
        <v>2233</v>
      </c>
      <c r="I548" s="148"/>
      <c r="J548" s="71">
        <v>24.997482937176311</v>
      </c>
      <c r="K548" s="71">
        <v>0.30184226999871788</v>
      </c>
      <c r="L548" s="71">
        <v>0</v>
      </c>
      <c r="M548" s="71">
        <v>4.9907404206202131</v>
      </c>
      <c r="N548" s="71">
        <v>8.9829332841578555</v>
      </c>
      <c r="O548" s="71">
        <v>7.6049662256741328</v>
      </c>
      <c r="P548" s="71">
        <v>4.7655455128970745</v>
      </c>
      <c r="Q548" s="71">
        <v>0.54659630707083795</v>
      </c>
      <c r="R548" s="71">
        <v>0</v>
      </c>
      <c r="S548" s="71">
        <v>0</v>
      </c>
      <c r="T548" s="72"/>
      <c r="U548" s="71">
        <v>8383389.9999999991</v>
      </c>
      <c r="V548" s="71">
        <v>156</v>
      </c>
      <c r="W548" s="71">
        <v>0</v>
      </c>
      <c r="X548" s="71">
        <v>1352</v>
      </c>
      <c r="Y548" s="71">
        <v>3633</v>
      </c>
      <c r="Z548" s="71">
        <v>4634</v>
      </c>
      <c r="AA548" s="71">
        <v>997</v>
      </c>
      <c r="AB548" s="71">
        <v>8624</v>
      </c>
      <c r="AC548" s="71">
        <v>0</v>
      </c>
      <c r="AD548" s="71">
        <v>0</v>
      </c>
      <c r="AE548" s="72"/>
      <c r="AF548" s="71">
        <v>43928582.777966671</v>
      </c>
      <c r="AG548" s="71">
        <v>220501.35163435619</v>
      </c>
      <c r="AH548" s="71">
        <v>0</v>
      </c>
      <c r="AI548" s="71">
        <v>9559068.0762844477</v>
      </c>
      <c r="AJ548" s="71">
        <v>16967952.847903728</v>
      </c>
      <c r="AK548" s="71">
        <v>0</v>
      </c>
      <c r="AL548" s="71">
        <v>0</v>
      </c>
      <c r="AM548" s="71">
        <v>1187103.17877726</v>
      </c>
      <c r="AN548" s="71">
        <v>0</v>
      </c>
      <c r="AO548" s="71">
        <v>0</v>
      </c>
      <c r="AP548" s="71">
        <v>71863208.232566461</v>
      </c>
      <c r="AQ548" s="72"/>
      <c r="AR548" s="71">
        <v>279</v>
      </c>
      <c r="AS548" s="71">
        <v>77</v>
      </c>
      <c r="AT548" s="71">
        <v>0</v>
      </c>
      <c r="AU548" s="71">
        <v>0</v>
      </c>
      <c r="AV548" s="71">
        <v>0</v>
      </c>
      <c r="AW548" s="71">
        <v>0</v>
      </c>
      <c r="AX548" s="71"/>
      <c r="AY548" s="72"/>
      <c r="AZ548" s="71">
        <v>1216.4000000000001</v>
      </c>
      <c r="BA548" s="71">
        <v>3250</v>
      </c>
      <c r="BB548" s="71">
        <v>0</v>
      </c>
      <c r="BC548" s="71">
        <v>0</v>
      </c>
      <c r="BD548" s="71">
        <v>0</v>
      </c>
      <c r="BE548" s="71">
        <v>0</v>
      </c>
      <c r="BF548" s="71"/>
      <c r="BG548" s="72"/>
      <c r="BH548" s="71">
        <v>0</v>
      </c>
      <c r="BI548" s="71">
        <v>0</v>
      </c>
      <c r="BJ548" s="71">
        <v>29.286000000000001</v>
      </c>
      <c r="BK548" s="71">
        <v>0</v>
      </c>
      <c r="BL548" s="71">
        <v>0</v>
      </c>
      <c r="BM548" s="71">
        <v>0</v>
      </c>
      <c r="BN548" s="72"/>
      <c r="BO548" s="71">
        <v>0</v>
      </c>
      <c r="BP548" s="71">
        <v>0</v>
      </c>
      <c r="BQ548" s="71">
        <v>4</v>
      </c>
      <c r="BR548" s="71">
        <v>0</v>
      </c>
      <c r="BS548" s="71">
        <v>0</v>
      </c>
      <c r="BT548" s="71">
        <v>0</v>
      </c>
      <c r="BU548"/>
      <c r="BV548" s="70">
        <v>29.286000000000001</v>
      </c>
      <c r="BW548" s="70">
        <v>0</v>
      </c>
      <c r="BX548" s="70">
        <v>0</v>
      </c>
      <c r="BY548" s="70">
        <v>0</v>
      </c>
      <c r="BZ548" s="70">
        <v>0</v>
      </c>
      <c r="CA548" s="70">
        <v>0</v>
      </c>
      <c r="CB548" s="70">
        <v>0</v>
      </c>
      <c r="CC548" s="70">
        <v>0</v>
      </c>
      <c r="CD548" s="70">
        <v>0</v>
      </c>
    </row>
    <row r="549" spans="1:82">
      <c r="A549" s="70" t="s">
        <v>2248</v>
      </c>
      <c r="B549" s="70">
        <v>118</v>
      </c>
      <c r="C549" s="70">
        <v>16</v>
      </c>
      <c r="D549" s="70">
        <v>7</v>
      </c>
      <c r="E549" s="70">
        <v>2019</v>
      </c>
      <c r="F549" s="70" t="s">
        <v>158</v>
      </c>
      <c r="G549" s="70" t="s">
        <v>2232</v>
      </c>
      <c r="H549" s="70" t="s">
        <v>2233</v>
      </c>
      <c r="I549" s="148"/>
      <c r="J549" s="71">
        <v>23.200484790561841</v>
      </c>
      <c r="K549" s="71">
        <v>0.28010854586116291</v>
      </c>
      <c r="L549" s="71">
        <v>0</v>
      </c>
      <c r="M549" s="71">
        <v>4.4477148752927524</v>
      </c>
      <c r="N549" s="71">
        <v>9.5247661249473428</v>
      </c>
      <c r="O549" s="71">
        <v>7.3522480724256702</v>
      </c>
      <c r="P549" s="71">
        <v>4.5558723934648437</v>
      </c>
      <c r="Q549" s="71">
        <v>0.52854803039414</v>
      </c>
      <c r="R549" s="71">
        <v>0</v>
      </c>
      <c r="S549" s="71">
        <v>0</v>
      </c>
      <c r="T549" s="72"/>
      <c r="U549" s="71">
        <v>8180904</v>
      </c>
      <c r="V549" s="71">
        <v>156</v>
      </c>
      <c r="W549" s="71">
        <v>0</v>
      </c>
      <c r="X549" s="71">
        <v>1352</v>
      </c>
      <c r="Y549" s="71">
        <v>3655</v>
      </c>
      <c r="Z549" s="71">
        <v>4603</v>
      </c>
      <c r="AA549" s="71">
        <v>946</v>
      </c>
      <c r="AB549" s="71">
        <v>8565</v>
      </c>
      <c r="AC549" s="71">
        <v>0</v>
      </c>
      <c r="AD549" s="71">
        <v>0</v>
      </c>
      <c r="AE549" s="72"/>
      <c r="AF549" s="71">
        <v>42839365.797125787</v>
      </c>
      <c r="AG549" s="71">
        <v>215136.91328206891</v>
      </c>
      <c r="AH549" s="71">
        <v>0</v>
      </c>
      <c r="AI549" s="71">
        <v>8892286.247235436</v>
      </c>
      <c r="AJ549" s="71">
        <v>18817307.83810094</v>
      </c>
      <c r="AK549" s="71">
        <v>0</v>
      </c>
      <c r="AL549" s="71">
        <v>0</v>
      </c>
      <c r="AM549" s="71">
        <v>1166488.522714521</v>
      </c>
      <c r="AN549" s="71">
        <v>0</v>
      </c>
      <c r="AO549" s="71">
        <v>0</v>
      </c>
      <c r="AP549" s="71">
        <v>71930585.318458751</v>
      </c>
      <c r="AQ549" s="72"/>
      <c r="AR549" s="71">
        <v>288</v>
      </c>
      <c r="AS549" s="71">
        <v>83</v>
      </c>
      <c r="AT549" s="71">
        <v>0</v>
      </c>
      <c r="AU549" s="71">
        <v>0</v>
      </c>
      <c r="AV549" s="71">
        <v>0</v>
      </c>
      <c r="AW549" s="71">
        <v>0</v>
      </c>
      <c r="AX549" s="71"/>
      <c r="AY549" s="72"/>
      <c r="AZ549" s="71">
        <v>1266.8</v>
      </c>
      <c r="BA549" s="71">
        <v>3441.900000000001</v>
      </c>
      <c r="BB549" s="71">
        <v>0</v>
      </c>
      <c r="BC549" s="71">
        <v>0</v>
      </c>
      <c r="BD549" s="71">
        <v>0</v>
      </c>
      <c r="BE549" s="71">
        <v>0</v>
      </c>
      <c r="BF549" s="71"/>
      <c r="BG549" s="72"/>
      <c r="BH549" s="71">
        <v>0</v>
      </c>
      <c r="BI549" s="71">
        <v>0</v>
      </c>
      <c r="BJ549" s="71">
        <v>23.265999999999998</v>
      </c>
      <c r="BK549" s="71">
        <v>0</v>
      </c>
      <c r="BL549" s="71">
        <v>0</v>
      </c>
      <c r="BM549" s="71">
        <v>0</v>
      </c>
      <c r="BN549" s="72"/>
      <c r="BO549" s="71">
        <v>0</v>
      </c>
      <c r="BP549" s="71">
        <v>0</v>
      </c>
      <c r="BQ549" s="71">
        <v>4</v>
      </c>
      <c r="BR549" s="71">
        <v>0</v>
      </c>
      <c r="BS549" s="71">
        <v>0</v>
      </c>
      <c r="BT549" s="71">
        <v>0</v>
      </c>
      <c r="BU549"/>
      <c r="BV549" s="70">
        <v>23.265999999999998</v>
      </c>
      <c r="BW549" s="70">
        <v>0</v>
      </c>
      <c r="BX549" s="70">
        <v>0</v>
      </c>
      <c r="BY549" s="70">
        <v>0</v>
      </c>
      <c r="BZ549" s="70">
        <v>0</v>
      </c>
      <c r="CA549" s="70">
        <v>0</v>
      </c>
      <c r="CB549" s="70">
        <v>0</v>
      </c>
      <c r="CC549" s="70">
        <v>0</v>
      </c>
      <c r="CD549" s="70">
        <v>0</v>
      </c>
    </row>
    <row r="550" spans="1:82">
      <c r="A550" s="70" t="s">
        <v>2249</v>
      </c>
      <c r="B550" s="70">
        <v>119</v>
      </c>
      <c r="C550" s="70">
        <v>17</v>
      </c>
      <c r="D550" s="70">
        <v>7</v>
      </c>
      <c r="E550" s="70">
        <v>2020</v>
      </c>
      <c r="F550" s="70" t="s">
        <v>159</v>
      </c>
      <c r="G550" s="70" t="s">
        <v>2232</v>
      </c>
      <c r="H550" s="70" t="s">
        <v>2233</v>
      </c>
      <c r="I550" s="148"/>
      <c r="J550" s="71">
        <v>36.871968324718793</v>
      </c>
      <c r="K550" s="71">
        <v>0.3654532783314306</v>
      </c>
      <c r="L550" s="71">
        <v>0.61928449182686662</v>
      </c>
      <c r="M550" s="71">
        <v>4.1810623546866532</v>
      </c>
      <c r="N550" s="71">
        <v>8.6047245754804997</v>
      </c>
      <c r="O550" s="71">
        <v>6.4024245565101117</v>
      </c>
      <c r="P550" s="71">
        <v>4.3361282993344101</v>
      </c>
      <c r="Q550" s="71">
        <v>0.49892564140166001</v>
      </c>
      <c r="R550" s="71">
        <v>0</v>
      </c>
      <c r="S550" s="71">
        <v>0</v>
      </c>
      <c r="T550" s="72"/>
      <c r="U550" s="71">
        <v>10155051</v>
      </c>
      <c r="V550" s="71">
        <v>175</v>
      </c>
      <c r="W550" s="71">
        <v>24</v>
      </c>
      <c r="X550" s="71">
        <v>1431</v>
      </c>
      <c r="Y550" s="71">
        <v>3634</v>
      </c>
      <c r="Z550" s="71">
        <v>4575</v>
      </c>
      <c r="AA550" s="71">
        <v>957</v>
      </c>
      <c r="AB550" s="71">
        <v>8462</v>
      </c>
      <c r="AC550" s="71">
        <v>0</v>
      </c>
      <c r="AD550" s="71">
        <v>0</v>
      </c>
      <c r="AE550" s="72"/>
      <c r="AF550" s="71">
        <v>63191209.370400362</v>
      </c>
      <c r="AG550" s="71">
        <v>258015.17558298231</v>
      </c>
      <c r="AH550" s="71">
        <v>172070.83251282427</v>
      </c>
      <c r="AI550" s="71">
        <v>8060236.824790474</v>
      </c>
      <c r="AJ550" s="71">
        <v>16449505.329325341</v>
      </c>
      <c r="AK550" s="71"/>
      <c r="AL550" s="71"/>
      <c r="AM550" s="71">
        <v>1104385.0147808706</v>
      </c>
      <c r="AN550" s="71"/>
      <c r="AO550" s="71"/>
      <c r="AP550" s="71">
        <v>89235422.54739286</v>
      </c>
      <c r="AQ550" s="72"/>
      <c r="AR550" s="71">
        <v>309</v>
      </c>
      <c r="AS550" s="71">
        <v>83</v>
      </c>
      <c r="AT550" s="71">
        <v>0</v>
      </c>
      <c r="AU550" s="71">
        <v>0</v>
      </c>
      <c r="AV550" s="71">
        <v>0</v>
      </c>
      <c r="AW550" s="71">
        <v>0</v>
      </c>
      <c r="AX550" s="71"/>
      <c r="AY550" s="72"/>
      <c r="AZ550" s="71">
        <v>1351</v>
      </c>
      <c r="BA550" s="71">
        <v>3441.900000000001</v>
      </c>
      <c r="BB550" s="71">
        <v>0</v>
      </c>
      <c r="BC550" s="71">
        <v>0</v>
      </c>
      <c r="BD550" s="71">
        <v>0</v>
      </c>
      <c r="BE550" s="71">
        <v>0</v>
      </c>
      <c r="BF550" s="71"/>
      <c r="BG550" s="72"/>
      <c r="BH550" s="71">
        <v>0</v>
      </c>
      <c r="BI550" s="71">
        <v>0</v>
      </c>
      <c r="BJ550" s="71">
        <v>21.899000000000001</v>
      </c>
      <c r="BK550" s="71">
        <v>0</v>
      </c>
      <c r="BL550" s="71">
        <v>0</v>
      </c>
      <c r="BM550" s="71">
        <v>0</v>
      </c>
      <c r="BN550" s="72"/>
      <c r="BO550" s="71">
        <v>0</v>
      </c>
      <c r="BP550" s="71">
        <v>0</v>
      </c>
      <c r="BQ550" s="71">
        <v>3</v>
      </c>
      <c r="BR550" s="71">
        <v>0</v>
      </c>
      <c r="BS550" s="71">
        <v>0</v>
      </c>
      <c r="BT550" s="71">
        <v>0</v>
      </c>
      <c r="BU550"/>
      <c r="BV550" s="70">
        <v>21.899000000000001</v>
      </c>
      <c r="BW550" s="70">
        <v>0</v>
      </c>
      <c r="BX550" s="70">
        <v>0</v>
      </c>
      <c r="BY550" s="70">
        <v>0</v>
      </c>
      <c r="BZ550" s="70">
        <v>0</v>
      </c>
      <c r="CA550" s="70">
        <v>0</v>
      </c>
      <c r="CB550" s="70">
        <v>0</v>
      </c>
      <c r="CC550" s="70">
        <v>0</v>
      </c>
      <c r="CD550" s="70">
        <v>0</v>
      </c>
    </row>
    <row r="551" spans="1:82">
      <c r="A551" s="70" t="s">
        <v>2250</v>
      </c>
      <c r="B551" s="70">
        <v>119</v>
      </c>
      <c r="C551" s="70">
        <v>18</v>
      </c>
      <c r="D551" s="70">
        <v>7</v>
      </c>
      <c r="E551" s="70">
        <v>2021</v>
      </c>
      <c r="F551" s="70" t="s">
        <v>160</v>
      </c>
      <c r="G551" s="70" t="s">
        <v>2232</v>
      </c>
      <c r="H551" s="70" t="s">
        <v>2233</v>
      </c>
      <c r="I551" s="148"/>
      <c r="J551" s="71">
        <v>32.740543961973778</v>
      </c>
      <c r="K551" s="71">
        <v>0.38340679482980955</v>
      </c>
      <c r="L551" s="71">
        <v>0.69163219995536895</v>
      </c>
      <c r="M551" s="71">
        <v>4.2150097174995507</v>
      </c>
      <c r="N551" s="71">
        <v>8.5786530729099404</v>
      </c>
      <c r="O551" s="71">
        <v>6.1052374172764345</v>
      </c>
      <c r="P551" s="71">
        <v>4.432865846153061</v>
      </c>
      <c r="Q551" s="71">
        <v>0.48870008891653899</v>
      </c>
      <c r="R551" s="71">
        <v>0</v>
      </c>
      <c r="S551" s="71">
        <v>0</v>
      </c>
      <c r="T551" s="72"/>
      <c r="U551" s="71">
        <v>11852621</v>
      </c>
      <c r="V551" s="71">
        <v>175</v>
      </c>
      <c r="W551" s="71">
        <v>24</v>
      </c>
      <c r="X551" s="71">
        <v>1431</v>
      </c>
      <c r="Y551" s="71">
        <v>3626</v>
      </c>
      <c r="Z551" s="71">
        <v>4492</v>
      </c>
      <c r="AA551" s="71">
        <v>954</v>
      </c>
      <c r="AB551" s="71">
        <v>8370</v>
      </c>
      <c r="AC551" s="71">
        <v>0</v>
      </c>
      <c r="AD551" s="71">
        <v>0</v>
      </c>
      <c r="AE551" s="72"/>
      <c r="AF551" s="71">
        <v>68807766.895382792</v>
      </c>
      <c r="AG551" s="71">
        <v>280729.33109708666</v>
      </c>
      <c r="AH551" s="71">
        <v>185585.557601979</v>
      </c>
      <c r="AI551" s="71">
        <v>9341544.541101655</v>
      </c>
      <c r="AJ551" s="71">
        <v>17454521.91824308</v>
      </c>
      <c r="AK551" s="71">
        <v>0</v>
      </c>
      <c r="AL551" s="71">
        <v>0</v>
      </c>
      <c r="AM551" s="71">
        <v>1098678.7409513104</v>
      </c>
      <c r="AN551" s="71">
        <v>0</v>
      </c>
      <c r="AO551" s="71">
        <v>0</v>
      </c>
      <c r="AP551" s="71">
        <v>97168826.984377906</v>
      </c>
      <c r="AQ551" s="72"/>
      <c r="AR551" s="71">
        <v>313</v>
      </c>
      <c r="AS551" s="71">
        <v>83</v>
      </c>
      <c r="AT551" s="71">
        <v>0</v>
      </c>
      <c r="AU551" s="71">
        <v>0</v>
      </c>
      <c r="AV551" s="71">
        <v>0</v>
      </c>
      <c r="AW551" s="71">
        <v>0</v>
      </c>
      <c r="AX551" s="71"/>
      <c r="AY551" s="72"/>
      <c r="AZ551" s="71">
        <v>1374.7</v>
      </c>
      <c r="BA551" s="71">
        <v>3441.900000000001</v>
      </c>
      <c r="BB551" s="71">
        <v>0</v>
      </c>
      <c r="BC551" s="71">
        <v>0</v>
      </c>
      <c r="BD551" s="71">
        <v>0</v>
      </c>
      <c r="BE551" s="71">
        <v>0</v>
      </c>
      <c r="BF551" s="71"/>
      <c r="BG551" s="72"/>
      <c r="BH551" s="71">
        <v>0</v>
      </c>
      <c r="BI551" s="71">
        <v>0</v>
      </c>
      <c r="BJ551" s="71">
        <v>24.911000000000001</v>
      </c>
      <c r="BK551" s="71">
        <v>0</v>
      </c>
      <c r="BL551" s="71">
        <v>0</v>
      </c>
      <c r="BM551" s="71">
        <v>0</v>
      </c>
      <c r="BN551" s="72"/>
      <c r="BO551" s="71">
        <v>0</v>
      </c>
      <c r="BP551" s="71">
        <v>0</v>
      </c>
      <c r="BQ551" s="71">
        <v>3</v>
      </c>
      <c r="BR551" s="71">
        <v>0</v>
      </c>
      <c r="BS551" s="71">
        <v>0</v>
      </c>
      <c r="BT551" s="71">
        <v>0</v>
      </c>
      <c r="BU551"/>
      <c r="BV551" s="70">
        <v>24.911000000000001</v>
      </c>
      <c r="BW551" s="70">
        <v>0</v>
      </c>
      <c r="BX551" s="70">
        <v>0</v>
      </c>
      <c r="BY551" s="70">
        <v>0</v>
      </c>
      <c r="BZ551" s="70">
        <v>0</v>
      </c>
      <c r="CA551" s="70">
        <v>0</v>
      </c>
      <c r="CB551" s="70">
        <v>0</v>
      </c>
      <c r="CC551" s="70">
        <v>0</v>
      </c>
      <c r="CD551" s="70">
        <v>0</v>
      </c>
    </row>
    <row r="552" spans="1:82">
      <c r="A552" s="70" t="s">
        <v>2251</v>
      </c>
      <c r="B552" s="70">
        <v>119</v>
      </c>
      <c r="C552" s="70">
        <v>19</v>
      </c>
      <c r="D552" s="70">
        <v>7</v>
      </c>
      <c r="E552" s="70">
        <v>2022</v>
      </c>
      <c r="F552" s="70" t="s">
        <v>161</v>
      </c>
      <c r="G552" s="70" t="s">
        <v>2232</v>
      </c>
      <c r="H552" s="70" t="s">
        <v>2233</v>
      </c>
      <c r="I552" s="148"/>
      <c r="J552" s="71">
        <v>38.281958672207445</v>
      </c>
      <c r="K552" s="71">
        <v>0.34508960479195405</v>
      </c>
      <c r="L552" s="71">
        <v>0.58881511685842935</v>
      </c>
      <c r="M552" s="71">
        <v>4.8383975885949564</v>
      </c>
      <c r="N552" s="71">
        <v>9.207233492804308</v>
      </c>
      <c r="O552" s="71">
        <v>6.3886429478076439</v>
      </c>
      <c r="P552" s="71">
        <v>4.2839209720821954</v>
      </c>
      <c r="Q552" s="71">
        <v>0.48373349588071141</v>
      </c>
      <c r="R552" s="71">
        <v>0</v>
      </c>
      <c r="S552" s="71">
        <v>0</v>
      </c>
      <c r="T552" s="72"/>
      <c r="U552" s="71">
        <v>12779379</v>
      </c>
      <c r="V552" s="71">
        <v>175</v>
      </c>
      <c r="W552" s="71">
        <v>24</v>
      </c>
      <c r="X552" s="71">
        <v>1431</v>
      </c>
      <c r="Y552" s="71">
        <v>3619</v>
      </c>
      <c r="Z552" s="71">
        <v>4466</v>
      </c>
      <c r="AA552" s="71">
        <v>936</v>
      </c>
      <c r="AB552" s="71">
        <v>8217</v>
      </c>
      <c r="AC552" s="71">
        <v>0</v>
      </c>
      <c r="AD552" s="71">
        <v>0</v>
      </c>
      <c r="AE552" s="72"/>
      <c r="AF552" s="71">
        <v>65202799.187616162</v>
      </c>
      <c r="AG552" s="71">
        <v>270972.91822703322</v>
      </c>
      <c r="AH552" s="71">
        <v>181961.73255881763</v>
      </c>
      <c r="AI552" s="71">
        <v>9281117.0324441753</v>
      </c>
      <c r="AJ552" s="71">
        <v>17840442.97193395</v>
      </c>
      <c r="AK552" s="71">
        <v>0</v>
      </c>
      <c r="AL552" s="71">
        <v>0</v>
      </c>
      <c r="AM552" s="71">
        <v>1061038.9781432685</v>
      </c>
      <c r="AN552" s="71">
        <v>0</v>
      </c>
      <c r="AO552" s="71">
        <v>0</v>
      </c>
      <c r="AP552" s="71">
        <v>93838332.820923403</v>
      </c>
      <c r="AQ552" s="72"/>
      <c r="AR552" s="71">
        <v>324</v>
      </c>
      <c r="AS552" s="71">
        <v>84</v>
      </c>
      <c r="AT552" s="71">
        <v>0</v>
      </c>
      <c r="AU552" s="71">
        <v>0</v>
      </c>
      <c r="AV552" s="71">
        <v>0</v>
      </c>
      <c r="AW552" s="71">
        <v>0</v>
      </c>
      <c r="AX552" s="71"/>
      <c r="AY552" s="72"/>
      <c r="AZ552" s="71">
        <v>1441.2000000000003</v>
      </c>
      <c r="BA552" s="71">
        <v>3491.4000000000005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2252</v>
      </c>
      <c r="B553" s="70">
        <v>119</v>
      </c>
      <c r="C553" s="70">
        <v>20</v>
      </c>
      <c r="D553" s="70">
        <v>7</v>
      </c>
      <c r="E553" s="70">
        <v>2023</v>
      </c>
      <c r="F553" s="70" t="s">
        <v>1539</v>
      </c>
      <c r="G553" s="70" t="s">
        <v>2232</v>
      </c>
      <c r="H553" s="70" t="s">
        <v>2233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333</v>
      </c>
      <c r="AS553" s="71">
        <v>84</v>
      </c>
      <c r="AT553" s="71">
        <v>0</v>
      </c>
      <c r="AU553" s="71">
        <v>0</v>
      </c>
      <c r="AV553" s="71">
        <v>0</v>
      </c>
      <c r="AW553" s="71">
        <v>0</v>
      </c>
      <c r="AX553" s="71"/>
      <c r="AY553" s="72"/>
      <c r="AZ553" s="71">
        <v>1507.9</v>
      </c>
      <c r="BA553" s="71">
        <v>3491.4000000000005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2253</v>
      </c>
      <c r="B554" s="70">
        <v>119</v>
      </c>
      <c r="C554" s="70">
        <v>21</v>
      </c>
      <c r="D554" s="70">
        <v>7</v>
      </c>
      <c r="E554" s="70">
        <v>2024</v>
      </c>
      <c r="F554" s="70" t="s">
        <v>1554</v>
      </c>
      <c r="G554" s="70" t="s">
        <v>2232</v>
      </c>
      <c r="H554" s="70" t="s">
        <v>2233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2254</v>
      </c>
      <c r="B555" s="70">
        <v>69</v>
      </c>
      <c r="C555" s="70">
        <v>1</v>
      </c>
      <c r="D555" s="70">
        <v>5</v>
      </c>
      <c r="E555" s="70">
        <v>1990</v>
      </c>
      <c r="F555" s="70" t="s">
        <v>787</v>
      </c>
      <c r="G555" s="70" t="s">
        <v>2255</v>
      </c>
      <c r="H555" s="70" t="s">
        <v>2256</v>
      </c>
      <c r="I555" s="148"/>
      <c r="J555" s="71">
        <v>6.4013849717452089</v>
      </c>
      <c r="K555" s="71">
        <v>0.73043424532136525</v>
      </c>
      <c r="L555" s="71">
        <v>2.107587903877874</v>
      </c>
      <c r="M555" s="71">
        <v>2.7140096165261491</v>
      </c>
      <c r="N555" s="71">
        <v>7.012992214300537</v>
      </c>
      <c r="O555" s="71">
        <v>6.0367843603248801</v>
      </c>
      <c r="P555" s="71">
        <v>12.43353405944797</v>
      </c>
      <c r="Q555" s="71">
        <v>0.40045309908617399</v>
      </c>
      <c r="R555" s="71">
        <v>0</v>
      </c>
      <c r="S555" s="71">
        <v>0.36100336276523409</v>
      </c>
      <c r="T555" s="72"/>
      <c r="U555" s="71">
        <v>953020</v>
      </c>
      <c r="V555" s="71">
        <v>213</v>
      </c>
      <c r="W555" s="71">
        <v>30</v>
      </c>
      <c r="X555" s="71">
        <v>934</v>
      </c>
      <c r="Y555" s="71">
        <v>1743</v>
      </c>
      <c r="Z555" s="71">
        <v>2483</v>
      </c>
      <c r="AA555" s="71">
        <v>3019</v>
      </c>
      <c r="AB555" s="71">
        <v>6502</v>
      </c>
      <c r="AC555" s="71">
        <v>0</v>
      </c>
      <c r="AD555" s="71">
        <v>0.36100336276523409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2257</v>
      </c>
      <c r="B556" s="70">
        <v>70</v>
      </c>
      <c r="C556" s="70">
        <v>2</v>
      </c>
      <c r="D556" s="70">
        <v>5</v>
      </c>
      <c r="E556" s="70">
        <v>2005</v>
      </c>
      <c r="F556" s="70" t="s">
        <v>789</v>
      </c>
      <c r="G556" s="70" t="s">
        <v>2255</v>
      </c>
      <c r="H556" s="70" t="s">
        <v>2256</v>
      </c>
      <c r="I556" s="148"/>
      <c r="J556" s="71">
        <v>4.2147160586499046</v>
      </c>
      <c r="K556" s="71">
        <v>0.77575693636567344</v>
      </c>
      <c r="L556" s="71">
        <v>0</v>
      </c>
      <c r="M556" s="71">
        <v>6.2879366514143111</v>
      </c>
      <c r="N556" s="71">
        <v>13.903477112502729</v>
      </c>
      <c r="O556" s="71">
        <v>9.956592397218758</v>
      </c>
      <c r="P556" s="71">
        <v>16.36327105514335</v>
      </c>
      <c r="Q556" s="71">
        <v>0.44892709508643402</v>
      </c>
      <c r="R556" s="71">
        <v>0</v>
      </c>
      <c r="S556" s="71">
        <v>1.1294507030291769</v>
      </c>
      <c r="T556" s="72"/>
      <c r="U556" s="71">
        <v>759436</v>
      </c>
      <c r="V556" s="71">
        <v>298</v>
      </c>
      <c r="W556" s="71">
        <v>0</v>
      </c>
      <c r="X556" s="71">
        <v>1154</v>
      </c>
      <c r="Y556" s="71">
        <v>2598</v>
      </c>
      <c r="Z556" s="71">
        <v>4739</v>
      </c>
      <c r="AA556" s="71">
        <v>3254</v>
      </c>
      <c r="AB556" s="71">
        <v>7620</v>
      </c>
      <c r="AC556" s="71">
        <v>0</v>
      </c>
      <c r="AD556" s="71">
        <v>1.1294507030291769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2258</v>
      </c>
      <c r="B557" s="70">
        <v>71</v>
      </c>
      <c r="C557" s="70">
        <v>3</v>
      </c>
      <c r="D557" s="70">
        <v>5</v>
      </c>
      <c r="E557" s="70">
        <v>2006</v>
      </c>
      <c r="F557" s="70" t="s">
        <v>790</v>
      </c>
      <c r="G557" s="70" t="s">
        <v>2255</v>
      </c>
      <c r="H557" s="70" t="s">
        <v>2256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2259</v>
      </c>
      <c r="B558" s="70">
        <v>72</v>
      </c>
      <c r="C558" s="70">
        <v>4</v>
      </c>
      <c r="D558" s="70">
        <v>5</v>
      </c>
      <c r="E558" s="70">
        <v>2007</v>
      </c>
      <c r="F558" s="70" t="s">
        <v>791</v>
      </c>
      <c r="G558" s="1064" t="s">
        <v>2255</v>
      </c>
      <c r="H558" s="70" t="s">
        <v>2256</v>
      </c>
      <c r="I558" s="148"/>
      <c r="J558" s="71">
        <v>4.5569471422685339</v>
      </c>
      <c r="K558" s="71">
        <v>0.81882029622592822</v>
      </c>
      <c r="L558" s="71">
        <v>2.7632991754762699</v>
      </c>
      <c r="M558" s="71">
        <v>7.8874051666283584</v>
      </c>
      <c r="N558" s="71">
        <v>12.71712299798299</v>
      </c>
      <c r="O558" s="71">
        <v>9.812218195809022</v>
      </c>
      <c r="P558" s="71">
        <v>16.391869527344792</v>
      </c>
      <c r="Q558" s="71">
        <v>0.47685299412992999</v>
      </c>
      <c r="R558" s="71">
        <v>0</v>
      </c>
      <c r="S558" s="71">
        <v>1.348910273830684</v>
      </c>
      <c r="T558" s="72"/>
      <c r="U558" s="71">
        <v>840009</v>
      </c>
      <c r="V558" s="71">
        <v>306</v>
      </c>
      <c r="W558" s="71">
        <v>45</v>
      </c>
      <c r="X558" s="71">
        <v>1689</v>
      </c>
      <c r="Y558" s="71">
        <v>2707</v>
      </c>
      <c r="Z558" s="71">
        <v>4855</v>
      </c>
      <c r="AA558" s="71">
        <v>3210</v>
      </c>
      <c r="AB558" s="71">
        <v>7666</v>
      </c>
      <c r="AC558" s="71">
        <v>0</v>
      </c>
      <c r="AD558" s="71">
        <v>1.348910273830684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2260</v>
      </c>
      <c r="B559" s="70">
        <v>73</v>
      </c>
      <c r="C559" s="70">
        <v>5</v>
      </c>
      <c r="D559" s="70">
        <v>5</v>
      </c>
      <c r="E559" s="70">
        <v>2008</v>
      </c>
      <c r="F559" s="70" t="s">
        <v>792</v>
      </c>
      <c r="G559" s="1064" t="s">
        <v>2255</v>
      </c>
      <c r="H559" s="70" t="s">
        <v>2256</v>
      </c>
      <c r="I559" s="148"/>
      <c r="J559" s="71">
        <v>3.926150434122603</v>
      </c>
      <c r="K559" s="71">
        <v>0.60697973476785916</v>
      </c>
      <c r="L559" s="71">
        <v>2.5105214005548482</v>
      </c>
      <c r="M559" s="71">
        <v>8.5326258033359288</v>
      </c>
      <c r="N559" s="71">
        <v>11.848250679808411</v>
      </c>
      <c r="O559" s="71">
        <v>9.625943513625085</v>
      </c>
      <c r="P559" s="71">
        <v>16.138557203055289</v>
      </c>
      <c r="Q559" s="71">
        <v>0.47721470844368202</v>
      </c>
      <c r="R559" s="71">
        <v>0</v>
      </c>
      <c r="S559" s="71">
        <v>1.1434999654913349</v>
      </c>
      <c r="T559" s="72"/>
      <c r="U559" s="71">
        <v>839829</v>
      </c>
      <c r="V559" s="71">
        <v>306</v>
      </c>
      <c r="W559" s="71">
        <v>45</v>
      </c>
      <c r="X559" s="71">
        <v>1689</v>
      </c>
      <c r="Y559" s="71">
        <v>2775</v>
      </c>
      <c r="Z559" s="71">
        <v>4930</v>
      </c>
      <c r="AA559" s="71">
        <v>3164</v>
      </c>
      <c r="AB559" s="71">
        <v>7798</v>
      </c>
      <c r="AC559" s="71">
        <v>0</v>
      </c>
      <c r="AD559" s="71">
        <v>1.1434999654913349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2261</v>
      </c>
      <c r="B560" s="70">
        <v>74</v>
      </c>
      <c r="C560" s="70">
        <v>6</v>
      </c>
      <c r="D560" s="70">
        <v>5</v>
      </c>
      <c r="E560" s="70">
        <v>2009</v>
      </c>
      <c r="F560" s="70" t="s">
        <v>176</v>
      </c>
      <c r="G560" s="70" t="s">
        <v>2255</v>
      </c>
      <c r="H560" s="70" t="s">
        <v>2256</v>
      </c>
      <c r="I560" s="148"/>
      <c r="J560" s="71">
        <v>3.9404365502347192</v>
      </c>
      <c r="K560" s="71">
        <v>0.63761358567815063</v>
      </c>
      <c r="L560" s="71">
        <v>1.4817939556987181</v>
      </c>
      <c r="M560" s="71">
        <v>8.0809926858625474</v>
      </c>
      <c r="N560" s="71">
        <v>12.271460276446129</v>
      </c>
      <c r="O560" s="71">
        <v>9.8729156538873646</v>
      </c>
      <c r="P560" s="71">
        <v>15.392279409218061</v>
      </c>
      <c r="Q560" s="71">
        <v>0.45815893932447599</v>
      </c>
      <c r="R560" s="71">
        <v>0</v>
      </c>
      <c r="S560" s="71">
        <v>1.3321021370112629</v>
      </c>
      <c r="T560" s="72"/>
      <c r="U560" s="71">
        <v>626144</v>
      </c>
      <c r="V560" s="71">
        <v>308</v>
      </c>
      <c r="W560" s="71">
        <v>37</v>
      </c>
      <c r="X560" s="71">
        <v>1631</v>
      </c>
      <c r="Y560" s="71">
        <v>2852</v>
      </c>
      <c r="Z560" s="71">
        <v>4991</v>
      </c>
      <c r="AA560" s="71">
        <v>3098</v>
      </c>
      <c r="AB560" s="71">
        <v>7859</v>
      </c>
      <c r="AC560" s="71">
        <v>0</v>
      </c>
      <c r="AD560" s="71">
        <v>1.3321021370112629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2262</v>
      </c>
      <c r="B561" s="70">
        <v>75</v>
      </c>
      <c r="C561" s="70">
        <v>7</v>
      </c>
      <c r="D561" s="70">
        <v>5</v>
      </c>
      <c r="E561" s="70">
        <v>2010</v>
      </c>
      <c r="F561" s="70" t="s">
        <v>177</v>
      </c>
      <c r="G561" s="70" t="s">
        <v>2255</v>
      </c>
      <c r="H561" s="70" t="s">
        <v>2256</v>
      </c>
      <c r="I561" s="148"/>
      <c r="J561" s="71">
        <v>2.8250585276523541</v>
      </c>
      <c r="K561" s="71">
        <v>0.6830682414686845</v>
      </c>
      <c r="L561" s="71">
        <v>1.5089763177448441</v>
      </c>
      <c r="M561" s="71">
        <v>8.3492598997921554</v>
      </c>
      <c r="N561" s="71">
        <v>13.330268643265679</v>
      </c>
      <c r="O561" s="71">
        <v>10.06549869778101</v>
      </c>
      <c r="P561" s="71">
        <v>15.72028293475501</v>
      </c>
      <c r="Q561" s="71">
        <v>0.47995860435999499</v>
      </c>
      <c r="R561" s="71">
        <v>0</v>
      </c>
      <c r="S561" s="71">
        <v>0.85159456016306723</v>
      </c>
      <c r="T561" s="72"/>
      <c r="U561" s="71">
        <v>524212</v>
      </c>
      <c r="V561" s="71">
        <v>308</v>
      </c>
      <c r="W561" s="71">
        <v>37</v>
      </c>
      <c r="X561" s="71">
        <v>1631</v>
      </c>
      <c r="Y561" s="71">
        <v>2911</v>
      </c>
      <c r="Z561" s="71">
        <v>5112</v>
      </c>
      <c r="AA561" s="71">
        <v>3085</v>
      </c>
      <c r="AB561" s="71">
        <v>7889</v>
      </c>
      <c r="AC561" s="71">
        <v>0</v>
      </c>
      <c r="AD561" s="71">
        <v>0.85159456016306723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2263</v>
      </c>
      <c r="B562" s="70">
        <v>76</v>
      </c>
      <c r="C562" s="70">
        <v>8</v>
      </c>
      <c r="D562" s="70">
        <v>5</v>
      </c>
      <c r="E562" s="70">
        <v>2011</v>
      </c>
      <c r="F562" s="70" t="s">
        <v>178</v>
      </c>
      <c r="G562" s="70" t="s">
        <v>2255</v>
      </c>
      <c r="H562" s="70" t="s">
        <v>2256</v>
      </c>
      <c r="I562" s="148"/>
      <c r="J562" s="71">
        <v>4.3339876305029161</v>
      </c>
      <c r="K562" s="71">
        <v>0.8573394784878644</v>
      </c>
      <c r="L562" s="71">
        <v>1.3464013189120809</v>
      </c>
      <c r="M562" s="71">
        <v>9.1884610672026383</v>
      </c>
      <c r="N562" s="71">
        <v>12.63839543023262</v>
      </c>
      <c r="O562" s="71">
        <v>10.07887644610272</v>
      </c>
      <c r="P562" s="71">
        <v>15.152177594347545</v>
      </c>
      <c r="Q562" s="71">
        <v>0.552082787869277</v>
      </c>
      <c r="R562" s="71">
        <v>0</v>
      </c>
      <c r="S562" s="71">
        <v>1.133796801155619</v>
      </c>
      <c r="T562" s="72"/>
      <c r="U562" s="71">
        <v>762590</v>
      </c>
      <c r="V562" s="71">
        <v>308</v>
      </c>
      <c r="W562" s="71">
        <v>37</v>
      </c>
      <c r="X562" s="71">
        <v>1631</v>
      </c>
      <c r="Y562" s="71">
        <v>2939</v>
      </c>
      <c r="Z562" s="71">
        <v>5230</v>
      </c>
      <c r="AA562" s="71">
        <v>3062</v>
      </c>
      <c r="AB562" s="71">
        <v>7867</v>
      </c>
      <c r="AC562" s="71">
        <v>0</v>
      </c>
      <c r="AD562" s="71">
        <v>1.133796801155619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2264</v>
      </c>
      <c r="B563" s="70">
        <v>77</v>
      </c>
      <c r="C563" s="70">
        <v>9</v>
      </c>
      <c r="D563" s="70">
        <v>5</v>
      </c>
      <c r="E563" s="70">
        <v>2012</v>
      </c>
      <c r="F563" s="70" t="s">
        <v>179</v>
      </c>
      <c r="G563" s="70" t="s">
        <v>2255</v>
      </c>
      <c r="H563" s="70" t="s">
        <v>2256</v>
      </c>
      <c r="I563" s="148"/>
      <c r="J563" s="71">
        <v>3.4514606746747649</v>
      </c>
      <c r="K563" s="71">
        <v>0.77385734797235339</v>
      </c>
      <c r="L563" s="71">
        <v>1.368970720182813</v>
      </c>
      <c r="M563" s="71">
        <v>8.2724528711702447</v>
      </c>
      <c r="N563" s="71">
        <v>12.50394469050897</v>
      </c>
      <c r="O563" s="71">
        <v>10.127665715290082</v>
      </c>
      <c r="P563" s="71">
        <v>15.178666629720039</v>
      </c>
      <c r="Q563" s="71">
        <v>0.59921685702280103</v>
      </c>
      <c r="R563" s="71">
        <v>0</v>
      </c>
      <c r="S563" s="71">
        <v>0.86763403054718025</v>
      </c>
      <c r="T563" s="72"/>
      <c r="U563" s="71">
        <v>623144</v>
      </c>
      <c r="V563" s="71">
        <v>308</v>
      </c>
      <c r="W563" s="71">
        <v>37</v>
      </c>
      <c r="X563" s="71">
        <v>1631</v>
      </c>
      <c r="Y563" s="71">
        <v>3002</v>
      </c>
      <c r="Z563" s="71">
        <v>5297</v>
      </c>
      <c r="AA563" s="71">
        <v>3050</v>
      </c>
      <c r="AB563" s="71">
        <v>7859</v>
      </c>
      <c r="AC563" s="71">
        <v>0</v>
      </c>
      <c r="AD563" s="71">
        <v>0.86763403054718025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2265</v>
      </c>
      <c r="B564" s="70">
        <v>78</v>
      </c>
      <c r="C564" s="70">
        <v>10</v>
      </c>
      <c r="D564" s="70">
        <v>5</v>
      </c>
      <c r="E564" s="70">
        <v>2013</v>
      </c>
      <c r="F564" s="70" t="s">
        <v>180</v>
      </c>
      <c r="G564" s="70" t="s">
        <v>2255</v>
      </c>
      <c r="H564" s="70" t="s">
        <v>2256</v>
      </c>
      <c r="I564" s="148"/>
      <c r="J564" s="71">
        <v>3.484727787390093</v>
      </c>
      <c r="K564" s="71">
        <v>0.63656355667550335</v>
      </c>
      <c r="L564" s="71">
        <v>1.391608458048665</v>
      </c>
      <c r="M564" s="71">
        <v>7.9747990754057536</v>
      </c>
      <c r="N564" s="71">
        <v>13.551912643336861</v>
      </c>
      <c r="O564" s="71">
        <v>9.9784983523246371</v>
      </c>
      <c r="P564" s="71">
        <v>15.495618879490497</v>
      </c>
      <c r="Q564" s="71">
        <v>0.60916978865926097</v>
      </c>
      <c r="R564" s="71">
        <v>0</v>
      </c>
      <c r="S564" s="71">
        <v>1.1154555494314</v>
      </c>
      <c r="T564" s="72"/>
      <c r="U564" s="71">
        <v>624771</v>
      </c>
      <c r="V564" s="71">
        <v>308</v>
      </c>
      <c r="W564" s="71">
        <v>37</v>
      </c>
      <c r="X564" s="71">
        <v>1631</v>
      </c>
      <c r="Y564" s="71">
        <v>3040</v>
      </c>
      <c r="Z564" s="71">
        <v>5452</v>
      </c>
      <c r="AA564" s="71">
        <v>3102</v>
      </c>
      <c r="AB564" s="71">
        <v>7875</v>
      </c>
      <c r="AC564" s="71">
        <v>0</v>
      </c>
      <c r="AD564" s="71">
        <v>1.1154555494314</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2266</v>
      </c>
      <c r="B565" s="70">
        <v>79</v>
      </c>
      <c r="C565" s="70">
        <v>11</v>
      </c>
      <c r="D565" s="70">
        <v>5</v>
      </c>
      <c r="E565" s="70">
        <v>2014</v>
      </c>
      <c r="F565" s="70" t="s">
        <v>181</v>
      </c>
      <c r="G565" s="70" t="s">
        <v>2255</v>
      </c>
      <c r="H565" s="70" t="s">
        <v>2256</v>
      </c>
      <c r="I565" s="148"/>
      <c r="J565" s="71">
        <v>3.4577359359642581</v>
      </c>
      <c r="K565" s="71">
        <v>0.68927343757585247</v>
      </c>
      <c r="L565" s="71">
        <v>1.8147550348506341</v>
      </c>
      <c r="M565" s="71">
        <v>8.2750002158037503</v>
      </c>
      <c r="N565" s="71">
        <v>13.589879581115619</v>
      </c>
      <c r="O565" s="71">
        <v>9.6897363383298707</v>
      </c>
      <c r="P565" s="71">
        <v>15.470714829564194</v>
      </c>
      <c r="Q565" s="71">
        <v>0.58572382407541002</v>
      </c>
      <c r="R565" s="71">
        <v>0</v>
      </c>
      <c r="S565" s="71">
        <v>1.177964785438282</v>
      </c>
      <c r="T565" s="72"/>
      <c r="U565" s="71">
        <v>678615</v>
      </c>
      <c r="V565" s="71">
        <v>284</v>
      </c>
      <c r="W565" s="71">
        <v>67</v>
      </c>
      <c r="X565" s="71">
        <v>1700</v>
      </c>
      <c r="Y565" s="71">
        <v>3075</v>
      </c>
      <c r="Z565" s="71">
        <v>5576</v>
      </c>
      <c r="AA565" s="71">
        <v>3081</v>
      </c>
      <c r="AB565" s="71">
        <v>7892</v>
      </c>
      <c r="AC565" s="71">
        <v>0</v>
      </c>
      <c r="AD565" s="71">
        <v>1.177964785438282</v>
      </c>
      <c r="AE565" s="72"/>
      <c r="AF565" s="71"/>
      <c r="AG565" s="71"/>
      <c r="AH565" s="71"/>
      <c r="AI565" s="71"/>
      <c r="AJ565" s="71"/>
      <c r="AK565" s="71"/>
      <c r="AL565" s="71"/>
      <c r="AM565" s="71"/>
      <c r="AN565" s="71"/>
      <c r="AO565" s="71"/>
      <c r="AP565" s="71"/>
      <c r="AQ565" s="72"/>
      <c r="AR565" s="71">
        <v>327</v>
      </c>
      <c r="AS565" s="71">
        <v>86</v>
      </c>
      <c r="AT565" s="71">
        <v>0</v>
      </c>
      <c r="AU565" s="71">
        <v>0</v>
      </c>
      <c r="AV565" s="71">
        <v>0</v>
      </c>
      <c r="AW565" s="71">
        <v>0</v>
      </c>
      <c r="AX565" s="71"/>
      <c r="AY565" s="72"/>
      <c r="AZ565" s="71">
        <v>1457</v>
      </c>
      <c r="BA565" s="71">
        <v>2746.9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2267</v>
      </c>
      <c r="B566" s="70">
        <v>80</v>
      </c>
      <c r="C566" s="70">
        <v>12</v>
      </c>
      <c r="D566" s="70">
        <v>5</v>
      </c>
      <c r="E566" s="70">
        <v>2015</v>
      </c>
      <c r="F566" s="70" t="s">
        <v>182</v>
      </c>
      <c r="G566" s="70" t="s">
        <v>2255</v>
      </c>
      <c r="H566" s="70" t="s">
        <v>2256</v>
      </c>
      <c r="I566" s="148"/>
      <c r="J566" s="71">
        <v>1.9144304557353511</v>
      </c>
      <c r="K566" s="71">
        <v>0.64143689625545697</v>
      </c>
      <c r="L566" s="71">
        <v>1.9578458591790271</v>
      </c>
      <c r="M566" s="71">
        <v>8.8215560237367061</v>
      </c>
      <c r="N566" s="71">
        <v>11.822011985785529</v>
      </c>
      <c r="O566" s="71">
        <v>9.6300746982832717</v>
      </c>
      <c r="P566" s="71">
        <v>15.543241152752884</v>
      </c>
      <c r="Q566" s="71">
        <v>0.57396710707086895</v>
      </c>
      <c r="R566" s="71">
        <v>0</v>
      </c>
      <c r="S566" s="71">
        <v>1.4417801277645299</v>
      </c>
      <c r="T566" s="72"/>
      <c r="U566" s="71">
        <v>405574</v>
      </c>
      <c r="V566" s="71">
        <v>284</v>
      </c>
      <c r="W566" s="71">
        <v>67</v>
      </c>
      <c r="X566" s="71">
        <v>1700</v>
      </c>
      <c r="Y566" s="71">
        <v>3121</v>
      </c>
      <c r="Z566" s="71">
        <v>5595</v>
      </c>
      <c r="AA566" s="71">
        <v>3093</v>
      </c>
      <c r="AB566" s="71">
        <v>7900</v>
      </c>
      <c r="AC566" s="71">
        <v>0</v>
      </c>
      <c r="AD566" s="71">
        <v>1.4417801277645299</v>
      </c>
      <c r="AE566" s="72"/>
      <c r="AF566" s="71">
        <v>2754612.9672208242</v>
      </c>
      <c r="AG566" s="71">
        <v>493149.1056685996</v>
      </c>
      <c r="AH566" s="71">
        <v>411722.64304553223</v>
      </c>
      <c r="AI566" s="71">
        <v>11039846.098796921</v>
      </c>
      <c r="AJ566" s="71">
        <v>15342736.177180059</v>
      </c>
      <c r="AK566" s="71">
        <v>0</v>
      </c>
      <c r="AL566" s="71">
        <v>0</v>
      </c>
      <c r="AM566" s="71">
        <v>1082661.8607463909</v>
      </c>
      <c r="AN566" s="71">
        <v>0</v>
      </c>
      <c r="AO566" s="71">
        <v>0</v>
      </c>
      <c r="AP566" s="71">
        <v>31124728.852658328</v>
      </c>
      <c r="AQ566" s="72"/>
      <c r="AR566" s="71">
        <v>361</v>
      </c>
      <c r="AS566" s="71">
        <v>127</v>
      </c>
      <c r="AT566" s="71">
        <v>0</v>
      </c>
      <c r="AU566" s="71">
        <v>0</v>
      </c>
      <c r="AV566" s="71">
        <v>0</v>
      </c>
      <c r="AW566" s="71">
        <v>0</v>
      </c>
      <c r="AX566" s="71"/>
      <c r="AY566" s="72"/>
      <c r="AZ566" s="71">
        <v>1631.5</v>
      </c>
      <c r="BA566" s="71">
        <v>3951.9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2268</v>
      </c>
      <c r="B567" s="70">
        <v>81</v>
      </c>
      <c r="C567" s="70">
        <v>13</v>
      </c>
      <c r="D567" s="70">
        <v>5</v>
      </c>
      <c r="E567" s="70">
        <v>2016</v>
      </c>
      <c r="F567" s="70" t="s">
        <v>155</v>
      </c>
      <c r="G567" s="70" t="s">
        <v>2255</v>
      </c>
      <c r="H567" s="70" t="s">
        <v>2256</v>
      </c>
      <c r="I567" s="148"/>
      <c r="J567" s="71">
        <v>3.9618766646646364</v>
      </c>
      <c r="K567" s="71">
        <v>0.6452914055359894</v>
      </c>
      <c r="L567" s="71">
        <v>1.8815438703292546</v>
      </c>
      <c r="M567" s="71">
        <v>7.1312255737556605</v>
      </c>
      <c r="N567" s="71">
        <v>12.824175749923915</v>
      </c>
      <c r="O567" s="71">
        <v>9.5777431523981829</v>
      </c>
      <c r="P567" s="71">
        <v>15.475029359983386</v>
      </c>
      <c r="Q567" s="71">
        <v>0.5593350285544928</v>
      </c>
      <c r="R567" s="71">
        <v>0</v>
      </c>
      <c r="S567" s="71">
        <v>1.1981345143570672</v>
      </c>
      <c r="T567" s="72"/>
      <c r="U567" s="71">
        <v>832942</v>
      </c>
      <c r="V567" s="71">
        <v>284</v>
      </c>
      <c r="W567" s="71">
        <v>67</v>
      </c>
      <c r="X567" s="71">
        <v>1700</v>
      </c>
      <c r="Y567" s="71">
        <v>3180</v>
      </c>
      <c r="Z567" s="71">
        <v>5633</v>
      </c>
      <c r="AA567" s="71">
        <v>3185</v>
      </c>
      <c r="AB567" s="71">
        <v>7919</v>
      </c>
      <c r="AC567" s="71">
        <v>0</v>
      </c>
      <c r="AD567" s="71">
        <v>1.198134514357067</v>
      </c>
      <c r="AE567" s="72"/>
      <c r="AF567" s="71">
        <v>5819653.7617255924</v>
      </c>
      <c r="AG567" s="71">
        <v>476852.04459704488</v>
      </c>
      <c r="AH567" s="71">
        <v>307280.36540990451</v>
      </c>
      <c r="AI567" s="71">
        <v>10739950.79166854</v>
      </c>
      <c r="AJ567" s="71">
        <v>15613242.52168843</v>
      </c>
      <c r="AK567" s="71">
        <v>0</v>
      </c>
      <c r="AL567" s="71">
        <v>0</v>
      </c>
      <c r="AM567" s="71">
        <v>1086108.876032091</v>
      </c>
      <c r="AN567" s="71">
        <v>0</v>
      </c>
      <c r="AO567" s="71">
        <v>0</v>
      </c>
      <c r="AP567" s="71">
        <v>34043088.361121602</v>
      </c>
      <c r="AQ567" s="72"/>
      <c r="AR567" s="71">
        <v>380</v>
      </c>
      <c r="AS567" s="71">
        <v>156</v>
      </c>
      <c r="AT567" s="71">
        <v>0</v>
      </c>
      <c r="AU567" s="71">
        <v>0</v>
      </c>
      <c r="AV567" s="71">
        <v>0</v>
      </c>
      <c r="AW567" s="71">
        <v>0</v>
      </c>
      <c r="AX567" s="71"/>
      <c r="AY567" s="72"/>
      <c r="AZ567" s="71">
        <v>1725.3</v>
      </c>
      <c r="BA567" s="71">
        <v>5490.5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2269</v>
      </c>
      <c r="B568" s="70">
        <v>82</v>
      </c>
      <c r="C568" s="70">
        <v>14</v>
      </c>
      <c r="D568" s="70">
        <v>5</v>
      </c>
      <c r="E568" s="70">
        <v>2017</v>
      </c>
      <c r="F568" s="70" t="s">
        <v>156</v>
      </c>
      <c r="G568" s="70" t="s">
        <v>2255</v>
      </c>
      <c r="H568" s="70" t="s">
        <v>2256</v>
      </c>
      <c r="I568" s="148"/>
      <c r="J568" s="71">
        <v>3.9331767903484054</v>
      </c>
      <c r="K568" s="71">
        <v>0.63637218667699291</v>
      </c>
      <c r="L568" s="71">
        <v>1.8502817064885222</v>
      </c>
      <c r="M568" s="71">
        <v>6.7746477048682907</v>
      </c>
      <c r="N568" s="71">
        <v>13.428431069993906</v>
      </c>
      <c r="O568" s="71">
        <v>9.4917041791198233</v>
      </c>
      <c r="P568" s="71">
        <v>15.430107955242727</v>
      </c>
      <c r="Q568" s="71">
        <v>0.54368983531658199</v>
      </c>
      <c r="R568" s="71">
        <v>0</v>
      </c>
      <c r="S568" s="71">
        <v>1.3081987966819919</v>
      </c>
      <c r="T568" s="72"/>
      <c r="U568" s="71">
        <v>877866</v>
      </c>
      <c r="V568" s="71">
        <v>284</v>
      </c>
      <c r="W568" s="71">
        <v>67</v>
      </c>
      <c r="X568" s="71">
        <v>1700</v>
      </c>
      <c r="Y568" s="71">
        <v>3232</v>
      </c>
      <c r="Z568" s="71">
        <v>5675</v>
      </c>
      <c r="AA568" s="71">
        <v>3196</v>
      </c>
      <c r="AB568" s="71">
        <v>7960</v>
      </c>
      <c r="AC568" s="71">
        <v>0</v>
      </c>
      <c r="AD568" s="71">
        <v>1.3081987966819919</v>
      </c>
      <c r="AE568" s="72"/>
      <c r="AF568" s="71">
        <v>5856243.1000930751</v>
      </c>
      <c r="AG568" s="71">
        <v>475573.60860713437</v>
      </c>
      <c r="AH568" s="71">
        <v>396297.25565477897</v>
      </c>
      <c r="AI568" s="71">
        <v>10637767.764182299</v>
      </c>
      <c r="AJ568" s="71">
        <v>15822954.544565991</v>
      </c>
      <c r="AK568" s="71">
        <v>0</v>
      </c>
      <c r="AL568" s="71">
        <v>0</v>
      </c>
      <c r="AM568" s="71">
        <v>1093440.382116416</v>
      </c>
      <c r="AN568" s="71">
        <v>0</v>
      </c>
      <c r="AO568" s="71">
        <v>0</v>
      </c>
      <c r="AP568" s="71">
        <v>34282276.655219696</v>
      </c>
      <c r="AQ568" s="72"/>
      <c r="AR568" s="71">
        <v>402</v>
      </c>
      <c r="AS568" s="71">
        <v>171</v>
      </c>
      <c r="AT568" s="71">
        <v>0</v>
      </c>
      <c r="AU568" s="71">
        <v>0</v>
      </c>
      <c r="AV568" s="71">
        <v>0</v>
      </c>
      <c r="AW568" s="71">
        <v>0</v>
      </c>
      <c r="AX568" s="71"/>
      <c r="AY568" s="72"/>
      <c r="AZ568" s="71">
        <v>1835.1</v>
      </c>
      <c r="BA568" s="71">
        <v>5996.7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2270</v>
      </c>
      <c r="B569" s="70">
        <v>83</v>
      </c>
      <c r="C569" s="70">
        <v>15</v>
      </c>
      <c r="D569" s="70">
        <v>5</v>
      </c>
      <c r="E569" s="70">
        <v>2018</v>
      </c>
      <c r="F569" s="70" t="s">
        <v>183</v>
      </c>
      <c r="G569" s="70" t="s">
        <v>2255</v>
      </c>
      <c r="H569" s="70" t="s">
        <v>2256</v>
      </c>
      <c r="I569" s="148"/>
      <c r="J569" s="71">
        <v>3.3777254847397695</v>
      </c>
      <c r="K569" s="71">
        <v>0.59714402660041266</v>
      </c>
      <c r="L569" s="71">
        <v>1.6587764955091073</v>
      </c>
      <c r="M569" s="71">
        <v>6.593206563664145</v>
      </c>
      <c r="N569" s="71">
        <v>13.280837046377789</v>
      </c>
      <c r="O569" s="71">
        <v>9.2608598212082729</v>
      </c>
      <c r="P569" s="71">
        <v>15.3004124240557</v>
      </c>
      <c r="Q569" s="71">
        <v>0.507236809541734</v>
      </c>
      <c r="R569" s="71">
        <v>0</v>
      </c>
      <c r="S569" s="71">
        <v>1.2062140434247504</v>
      </c>
      <c r="T569" s="72"/>
      <c r="U569" s="71">
        <v>810500</v>
      </c>
      <c r="V569" s="71">
        <v>284</v>
      </c>
      <c r="W569" s="71">
        <v>67</v>
      </c>
      <c r="X569" s="71">
        <v>1700</v>
      </c>
      <c r="Y569" s="71">
        <v>3298</v>
      </c>
      <c r="Z569" s="71">
        <v>5643</v>
      </c>
      <c r="AA569" s="71">
        <v>3201</v>
      </c>
      <c r="AB569" s="71">
        <v>8003</v>
      </c>
      <c r="AC569" s="71">
        <v>0</v>
      </c>
      <c r="AD569" s="71">
        <v>1.2062140434247499</v>
      </c>
      <c r="AE569" s="72"/>
      <c r="AF569" s="71">
        <v>5169881.1273793271</v>
      </c>
      <c r="AG569" s="71">
        <v>422449.17332159099</v>
      </c>
      <c r="AH569" s="71">
        <v>374471.95545247098</v>
      </c>
      <c r="AI569" s="71">
        <v>10160984.62002074</v>
      </c>
      <c r="AJ569" s="71">
        <v>15495605.16407688</v>
      </c>
      <c r="AK569" s="71">
        <v>0</v>
      </c>
      <c r="AL569" s="71">
        <v>0</v>
      </c>
      <c r="AM569" s="71">
        <v>1101621.8390253261</v>
      </c>
      <c r="AN569" s="71">
        <v>0</v>
      </c>
      <c r="AO569" s="71">
        <v>0</v>
      </c>
      <c r="AP569" s="71">
        <v>32725013.879276335</v>
      </c>
      <c r="AQ569" s="72"/>
      <c r="AR569" s="71">
        <v>427</v>
      </c>
      <c r="AS569" s="71">
        <v>179</v>
      </c>
      <c r="AT569" s="71">
        <v>0</v>
      </c>
      <c r="AU569" s="71">
        <v>0</v>
      </c>
      <c r="AV569" s="71">
        <v>0</v>
      </c>
      <c r="AW569" s="71">
        <v>0</v>
      </c>
      <c r="AX569" s="71"/>
      <c r="AY569" s="72"/>
      <c r="AZ569" s="71">
        <v>1962.1999999999998</v>
      </c>
      <c r="BA569" s="71">
        <v>6154</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2271</v>
      </c>
      <c r="B570" s="70">
        <v>84</v>
      </c>
      <c r="C570" s="70">
        <v>16</v>
      </c>
      <c r="D570" s="70">
        <v>5</v>
      </c>
      <c r="E570" s="70">
        <v>2019</v>
      </c>
      <c r="F570" s="70" t="s">
        <v>158</v>
      </c>
      <c r="G570" s="70" t="s">
        <v>2255</v>
      </c>
      <c r="H570" s="70" t="s">
        <v>2256</v>
      </c>
      <c r="I570" s="148"/>
      <c r="J570" s="71">
        <v>2.9022215324923657</v>
      </c>
      <c r="K570" s="71">
        <v>0.54203882448794449</v>
      </c>
      <c r="L570" s="71">
        <v>1.6678056040012619</v>
      </c>
      <c r="M570" s="71">
        <v>6.3136962394538898</v>
      </c>
      <c r="N570" s="71">
        <v>11.93793668424321</v>
      </c>
      <c r="O570" s="71">
        <v>9.0581357416306698</v>
      </c>
      <c r="P570" s="71">
        <v>15.069053614325052</v>
      </c>
      <c r="Q570" s="71">
        <v>0.49584161403583399</v>
      </c>
      <c r="R570" s="71">
        <v>0</v>
      </c>
      <c r="S570" s="71">
        <v>1.4137179586816275</v>
      </c>
      <c r="T570" s="72"/>
      <c r="U570" s="71">
        <v>705916</v>
      </c>
      <c r="V570" s="71">
        <v>284</v>
      </c>
      <c r="W570" s="71">
        <v>67</v>
      </c>
      <c r="X570" s="71">
        <v>1700</v>
      </c>
      <c r="Y570" s="71">
        <v>3340</v>
      </c>
      <c r="Z570" s="71">
        <v>5671</v>
      </c>
      <c r="AA570" s="71">
        <v>3129</v>
      </c>
      <c r="AB570" s="71">
        <v>8035</v>
      </c>
      <c r="AC570" s="71">
        <v>0</v>
      </c>
      <c r="AD570" s="71">
        <v>1.413717958681628</v>
      </c>
      <c r="AE570" s="72"/>
      <c r="AF570" s="71">
        <v>4714159.7825073497</v>
      </c>
      <c r="AG570" s="71">
        <v>409042.70378661511</v>
      </c>
      <c r="AH570" s="71">
        <v>395536.87238617602</v>
      </c>
      <c r="AI570" s="71">
        <v>10412465.1435965</v>
      </c>
      <c r="AJ570" s="71">
        <v>15246135.580959359</v>
      </c>
      <c r="AK570" s="71">
        <v>0</v>
      </c>
      <c r="AL570" s="71">
        <v>0</v>
      </c>
      <c r="AM570" s="71">
        <v>1094306.5125523848</v>
      </c>
      <c r="AN570" s="71">
        <v>0</v>
      </c>
      <c r="AO570" s="71">
        <v>0</v>
      </c>
      <c r="AP570" s="71">
        <v>32271646.595788386</v>
      </c>
      <c r="AQ570" s="72"/>
      <c r="AR570" s="71">
        <v>447</v>
      </c>
      <c r="AS570" s="71">
        <v>191</v>
      </c>
      <c r="AT570" s="71">
        <v>0</v>
      </c>
      <c r="AU570" s="71">
        <v>0</v>
      </c>
      <c r="AV570" s="71">
        <v>0</v>
      </c>
      <c r="AW570" s="71">
        <v>0</v>
      </c>
      <c r="AX570" s="71"/>
      <c r="AY570" s="72"/>
      <c r="AZ570" s="71">
        <v>2057.8000000000002</v>
      </c>
      <c r="BA570" s="71">
        <v>6519.3999999999987</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2272</v>
      </c>
      <c r="B571" s="70">
        <v>85</v>
      </c>
      <c r="C571" s="70">
        <v>17</v>
      </c>
      <c r="D571" s="70">
        <v>5</v>
      </c>
      <c r="E571" s="70">
        <v>2020</v>
      </c>
      <c r="F571" s="70" t="s">
        <v>159</v>
      </c>
      <c r="G571" s="70" t="s">
        <v>2255</v>
      </c>
      <c r="H571" s="70" t="s">
        <v>2256</v>
      </c>
      <c r="I571" s="148"/>
      <c r="J571" s="71">
        <v>2.367057788636302</v>
      </c>
      <c r="K571" s="71">
        <v>0.60643861652725584</v>
      </c>
      <c r="L571" s="71">
        <v>2.4464201286544718</v>
      </c>
      <c r="M571" s="71">
        <v>5.4149551399270273</v>
      </c>
      <c r="N571" s="71">
        <v>11.843552065705845</v>
      </c>
      <c r="O571" s="71">
        <v>8.109737771579475</v>
      </c>
      <c r="P571" s="71">
        <v>14.168310545474087</v>
      </c>
      <c r="Q571" s="71">
        <v>0.47380837323371999</v>
      </c>
      <c r="R571" s="71">
        <v>0</v>
      </c>
      <c r="S571" s="71">
        <v>1.080849329818182</v>
      </c>
      <c r="T571" s="72"/>
      <c r="U571" s="71">
        <v>585769</v>
      </c>
      <c r="V571" s="71">
        <v>278</v>
      </c>
      <c r="W571" s="71">
        <v>110</v>
      </c>
      <c r="X571" s="71">
        <v>1620</v>
      </c>
      <c r="Y571" s="71">
        <v>3380</v>
      </c>
      <c r="Z571" s="71">
        <v>5795</v>
      </c>
      <c r="AA571" s="71">
        <v>3127</v>
      </c>
      <c r="AB571" s="71">
        <v>8036</v>
      </c>
      <c r="AC571" s="71">
        <v>0</v>
      </c>
      <c r="AD571" s="71">
        <v>1.080849329818182</v>
      </c>
      <c r="AE571" s="72"/>
      <c r="AF571" s="71">
        <v>3949011.979489746</v>
      </c>
      <c r="AG571" s="71">
        <v>437290.41813164443</v>
      </c>
      <c r="AH571" s="71">
        <v>629493.50326977589</v>
      </c>
      <c r="AI571" s="71">
        <v>9360796.304287767</v>
      </c>
      <c r="AJ571" s="71">
        <v>15439064.12898933</v>
      </c>
      <c r="AK571" s="71"/>
      <c r="AL571" s="71"/>
      <c r="AM571" s="71">
        <v>1048787.281822155</v>
      </c>
      <c r="AN571" s="71"/>
      <c r="AO571" s="71"/>
      <c r="AP571" s="71">
        <v>30864443.615990419</v>
      </c>
      <c r="AQ571" s="72"/>
      <c r="AR571" s="71">
        <v>467</v>
      </c>
      <c r="AS571" s="71">
        <v>192</v>
      </c>
      <c r="AT571" s="71">
        <v>0</v>
      </c>
      <c r="AU571" s="71">
        <v>0</v>
      </c>
      <c r="AV571" s="71">
        <v>0</v>
      </c>
      <c r="AW571" s="71">
        <v>0</v>
      </c>
      <c r="AX571" s="71"/>
      <c r="AY571" s="72"/>
      <c r="AZ571" s="71">
        <v>2185.6</v>
      </c>
      <c r="BA571" s="71">
        <v>6546.9000000000005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2273</v>
      </c>
      <c r="B572" s="70">
        <v>85</v>
      </c>
      <c r="C572" s="70">
        <v>18</v>
      </c>
      <c r="D572" s="70">
        <v>5</v>
      </c>
      <c r="E572" s="70">
        <v>2021</v>
      </c>
      <c r="F572" s="70" t="s">
        <v>160</v>
      </c>
      <c r="G572" s="70" t="s">
        <v>2255</v>
      </c>
      <c r="H572" s="70" t="s">
        <v>2256</v>
      </c>
      <c r="I572" s="148"/>
      <c r="J572" s="71">
        <v>1.824356132069763</v>
      </c>
      <c r="K572" s="71">
        <v>0.65029248013639029</v>
      </c>
      <c r="L572" s="71">
        <v>3.2095099708954935</v>
      </c>
      <c r="M572" s="71">
        <v>6.1251283410521982</v>
      </c>
      <c r="N572" s="71">
        <v>12.994945405552139</v>
      </c>
      <c r="O572" s="71">
        <v>7.8571632923586527</v>
      </c>
      <c r="P572" s="71">
        <v>14.68328728914431</v>
      </c>
      <c r="Q572" s="71">
        <v>0.46949073058278301</v>
      </c>
      <c r="R572" s="71">
        <v>0</v>
      </c>
      <c r="S572" s="71">
        <v>1.7912697905504751</v>
      </c>
      <c r="T572" s="72"/>
      <c r="U572" s="71">
        <v>477519</v>
      </c>
      <c r="V572" s="71">
        <v>278</v>
      </c>
      <c r="W572" s="71">
        <v>110</v>
      </c>
      <c r="X572" s="71">
        <v>1620</v>
      </c>
      <c r="Y572" s="71">
        <v>3397</v>
      </c>
      <c r="Z572" s="71">
        <v>5781</v>
      </c>
      <c r="AA572" s="71">
        <v>3160</v>
      </c>
      <c r="AB572" s="71">
        <v>8041</v>
      </c>
      <c r="AC572" s="71">
        <v>0</v>
      </c>
      <c r="AD572" s="71">
        <v>1.7912697905504751</v>
      </c>
      <c r="AE572" s="72"/>
      <c r="AF572" s="71">
        <v>2881470.0588835198</v>
      </c>
      <c r="AG572" s="71">
        <v>450318.65437137516</v>
      </c>
      <c r="AH572" s="71">
        <v>754046.28071212408</v>
      </c>
      <c r="AI572" s="71">
        <v>10017894.807833474</v>
      </c>
      <c r="AJ572" s="71">
        <v>16457893.103622969</v>
      </c>
      <c r="AK572" s="71">
        <v>0</v>
      </c>
      <c r="AL572" s="71">
        <v>0</v>
      </c>
      <c r="AM572" s="71">
        <v>1055492.9218625433</v>
      </c>
      <c r="AN572" s="71">
        <v>0</v>
      </c>
      <c r="AO572" s="71">
        <v>0</v>
      </c>
      <c r="AP572" s="71">
        <v>31617115.827286005</v>
      </c>
      <c r="AQ572" s="72"/>
      <c r="AR572" s="71">
        <v>487</v>
      </c>
      <c r="AS572" s="71">
        <v>192</v>
      </c>
      <c r="AT572" s="71">
        <v>0</v>
      </c>
      <c r="AU572" s="71">
        <v>0</v>
      </c>
      <c r="AV572" s="71">
        <v>0</v>
      </c>
      <c r="AW572" s="71">
        <v>0</v>
      </c>
      <c r="AX572" s="71"/>
      <c r="AY572" s="72"/>
      <c r="AZ572" s="71">
        <v>2340.3000000000002</v>
      </c>
      <c r="BA572" s="71">
        <v>6546.9000000000005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2274</v>
      </c>
      <c r="B573" s="70">
        <v>85</v>
      </c>
      <c r="C573" s="70">
        <v>19</v>
      </c>
      <c r="D573" s="70">
        <v>5</v>
      </c>
      <c r="E573" s="70">
        <v>2022</v>
      </c>
      <c r="F573" s="70" t="s">
        <v>161</v>
      </c>
      <c r="G573" s="70" t="s">
        <v>2255</v>
      </c>
      <c r="H573" s="70" t="s">
        <v>2256</v>
      </c>
      <c r="I573" s="148"/>
      <c r="J573" s="71">
        <v>1.6172201479200672</v>
      </c>
      <c r="K573" s="71">
        <v>0.58586693077238183</v>
      </c>
      <c r="L573" s="71">
        <v>2.0565517765789827</v>
      </c>
      <c r="M573" s="71">
        <v>6.0489036523463868</v>
      </c>
      <c r="N573" s="71">
        <v>13.059412622700927</v>
      </c>
      <c r="O573" s="71">
        <v>8.1267085952743461</v>
      </c>
      <c r="P573" s="71">
        <v>14.504001667231281</v>
      </c>
      <c r="Q573" s="71">
        <v>0.47466754013462042</v>
      </c>
      <c r="R573" s="71">
        <v>0</v>
      </c>
      <c r="S573" s="71">
        <v>1.20107469198075</v>
      </c>
      <c r="T573" s="72"/>
      <c r="U573" s="71">
        <v>469728</v>
      </c>
      <c r="V573" s="71">
        <v>278</v>
      </c>
      <c r="W573" s="71">
        <v>110</v>
      </c>
      <c r="X573" s="71">
        <v>1620</v>
      </c>
      <c r="Y573" s="71">
        <v>3491</v>
      </c>
      <c r="Z573" s="71">
        <v>5681</v>
      </c>
      <c r="AA573" s="71">
        <v>3169</v>
      </c>
      <c r="AB573" s="71">
        <v>8063</v>
      </c>
      <c r="AC573" s="71">
        <v>0</v>
      </c>
      <c r="AD573" s="71">
        <v>1.20107469198075</v>
      </c>
      <c r="AE573" s="72"/>
      <c r="AF573" s="71">
        <v>2517525.4041661788</v>
      </c>
      <c r="AG573" s="71">
        <v>437344.410461516</v>
      </c>
      <c r="AH573" s="71">
        <v>588690.48037195532</v>
      </c>
      <c r="AI573" s="71">
        <v>9948867.4537843782</v>
      </c>
      <c r="AJ573" s="71">
        <v>16769513.629054381</v>
      </c>
      <c r="AK573" s="71">
        <v>0</v>
      </c>
      <c r="AL573" s="71">
        <v>0</v>
      </c>
      <c r="AM573" s="71">
        <v>1041153.3748045727</v>
      </c>
      <c r="AN573" s="71">
        <v>0</v>
      </c>
      <c r="AO573" s="71">
        <v>0</v>
      </c>
      <c r="AP573" s="71">
        <v>31303094.752642982</v>
      </c>
      <c r="AQ573" s="72"/>
      <c r="AR573" s="71">
        <v>523</v>
      </c>
      <c r="AS573" s="71">
        <v>193</v>
      </c>
      <c r="AT573" s="71">
        <v>0</v>
      </c>
      <c r="AU573" s="71">
        <v>0</v>
      </c>
      <c r="AV573" s="71">
        <v>0</v>
      </c>
      <c r="AW573" s="71">
        <v>0</v>
      </c>
      <c r="AX573" s="71"/>
      <c r="AY573" s="72"/>
      <c r="AZ573" s="71">
        <v>2556.8000000000015</v>
      </c>
      <c r="BA573" s="71">
        <v>6590.9000000000015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2275</v>
      </c>
      <c r="B574" s="70">
        <v>85</v>
      </c>
      <c r="C574" s="70">
        <v>20</v>
      </c>
      <c r="D574" s="70">
        <v>5</v>
      </c>
      <c r="E574" s="70">
        <v>2023</v>
      </c>
      <c r="F574" s="70" t="s">
        <v>1539</v>
      </c>
      <c r="G574" s="70" t="s">
        <v>2255</v>
      </c>
      <c r="H574" s="70" t="s">
        <v>2256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545</v>
      </c>
      <c r="AS574" s="71">
        <v>193</v>
      </c>
      <c r="AT574" s="71">
        <v>0</v>
      </c>
      <c r="AU574" s="71">
        <v>0</v>
      </c>
      <c r="AV574" s="71">
        <v>0</v>
      </c>
      <c r="AW574" s="71">
        <v>0</v>
      </c>
      <c r="AX574" s="71"/>
      <c r="AY574" s="72"/>
      <c r="AZ574" s="71">
        <v>2700.6000000000017</v>
      </c>
      <c r="BA574" s="71">
        <v>6590.9000000000015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2276</v>
      </c>
      <c r="B575" s="70">
        <v>85</v>
      </c>
      <c r="C575" s="70">
        <v>21</v>
      </c>
      <c r="D575" s="70">
        <v>5</v>
      </c>
      <c r="E575" s="70">
        <v>2024</v>
      </c>
      <c r="F575" s="70" t="s">
        <v>1554</v>
      </c>
      <c r="G575" s="70" t="s">
        <v>2255</v>
      </c>
      <c r="H575" s="70" t="s">
        <v>2256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2277</v>
      </c>
      <c r="B576" s="70">
        <v>409</v>
      </c>
      <c r="C576" s="70">
        <v>1</v>
      </c>
      <c r="D576" s="70">
        <v>25</v>
      </c>
      <c r="E576" s="70">
        <v>1990</v>
      </c>
      <c r="F576" s="70" t="s">
        <v>787</v>
      </c>
      <c r="G576" s="70" t="s">
        <v>2278</v>
      </c>
      <c r="H576" s="70" t="s">
        <v>2279</v>
      </c>
      <c r="I576" s="148"/>
      <c r="J576" s="71">
        <v>7.0240008887197272</v>
      </c>
      <c r="K576" s="71">
        <v>2.476042822863985</v>
      </c>
      <c r="L576" s="71">
        <v>5.0828990049571727</v>
      </c>
      <c r="M576" s="71">
        <v>5.5211429656152191</v>
      </c>
      <c r="N576" s="71">
        <v>9.9204352454636346</v>
      </c>
      <c r="O576" s="71">
        <v>7.5806257090185163</v>
      </c>
      <c r="P576" s="71">
        <v>15.62531574082332</v>
      </c>
      <c r="Q576" s="71">
        <v>0.75212753707172497</v>
      </c>
      <c r="R576" s="71">
        <v>0.1208243794951458</v>
      </c>
      <c r="S576" s="71">
        <v>0.59702860708707961</v>
      </c>
      <c r="T576" s="72"/>
      <c r="U576" s="71">
        <v>567159</v>
      </c>
      <c r="V576" s="71">
        <v>719</v>
      </c>
      <c r="W576" s="71">
        <v>53</v>
      </c>
      <c r="X576" s="71">
        <v>2040</v>
      </c>
      <c r="Y576" s="71">
        <v>3015</v>
      </c>
      <c r="Z576" s="71">
        <v>3118</v>
      </c>
      <c r="AA576" s="71">
        <v>3794</v>
      </c>
      <c r="AB576" s="71">
        <v>12212</v>
      </c>
      <c r="AC576" s="71">
        <v>20927</v>
      </c>
      <c r="AD576" s="71">
        <v>0.59702860708707961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2280</v>
      </c>
      <c r="B577" s="70">
        <v>410</v>
      </c>
      <c r="C577" s="70">
        <v>2</v>
      </c>
      <c r="D577" s="70">
        <v>25</v>
      </c>
      <c r="E577" s="70">
        <v>2005</v>
      </c>
      <c r="F577" s="70" t="s">
        <v>789</v>
      </c>
      <c r="G577" s="1064" t="s">
        <v>2278</v>
      </c>
      <c r="H577" s="70" t="s">
        <v>2279</v>
      </c>
      <c r="I577" s="148"/>
      <c r="J577" s="71">
        <v>3.4000201667167378</v>
      </c>
      <c r="K577" s="71">
        <v>1.5872616840998379</v>
      </c>
      <c r="L577" s="71">
        <v>3.809846313680139</v>
      </c>
      <c r="M577" s="71">
        <v>7.5008908848389906</v>
      </c>
      <c r="N577" s="71">
        <v>11.42368092050646</v>
      </c>
      <c r="O577" s="71">
        <v>10.61420231921274</v>
      </c>
      <c r="P577" s="71">
        <v>16.0464652541372</v>
      </c>
      <c r="Q577" s="71">
        <v>0.64575982798456699</v>
      </c>
      <c r="R577" s="71">
        <v>9.2886193332675768E-2</v>
      </c>
      <c r="S577" s="71">
        <v>0.50495297145562168</v>
      </c>
      <c r="T577" s="72"/>
      <c r="U577" s="71">
        <v>345106</v>
      </c>
      <c r="V577" s="71">
        <v>673</v>
      </c>
      <c r="W577" s="71">
        <v>60</v>
      </c>
      <c r="X577" s="71">
        <v>1507</v>
      </c>
      <c r="Y577" s="71">
        <v>3231</v>
      </c>
      <c r="Z577" s="71">
        <v>5052</v>
      </c>
      <c r="AA577" s="71">
        <v>3191</v>
      </c>
      <c r="AB577" s="71">
        <v>10961</v>
      </c>
      <c r="AC577" s="71">
        <v>16425</v>
      </c>
      <c r="AD577" s="71">
        <v>0.50495297145562168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2281</v>
      </c>
      <c r="B578" s="70">
        <v>411</v>
      </c>
      <c r="C578" s="70">
        <v>3</v>
      </c>
      <c r="D578" s="70">
        <v>25</v>
      </c>
      <c r="E578" s="70">
        <v>2006</v>
      </c>
      <c r="F578" s="70" t="s">
        <v>790</v>
      </c>
      <c r="G578" s="1064" t="s">
        <v>2278</v>
      </c>
      <c r="H578" s="70" t="s">
        <v>2279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2282</v>
      </c>
      <c r="B579" s="70">
        <v>412</v>
      </c>
      <c r="C579" s="70">
        <v>4</v>
      </c>
      <c r="D579" s="70">
        <v>25</v>
      </c>
      <c r="E579" s="70">
        <v>2007</v>
      </c>
      <c r="F579" s="70" t="s">
        <v>791</v>
      </c>
      <c r="G579" s="70" t="s">
        <v>2278</v>
      </c>
      <c r="H579" s="70" t="s">
        <v>2279</v>
      </c>
      <c r="I579" s="148"/>
      <c r="J579" s="71">
        <v>1.0550045501464309</v>
      </c>
      <c r="K579" s="71">
        <v>1.5418036381748561</v>
      </c>
      <c r="L579" s="71">
        <v>6.7786562526714622</v>
      </c>
      <c r="M579" s="71">
        <v>7.4380795446120418</v>
      </c>
      <c r="N579" s="71">
        <v>11.80455585571171</v>
      </c>
      <c r="O579" s="71">
        <v>10.252808013870069</v>
      </c>
      <c r="P579" s="71">
        <v>15.768876355277481</v>
      </c>
      <c r="Q579" s="71">
        <v>0.65979385712707606</v>
      </c>
      <c r="R579" s="71">
        <v>0.15998088524573381</v>
      </c>
      <c r="S579" s="71">
        <v>0.73929645285622536</v>
      </c>
      <c r="T579" s="72"/>
      <c r="U579" s="71">
        <v>151159</v>
      </c>
      <c r="V579" s="71">
        <v>646</v>
      </c>
      <c r="W579" s="71">
        <v>64</v>
      </c>
      <c r="X579" s="71">
        <v>1885</v>
      </c>
      <c r="Y579" s="71">
        <v>3206</v>
      </c>
      <c r="Z579" s="71">
        <v>5073</v>
      </c>
      <c r="AA579" s="71">
        <v>3088</v>
      </c>
      <c r="AB579" s="71">
        <v>10607</v>
      </c>
      <c r="AC579" s="71">
        <v>29101</v>
      </c>
      <c r="AD579" s="71">
        <v>0.73929645285622536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2283</v>
      </c>
      <c r="B580" s="70">
        <v>413</v>
      </c>
      <c r="C580" s="70">
        <v>5</v>
      </c>
      <c r="D580" s="70">
        <v>25</v>
      </c>
      <c r="E580" s="70">
        <v>2008</v>
      </c>
      <c r="F580" s="70" t="s">
        <v>792</v>
      </c>
      <c r="G580" s="70" t="s">
        <v>2278</v>
      </c>
      <c r="H580" s="70" t="s">
        <v>2279</v>
      </c>
      <c r="I580" s="148"/>
      <c r="J580" s="71">
        <v>1.2233401429883319</v>
      </c>
      <c r="K580" s="71">
        <v>1.14336565158656</v>
      </c>
      <c r="L580" s="71">
        <v>5.9343912913323553</v>
      </c>
      <c r="M580" s="71">
        <v>8.0388695153233289</v>
      </c>
      <c r="N580" s="71">
        <v>10.100529156060571</v>
      </c>
      <c r="O580" s="71">
        <v>9.9051544512413905</v>
      </c>
      <c r="P580" s="71">
        <v>15.24083720693084</v>
      </c>
      <c r="Q580" s="71">
        <v>0.63932573212505095</v>
      </c>
      <c r="R580" s="71">
        <v>0.1939527189322682</v>
      </c>
      <c r="S580" s="71">
        <v>0.46286907194443272</v>
      </c>
      <c r="T580" s="72"/>
      <c r="U580" s="71">
        <v>165663</v>
      </c>
      <c r="V580" s="71">
        <v>646</v>
      </c>
      <c r="W580" s="71">
        <v>64</v>
      </c>
      <c r="X580" s="71">
        <v>1885</v>
      </c>
      <c r="Y580" s="71">
        <v>3199</v>
      </c>
      <c r="Z580" s="71">
        <v>5073</v>
      </c>
      <c r="AA580" s="71">
        <v>2988</v>
      </c>
      <c r="AB580" s="71">
        <v>10447</v>
      </c>
      <c r="AC580" s="71">
        <v>36635</v>
      </c>
      <c r="AD580" s="71">
        <v>0.46286907194443272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2284</v>
      </c>
      <c r="B581" s="70">
        <v>414</v>
      </c>
      <c r="C581" s="70">
        <v>6</v>
      </c>
      <c r="D581" s="70">
        <v>25</v>
      </c>
      <c r="E581" s="70">
        <v>2009</v>
      </c>
      <c r="F581" s="70" t="s">
        <v>176</v>
      </c>
      <c r="G581" s="70" t="s">
        <v>2278</v>
      </c>
      <c r="H581" s="70" t="s">
        <v>2279</v>
      </c>
      <c r="I581" s="148"/>
      <c r="J581" s="71">
        <v>1.371794600374862</v>
      </c>
      <c r="K581" s="71">
        <v>1.223754026701483</v>
      </c>
      <c r="L581" s="71">
        <v>10.55641921775781</v>
      </c>
      <c r="M581" s="71">
        <v>8.691782093622475</v>
      </c>
      <c r="N581" s="71">
        <v>9.9332591134199308</v>
      </c>
      <c r="O581" s="71">
        <v>10.223047104646341</v>
      </c>
      <c r="P581" s="71">
        <v>14.671853161853109</v>
      </c>
      <c r="Q581" s="71">
        <v>0.60192022503183795</v>
      </c>
      <c r="R581" s="71">
        <v>0.18533847148417909</v>
      </c>
      <c r="S581" s="71">
        <v>0.52605695579858702</v>
      </c>
      <c r="T581" s="72"/>
      <c r="U581" s="71">
        <v>165718</v>
      </c>
      <c r="V581" s="71">
        <v>684</v>
      </c>
      <c r="W581" s="71">
        <v>164</v>
      </c>
      <c r="X581" s="71">
        <v>1985</v>
      </c>
      <c r="Y581" s="71">
        <v>3203</v>
      </c>
      <c r="Z581" s="71">
        <v>5168</v>
      </c>
      <c r="AA581" s="71">
        <v>2953</v>
      </c>
      <c r="AB581" s="71">
        <v>10325</v>
      </c>
      <c r="AC581" s="71">
        <v>34153</v>
      </c>
      <c r="AD581" s="71">
        <v>0.52605695579858702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2285</v>
      </c>
      <c r="B582" s="70">
        <v>415</v>
      </c>
      <c r="C582" s="70">
        <v>7</v>
      </c>
      <c r="D582" s="70">
        <v>25</v>
      </c>
      <c r="E582" s="70">
        <v>2010</v>
      </c>
      <c r="F582" s="70" t="s">
        <v>177</v>
      </c>
      <c r="G582" s="70" t="s">
        <v>2278</v>
      </c>
      <c r="H582" s="70" t="s">
        <v>2279</v>
      </c>
      <c r="I582" s="148"/>
      <c r="J582" s="71">
        <v>1.218094183491325</v>
      </c>
      <c r="K582" s="71">
        <v>1.328775672706952</v>
      </c>
      <c r="L582" s="71">
        <v>10.03239411202261</v>
      </c>
      <c r="M582" s="71">
        <v>9.14525183029623</v>
      </c>
      <c r="N582" s="71">
        <v>11.31560158683682</v>
      </c>
      <c r="O582" s="71">
        <v>10.23680119909301</v>
      </c>
      <c r="P582" s="71">
        <v>14.85401126574096</v>
      </c>
      <c r="Q582" s="71">
        <v>0.61842809143355904</v>
      </c>
      <c r="R582" s="71">
        <v>0.14004008951823149</v>
      </c>
      <c r="S582" s="71">
        <v>0.5890353613239957</v>
      </c>
      <c r="T582" s="72"/>
      <c r="U582" s="71">
        <v>161552</v>
      </c>
      <c r="V582" s="71">
        <v>684</v>
      </c>
      <c r="W582" s="71">
        <v>164</v>
      </c>
      <c r="X582" s="71">
        <v>1985</v>
      </c>
      <c r="Y582" s="71">
        <v>3202</v>
      </c>
      <c r="Z582" s="71">
        <v>5199</v>
      </c>
      <c r="AA582" s="71">
        <v>2915</v>
      </c>
      <c r="AB582" s="71">
        <v>10165</v>
      </c>
      <c r="AC582" s="71">
        <v>24455</v>
      </c>
      <c r="AD582" s="71">
        <v>0.5890353613239957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2286</v>
      </c>
      <c r="B583" s="70">
        <v>416</v>
      </c>
      <c r="C583" s="70">
        <v>8</v>
      </c>
      <c r="D583" s="70">
        <v>25</v>
      </c>
      <c r="E583" s="70">
        <v>2011</v>
      </c>
      <c r="F583" s="70" t="s">
        <v>178</v>
      </c>
      <c r="G583" s="70" t="s">
        <v>2278</v>
      </c>
      <c r="H583" s="70" t="s">
        <v>2279</v>
      </c>
      <c r="I583" s="148"/>
      <c r="J583" s="71">
        <v>5.7947689804694571</v>
      </c>
      <c r="K583" s="71">
        <v>1.775413866508478</v>
      </c>
      <c r="L583" s="71">
        <v>7.1670473693787553</v>
      </c>
      <c r="M583" s="71">
        <v>10.90798168994791</v>
      </c>
      <c r="N583" s="71">
        <v>14.45481160798197</v>
      </c>
      <c r="O583" s="71">
        <v>10.04611527983432</v>
      </c>
      <c r="P583" s="71">
        <v>14.241661370519997</v>
      </c>
      <c r="Q583" s="71">
        <v>0.70240201141268599</v>
      </c>
      <c r="R583" s="71">
        <v>0.11802815922235881</v>
      </c>
      <c r="S583" s="71">
        <v>0.54337277296072684</v>
      </c>
      <c r="T583" s="72"/>
      <c r="U583" s="71">
        <v>590918</v>
      </c>
      <c r="V583" s="71">
        <v>684</v>
      </c>
      <c r="W583" s="71">
        <v>164</v>
      </c>
      <c r="X583" s="71">
        <v>1985</v>
      </c>
      <c r="Y583" s="71">
        <v>3214</v>
      </c>
      <c r="Z583" s="71">
        <v>5213</v>
      </c>
      <c r="AA583" s="71">
        <v>2878</v>
      </c>
      <c r="AB583" s="71">
        <v>10009</v>
      </c>
      <c r="AC583" s="71">
        <v>20577</v>
      </c>
      <c r="AD583" s="71">
        <v>0.54337277296072684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2287</v>
      </c>
      <c r="B584" s="70">
        <v>417</v>
      </c>
      <c r="C584" s="70">
        <v>9</v>
      </c>
      <c r="D584" s="70">
        <v>25</v>
      </c>
      <c r="E584" s="70">
        <v>2012</v>
      </c>
      <c r="F584" s="70" t="s">
        <v>179</v>
      </c>
      <c r="G584" s="70" t="s">
        <v>2278</v>
      </c>
      <c r="H584" s="70" t="s">
        <v>2279</v>
      </c>
      <c r="I584" s="148"/>
      <c r="J584" s="71">
        <v>1.89593000880413</v>
      </c>
      <c r="K584" s="71">
        <v>1.7208726511184571</v>
      </c>
      <c r="L584" s="71">
        <v>7.1945248151108574</v>
      </c>
      <c r="M584" s="71">
        <v>12.661145639812821</v>
      </c>
      <c r="N584" s="71">
        <v>15.040882280780171</v>
      </c>
      <c r="O584" s="71">
        <v>10.047363287492802</v>
      </c>
      <c r="P584" s="71">
        <v>14.06390553953732</v>
      </c>
      <c r="Q584" s="71">
        <v>0.75010757594990696</v>
      </c>
      <c r="R584" s="71">
        <v>7.6826501345039266E-2</v>
      </c>
      <c r="S584" s="71">
        <v>0.55854906019479367</v>
      </c>
      <c r="T584" s="72"/>
      <c r="U584" s="71">
        <v>195630</v>
      </c>
      <c r="V584" s="71">
        <v>684</v>
      </c>
      <c r="W584" s="71">
        <v>164</v>
      </c>
      <c r="X584" s="71">
        <v>1985</v>
      </c>
      <c r="Y584" s="71">
        <v>3227</v>
      </c>
      <c r="Z584" s="71">
        <v>5255</v>
      </c>
      <c r="AA584" s="71">
        <v>2826</v>
      </c>
      <c r="AB584" s="71">
        <v>9838</v>
      </c>
      <c r="AC584" s="71">
        <v>13047</v>
      </c>
      <c r="AD584" s="71">
        <v>0.55854906019479367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2288</v>
      </c>
      <c r="B585" s="70">
        <v>418</v>
      </c>
      <c r="C585" s="70">
        <v>10</v>
      </c>
      <c r="D585" s="70">
        <v>25</v>
      </c>
      <c r="E585" s="70">
        <v>2013</v>
      </c>
      <c r="F585" s="70" t="s">
        <v>180</v>
      </c>
      <c r="G585" s="70" t="s">
        <v>2278</v>
      </c>
      <c r="H585" s="70" t="s">
        <v>2279</v>
      </c>
      <c r="I585" s="148"/>
      <c r="J585" s="71">
        <v>2.1922830433280742</v>
      </c>
      <c r="K585" s="71">
        <v>1.423033051106342</v>
      </c>
      <c r="L585" s="71">
        <v>5.6966554456705101</v>
      </c>
      <c r="M585" s="71">
        <v>13.60927471644367</v>
      </c>
      <c r="N585" s="71">
        <v>16.960457645519028</v>
      </c>
      <c r="O585" s="71">
        <v>9.6728473573066243</v>
      </c>
      <c r="P585" s="71">
        <v>14.081930890162385</v>
      </c>
      <c r="Q585" s="71">
        <v>0.753668730273928</v>
      </c>
      <c r="R585" s="71">
        <v>0.12429133779659191</v>
      </c>
      <c r="S585" s="71">
        <v>0.53995872629438235</v>
      </c>
      <c r="T585" s="72"/>
      <c r="U585" s="71">
        <v>198042</v>
      </c>
      <c r="V585" s="71">
        <v>684</v>
      </c>
      <c r="W585" s="71">
        <v>164</v>
      </c>
      <c r="X585" s="71">
        <v>1985</v>
      </c>
      <c r="Y585" s="71">
        <v>3222</v>
      </c>
      <c r="Z585" s="71">
        <v>5285</v>
      </c>
      <c r="AA585" s="71">
        <v>2819</v>
      </c>
      <c r="AB585" s="71">
        <v>9743</v>
      </c>
      <c r="AC585" s="71">
        <v>20604</v>
      </c>
      <c r="AD585" s="71">
        <v>0.53995872629438235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2289</v>
      </c>
      <c r="B586" s="70">
        <v>419</v>
      </c>
      <c r="C586" s="70">
        <v>11</v>
      </c>
      <c r="D586" s="70">
        <v>25</v>
      </c>
      <c r="E586" s="70">
        <v>2014</v>
      </c>
      <c r="F586" s="70" t="s">
        <v>181</v>
      </c>
      <c r="G586" s="70" t="s">
        <v>2278</v>
      </c>
      <c r="H586" s="70" t="s">
        <v>2279</v>
      </c>
      <c r="I586" s="148"/>
      <c r="J586" s="71">
        <v>2.0882914891049218</v>
      </c>
      <c r="K586" s="71">
        <v>1.424939632258907</v>
      </c>
      <c r="L586" s="71">
        <v>9.1141971266077508</v>
      </c>
      <c r="M586" s="71">
        <v>11.261990411396059</v>
      </c>
      <c r="N586" s="71">
        <v>14.83642720085777</v>
      </c>
      <c r="O586" s="71">
        <v>9.2031642123018269</v>
      </c>
      <c r="P586" s="71">
        <v>14.01452940256854</v>
      </c>
      <c r="Q586" s="71">
        <v>0.708776294972145</v>
      </c>
      <c r="R586" s="71">
        <v>5.3850714419361859E-2</v>
      </c>
      <c r="S586" s="71">
        <v>0.54720548807854075</v>
      </c>
      <c r="T586" s="72"/>
      <c r="U586" s="71">
        <v>198816</v>
      </c>
      <c r="V586" s="71">
        <v>594</v>
      </c>
      <c r="W586" s="71">
        <v>171</v>
      </c>
      <c r="X586" s="71">
        <v>1863</v>
      </c>
      <c r="Y586" s="71">
        <v>3202</v>
      </c>
      <c r="Z586" s="71">
        <v>5296</v>
      </c>
      <c r="AA586" s="71">
        <v>2791</v>
      </c>
      <c r="AB586" s="71">
        <v>9550</v>
      </c>
      <c r="AC586" s="71">
        <v>8955</v>
      </c>
      <c r="AD586" s="71">
        <v>0.54720548807854075</v>
      </c>
      <c r="AE586" s="72"/>
      <c r="AF586" s="71"/>
      <c r="AG586" s="71"/>
      <c r="AH586" s="71"/>
      <c r="AI586" s="71"/>
      <c r="AJ586" s="71"/>
      <c r="AK586" s="71"/>
      <c r="AL586" s="71"/>
      <c r="AM586" s="71"/>
      <c r="AN586" s="71"/>
      <c r="AO586" s="71"/>
      <c r="AP586" s="71"/>
      <c r="AQ586" s="72"/>
      <c r="AR586" s="71">
        <v>236</v>
      </c>
      <c r="AS586" s="71">
        <v>107</v>
      </c>
      <c r="AT586" s="71">
        <v>0</v>
      </c>
      <c r="AU586" s="71">
        <v>1</v>
      </c>
      <c r="AV586" s="71">
        <v>0</v>
      </c>
      <c r="AW586" s="71">
        <v>0</v>
      </c>
      <c r="AX586" s="71"/>
      <c r="AY586" s="72"/>
      <c r="AZ586" s="71">
        <v>1130.19</v>
      </c>
      <c r="BA586" s="71">
        <v>5721.2</v>
      </c>
      <c r="BB586" s="71">
        <v>0</v>
      </c>
      <c r="BC586" s="71">
        <v>49</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2290</v>
      </c>
      <c r="B587" s="70">
        <v>420</v>
      </c>
      <c r="C587" s="70">
        <v>12</v>
      </c>
      <c r="D587" s="70">
        <v>25</v>
      </c>
      <c r="E587" s="70">
        <v>2015</v>
      </c>
      <c r="F587" s="70" t="s">
        <v>182</v>
      </c>
      <c r="G587" s="70" t="s">
        <v>2278</v>
      </c>
      <c r="H587" s="70" t="s">
        <v>2279</v>
      </c>
      <c r="I587" s="148"/>
      <c r="J587" s="71">
        <v>1.204853672452473</v>
      </c>
      <c r="K587" s="71">
        <v>1.336651710519462</v>
      </c>
      <c r="L587" s="71">
        <v>11.291429457123691</v>
      </c>
      <c r="M587" s="71">
        <v>8.864895418462444</v>
      </c>
      <c r="N587" s="71">
        <v>13.086935443756261</v>
      </c>
      <c r="O587" s="71">
        <v>9.1877281035631988</v>
      </c>
      <c r="P587" s="71">
        <v>13.683881558016845</v>
      </c>
      <c r="Q587" s="71">
        <v>0.67946080826921096</v>
      </c>
      <c r="R587" s="71">
        <v>5.9204247014268303E-2</v>
      </c>
      <c r="S587" s="71">
        <v>0.97586304734043916</v>
      </c>
      <c r="T587" s="72"/>
      <c r="U587" s="71">
        <v>139473</v>
      </c>
      <c r="V587" s="71">
        <v>594</v>
      </c>
      <c r="W587" s="71">
        <v>171</v>
      </c>
      <c r="X587" s="71">
        <v>1863</v>
      </c>
      <c r="Y587" s="71">
        <v>3185</v>
      </c>
      <c r="Z587" s="71">
        <v>5338</v>
      </c>
      <c r="AA587" s="71">
        <v>2723</v>
      </c>
      <c r="AB587" s="71">
        <v>9352</v>
      </c>
      <c r="AC587" s="71">
        <v>10120</v>
      </c>
      <c r="AD587" s="71">
        <v>0.97586304734043916</v>
      </c>
      <c r="AE587" s="72"/>
      <c r="AF587" s="71">
        <v>1401160.310180624</v>
      </c>
      <c r="AG587" s="71">
        <v>1024428.554156626</v>
      </c>
      <c r="AH587" s="71">
        <v>2868623.771310057</v>
      </c>
      <c r="AI587" s="71">
        <v>12138659.037930209</v>
      </c>
      <c r="AJ587" s="71">
        <v>20856676.33128687</v>
      </c>
      <c r="AK587" s="71">
        <v>0</v>
      </c>
      <c r="AL587" s="71">
        <v>0</v>
      </c>
      <c r="AM587" s="71">
        <v>1281652.369835475</v>
      </c>
      <c r="AN587" s="71">
        <v>0</v>
      </c>
      <c r="AO587" s="71">
        <v>0</v>
      </c>
      <c r="AP587" s="71">
        <v>39571200.374699861</v>
      </c>
      <c r="AQ587" s="72"/>
      <c r="AR587" s="71">
        <v>249</v>
      </c>
      <c r="AS587" s="71">
        <v>165</v>
      </c>
      <c r="AT587" s="71">
        <v>0</v>
      </c>
      <c r="AU587" s="71">
        <v>1</v>
      </c>
      <c r="AV587" s="71">
        <v>0</v>
      </c>
      <c r="AW587" s="71">
        <v>0</v>
      </c>
      <c r="AX587" s="71"/>
      <c r="AY587" s="72"/>
      <c r="AZ587" s="71">
        <v>1221.8900000000001</v>
      </c>
      <c r="BA587" s="71">
        <v>8443</v>
      </c>
      <c r="BB587" s="71">
        <v>0</v>
      </c>
      <c r="BC587" s="71">
        <v>49</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2291</v>
      </c>
      <c r="B588" s="70">
        <v>421</v>
      </c>
      <c r="C588" s="70">
        <v>13</v>
      </c>
      <c r="D588" s="70">
        <v>25</v>
      </c>
      <c r="E588" s="70">
        <v>2016</v>
      </c>
      <c r="F588" s="70" t="s">
        <v>155</v>
      </c>
      <c r="G588" s="70" t="s">
        <v>2278</v>
      </c>
      <c r="H588" s="70" t="s">
        <v>2279</v>
      </c>
      <c r="I588" s="148"/>
      <c r="J588" s="71">
        <v>1.8136160606528606</v>
      </c>
      <c r="K588" s="71">
        <v>1.275888502278183</v>
      </c>
      <c r="L588" s="71">
        <v>18.640617203338664</v>
      </c>
      <c r="M588" s="71">
        <v>7.273279181954158</v>
      </c>
      <c r="N588" s="71">
        <v>11.723549378632566</v>
      </c>
      <c r="O588" s="71">
        <v>9.033649808040396</v>
      </c>
      <c r="P588" s="71">
        <v>13.040809671018968</v>
      </c>
      <c r="Q588" s="71">
        <v>0.646141790783748</v>
      </c>
      <c r="R588" s="71">
        <v>0.2315409893827742</v>
      </c>
      <c r="S588" s="71">
        <v>0.9998881980957417</v>
      </c>
      <c r="T588" s="72"/>
      <c r="U588" s="71">
        <v>211331</v>
      </c>
      <c r="V588" s="71">
        <v>594</v>
      </c>
      <c r="W588" s="71">
        <v>171</v>
      </c>
      <c r="X588" s="71">
        <v>1863</v>
      </c>
      <c r="Y588" s="71">
        <v>3190</v>
      </c>
      <c r="Z588" s="71">
        <v>5313</v>
      </c>
      <c r="AA588" s="71">
        <v>2684</v>
      </c>
      <c r="AB588" s="71">
        <v>9148</v>
      </c>
      <c r="AC588" s="71">
        <v>39544.92181746869</v>
      </c>
      <c r="AD588" s="71">
        <v>0.9998881980957417</v>
      </c>
      <c r="AE588" s="72"/>
      <c r="AF588" s="71">
        <v>2303533.643467783</v>
      </c>
      <c r="AG588" s="71">
        <v>958493.16775997519</v>
      </c>
      <c r="AH588" s="71">
        <v>19996603.98699015</v>
      </c>
      <c r="AI588" s="71">
        <v>11586533.410263579</v>
      </c>
      <c r="AJ588" s="71">
        <v>19535219.09217393</v>
      </c>
      <c r="AK588" s="71">
        <v>0</v>
      </c>
      <c r="AL588" s="71">
        <v>0</v>
      </c>
      <c r="AM588" s="71">
        <v>1254669.0236067141</v>
      </c>
      <c r="AN588" s="71">
        <v>0</v>
      </c>
      <c r="AO588" s="71">
        <v>0</v>
      </c>
      <c r="AP588" s="71">
        <v>55635052.324262142</v>
      </c>
      <c r="AQ588" s="72"/>
      <c r="AR588" s="71">
        <v>268</v>
      </c>
      <c r="AS588" s="71">
        <v>186</v>
      </c>
      <c r="AT588" s="71">
        <v>0</v>
      </c>
      <c r="AU588" s="71">
        <v>1</v>
      </c>
      <c r="AV588" s="71">
        <v>0</v>
      </c>
      <c r="AW588" s="71">
        <v>0</v>
      </c>
      <c r="AX588" s="71"/>
      <c r="AY588" s="72"/>
      <c r="AZ588" s="71">
        <v>1357.39</v>
      </c>
      <c r="BA588" s="71">
        <v>11242.8</v>
      </c>
      <c r="BB588" s="71">
        <v>0</v>
      </c>
      <c r="BC588" s="71">
        <v>49</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2292</v>
      </c>
      <c r="B589" s="70">
        <v>422</v>
      </c>
      <c r="C589" s="70">
        <v>14</v>
      </c>
      <c r="D589" s="70">
        <v>25</v>
      </c>
      <c r="E589" s="70">
        <v>2017</v>
      </c>
      <c r="F589" s="70" t="s">
        <v>156</v>
      </c>
      <c r="G589" s="70" t="s">
        <v>2278</v>
      </c>
      <c r="H589" s="70" t="s">
        <v>2279</v>
      </c>
      <c r="I589" s="148"/>
      <c r="J589" s="71">
        <v>1.7229623432744214</v>
      </c>
      <c r="K589" s="71">
        <v>1.2274955438942574</v>
      </c>
      <c r="L589" s="71">
        <v>9.7267630037007731</v>
      </c>
      <c r="M589" s="71">
        <v>6.7463648714443281</v>
      </c>
      <c r="N589" s="71">
        <v>11.85462961612946</v>
      </c>
      <c r="O589" s="71">
        <v>8.8644990571515532</v>
      </c>
      <c r="P589" s="71">
        <v>12.75059922083731</v>
      </c>
      <c r="Q589" s="71">
        <v>0.61506620188766503</v>
      </c>
      <c r="R589" s="71">
        <v>0.37336879972766418</v>
      </c>
      <c r="S589" s="71">
        <v>0.91332756418152716</v>
      </c>
      <c r="T589" s="72"/>
      <c r="U589" s="71">
        <v>203476</v>
      </c>
      <c r="V589" s="71">
        <v>594</v>
      </c>
      <c r="W589" s="71">
        <v>171</v>
      </c>
      <c r="X589" s="71">
        <v>1863</v>
      </c>
      <c r="Y589" s="71">
        <v>3180</v>
      </c>
      <c r="Z589" s="71">
        <v>5300</v>
      </c>
      <c r="AA589" s="71">
        <v>2641</v>
      </c>
      <c r="AB589" s="71">
        <v>9005</v>
      </c>
      <c r="AC589" s="71">
        <v>65032.999999999993</v>
      </c>
      <c r="AD589" s="71">
        <v>0.91332756418152716</v>
      </c>
      <c r="AE589" s="72"/>
      <c r="AF589" s="71">
        <v>2341209.348657704</v>
      </c>
      <c r="AG589" s="71">
        <v>944288.26535054017</v>
      </c>
      <c r="AH589" s="71">
        <v>2092224.1830729351</v>
      </c>
      <c r="AI589" s="71">
        <v>11507758.52100347</v>
      </c>
      <c r="AJ589" s="71">
        <v>21688142.844630972</v>
      </c>
      <c r="AK589" s="71">
        <v>0</v>
      </c>
      <c r="AL589" s="71">
        <v>0</v>
      </c>
      <c r="AM589" s="71">
        <v>1236988.7739897389</v>
      </c>
      <c r="AN589" s="71">
        <v>0</v>
      </c>
      <c r="AO589" s="71">
        <v>0</v>
      </c>
      <c r="AP589" s="71">
        <v>39810611.936705358</v>
      </c>
      <c r="AQ589" s="72"/>
      <c r="AR589" s="71">
        <v>289</v>
      </c>
      <c r="AS589" s="71">
        <v>191</v>
      </c>
      <c r="AT589" s="71">
        <v>0</v>
      </c>
      <c r="AU589" s="71">
        <v>1</v>
      </c>
      <c r="AV589" s="71">
        <v>0</v>
      </c>
      <c r="AW589" s="71">
        <v>0</v>
      </c>
      <c r="AX589" s="71"/>
      <c r="AY589" s="72"/>
      <c r="AZ589" s="71">
        <v>1497.78</v>
      </c>
      <c r="BA589" s="71">
        <v>11479.3</v>
      </c>
      <c r="BB589" s="71">
        <v>0</v>
      </c>
      <c r="BC589" s="71">
        <v>49</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2293</v>
      </c>
      <c r="B590" s="70">
        <v>423</v>
      </c>
      <c r="C590" s="70">
        <v>15</v>
      </c>
      <c r="D590" s="70">
        <v>25</v>
      </c>
      <c r="E590" s="70">
        <v>2018</v>
      </c>
      <c r="F590" s="70" t="s">
        <v>183</v>
      </c>
      <c r="G590" s="70" t="s">
        <v>2278</v>
      </c>
      <c r="H590" s="70" t="s">
        <v>2279</v>
      </c>
      <c r="I590" s="148"/>
      <c r="J590" s="71">
        <v>1.3148591847131477</v>
      </c>
      <c r="K590" s="71">
        <v>1.065159757653861</v>
      </c>
      <c r="L590" s="71">
        <v>9.0587252737724668</v>
      </c>
      <c r="M590" s="71">
        <v>5.6022064924307537</v>
      </c>
      <c r="N590" s="71">
        <v>7.4244249526526609</v>
      </c>
      <c r="O590" s="71">
        <v>8.697954466135716</v>
      </c>
      <c r="P590" s="71">
        <v>12.537638796719184</v>
      </c>
      <c r="Q590" s="71">
        <v>0.56345560874997103</v>
      </c>
      <c r="R590" s="71">
        <v>1.0578492998074911</v>
      </c>
      <c r="S590" s="71">
        <v>0.69745824296282233</v>
      </c>
      <c r="T590" s="72"/>
      <c r="U590" s="71">
        <v>205145</v>
      </c>
      <c r="V590" s="71">
        <v>594</v>
      </c>
      <c r="W590" s="71">
        <v>171</v>
      </c>
      <c r="X590" s="71">
        <v>1863</v>
      </c>
      <c r="Y590" s="71">
        <v>3214</v>
      </c>
      <c r="Z590" s="71">
        <v>5300</v>
      </c>
      <c r="AA590" s="71">
        <v>2623</v>
      </c>
      <c r="AB590" s="71">
        <v>8890</v>
      </c>
      <c r="AC590" s="71">
        <v>183533</v>
      </c>
      <c r="AD590" s="71">
        <v>0.69745824296282233</v>
      </c>
      <c r="AE590" s="72"/>
      <c r="AF590" s="71">
        <v>2046350.047454033</v>
      </c>
      <c r="AG590" s="71">
        <v>835155.37199880311</v>
      </c>
      <c r="AH590" s="71">
        <v>2616100.7745493599</v>
      </c>
      <c r="AI590" s="71">
        <v>10794287.770480329</v>
      </c>
      <c r="AJ590" s="71">
        <v>17788797.018793471</v>
      </c>
      <c r="AK590" s="71">
        <v>0</v>
      </c>
      <c r="AL590" s="71">
        <v>0</v>
      </c>
      <c r="AM590" s="71">
        <v>1223718.374226558</v>
      </c>
      <c r="AN590" s="71">
        <v>0</v>
      </c>
      <c r="AO590" s="71">
        <v>0</v>
      </c>
      <c r="AP590" s="71">
        <v>35304409.35750255</v>
      </c>
      <c r="AQ590" s="72"/>
      <c r="AR590" s="71">
        <v>302</v>
      </c>
      <c r="AS590" s="71">
        <v>211</v>
      </c>
      <c r="AT590" s="71">
        <v>0</v>
      </c>
      <c r="AU590" s="71">
        <v>2</v>
      </c>
      <c r="AV590" s="71">
        <v>0</v>
      </c>
      <c r="AW590" s="71">
        <v>0</v>
      </c>
      <c r="AX590" s="71"/>
      <c r="AY590" s="72"/>
      <c r="AZ590" s="71">
        <v>1583.1800000000003</v>
      </c>
      <c r="BA590" s="71">
        <v>12469</v>
      </c>
      <c r="BB590" s="71">
        <v>0</v>
      </c>
      <c r="BC590" s="71">
        <v>248</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2294</v>
      </c>
      <c r="B591" s="70">
        <v>424</v>
      </c>
      <c r="C591" s="70">
        <v>16</v>
      </c>
      <c r="D591" s="70">
        <v>25</v>
      </c>
      <c r="E591" s="70">
        <v>2019</v>
      </c>
      <c r="F591" s="70" t="s">
        <v>158</v>
      </c>
      <c r="G591" s="70" t="s">
        <v>2278</v>
      </c>
      <c r="H591" s="70" t="s">
        <v>2279</v>
      </c>
      <c r="I591" s="148"/>
      <c r="J591" s="71">
        <v>1.1994730862773613</v>
      </c>
      <c r="K591" s="71">
        <v>1.003542322040534</v>
      </c>
      <c r="L591" s="71">
        <v>9.2155157424927854</v>
      </c>
      <c r="M591" s="71">
        <v>7.121198262946983</v>
      </c>
      <c r="N591" s="71">
        <v>9.1671043089771924</v>
      </c>
      <c r="O591" s="71">
        <v>8.4863119723653231</v>
      </c>
      <c r="P591" s="71">
        <v>12.439554325919339</v>
      </c>
      <c r="Q591" s="71">
        <v>0.53774285310619296</v>
      </c>
      <c r="R591" s="71">
        <v>0.67904244161107685</v>
      </c>
      <c r="S591" s="71">
        <v>0.77743471679192822</v>
      </c>
      <c r="T591" s="72"/>
      <c r="U591" s="71">
        <v>191498</v>
      </c>
      <c r="V591" s="71">
        <v>594</v>
      </c>
      <c r="W591" s="71">
        <v>171</v>
      </c>
      <c r="X591" s="71">
        <v>1863</v>
      </c>
      <c r="Y591" s="71">
        <v>3210</v>
      </c>
      <c r="Z591" s="71">
        <v>5313</v>
      </c>
      <c r="AA591" s="71">
        <v>2583</v>
      </c>
      <c r="AB591" s="71">
        <v>8714</v>
      </c>
      <c r="AC591" s="71">
        <v>119741</v>
      </c>
      <c r="AD591" s="71">
        <v>0.77743471679192822</v>
      </c>
      <c r="AE591" s="72"/>
      <c r="AF591" s="71">
        <v>1783638.9452751989</v>
      </c>
      <c r="AG591" s="71">
        <v>809477.8830729177</v>
      </c>
      <c r="AH591" s="71">
        <v>2730949.8055864051</v>
      </c>
      <c r="AI591" s="71">
        <v>12080981.576772209</v>
      </c>
      <c r="AJ591" s="71">
        <v>19312004.900388401</v>
      </c>
      <c r="AK591" s="71">
        <v>0</v>
      </c>
      <c r="AL591" s="71">
        <v>0</v>
      </c>
      <c r="AM591" s="71">
        <v>1186781.2010431215</v>
      </c>
      <c r="AN591" s="71">
        <v>0</v>
      </c>
      <c r="AO591" s="71">
        <v>0</v>
      </c>
      <c r="AP591" s="71">
        <v>37903834.312138252</v>
      </c>
      <c r="AQ591" s="72"/>
      <c r="AR591" s="71">
        <v>313</v>
      </c>
      <c r="AS591" s="71">
        <v>229</v>
      </c>
      <c r="AT591" s="71">
        <v>0</v>
      </c>
      <c r="AU591" s="71">
        <v>2</v>
      </c>
      <c r="AV591" s="71">
        <v>0</v>
      </c>
      <c r="AW591" s="71">
        <v>0</v>
      </c>
      <c r="AX591" s="71"/>
      <c r="AY591" s="72"/>
      <c r="AZ591" s="71">
        <v>1650.32</v>
      </c>
      <c r="BA591" s="71">
        <v>13254.7</v>
      </c>
      <c r="BB591" s="71">
        <v>0</v>
      </c>
      <c r="BC591" s="71">
        <v>248</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2295</v>
      </c>
      <c r="B592" s="70">
        <v>425</v>
      </c>
      <c r="C592" s="70">
        <v>17</v>
      </c>
      <c r="D592" s="70">
        <v>25</v>
      </c>
      <c r="E592" s="70">
        <v>2020</v>
      </c>
      <c r="F592" s="70" t="s">
        <v>159</v>
      </c>
      <c r="G592" s="70" t="s">
        <v>2278</v>
      </c>
      <c r="H592" s="70" t="s">
        <v>2279</v>
      </c>
      <c r="I592" s="148"/>
      <c r="J592" s="71">
        <v>0</v>
      </c>
      <c r="K592" s="71">
        <v>1.1216173110106904</v>
      </c>
      <c r="L592" s="71">
        <v>5.9139370317360145</v>
      </c>
      <c r="M592" s="71">
        <v>6.4589908792989981</v>
      </c>
      <c r="N592" s="71">
        <v>8.8430681796215538</v>
      </c>
      <c r="O592" s="71">
        <v>7.4030220555056818</v>
      </c>
      <c r="P592" s="71">
        <v>11.830335412290644</v>
      </c>
      <c r="Q592" s="71">
        <v>0.50311185276298298</v>
      </c>
      <c r="R592" s="71">
        <v>0.55640057460126147</v>
      </c>
      <c r="S592" s="71">
        <v>0.88633258775109847</v>
      </c>
      <c r="T592" s="72"/>
      <c r="U592" s="71">
        <v>0</v>
      </c>
      <c r="V592" s="71">
        <v>572</v>
      </c>
      <c r="W592" s="71">
        <v>178</v>
      </c>
      <c r="X592" s="71">
        <v>1908</v>
      </c>
      <c r="Y592" s="71">
        <v>3194</v>
      </c>
      <c r="Z592" s="71">
        <v>5290</v>
      </c>
      <c r="AA592" s="71">
        <v>2611</v>
      </c>
      <c r="AB592" s="71">
        <v>8533</v>
      </c>
      <c r="AC592" s="71">
        <v>98632.999999999985</v>
      </c>
      <c r="AD592" s="71">
        <v>0.88633258775109847</v>
      </c>
      <c r="AE592" s="72"/>
      <c r="AF592" s="71">
        <v>0</v>
      </c>
      <c r="AG592" s="71">
        <v>825582.71351650602</v>
      </c>
      <c r="AH592" s="71">
        <v>1462403.5822561621</v>
      </c>
      <c r="AI592" s="71">
        <v>10423432.692525269</v>
      </c>
      <c r="AJ592" s="71">
        <v>18894803.033256959</v>
      </c>
      <c r="AK592" s="71"/>
      <c r="AL592" s="71"/>
      <c r="AM592" s="71">
        <v>1113651.3036073232</v>
      </c>
      <c r="AN592" s="71"/>
      <c r="AO592" s="71"/>
      <c r="AP592" s="71">
        <v>32719873.325162217</v>
      </c>
      <c r="AQ592" s="72"/>
      <c r="AR592" s="71">
        <v>321</v>
      </c>
      <c r="AS592" s="71">
        <v>240</v>
      </c>
      <c r="AT592" s="71">
        <v>0</v>
      </c>
      <c r="AU592" s="71">
        <v>2</v>
      </c>
      <c r="AV592" s="71">
        <v>0</v>
      </c>
      <c r="AW592" s="71">
        <v>0</v>
      </c>
      <c r="AX592" s="71"/>
      <c r="AY592" s="72"/>
      <c r="AZ592" s="71">
        <v>1691.02</v>
      </c>
      <c r="BA592" s="71">
        <v>13831.4</v>
      </c>
      <c r="BB592" s="71">
        <v>0</v>
      </c>
      <c r="BC592" s="71">
        <v>248</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2296</v>
      </c>
      <c r="B593" s="70">
        <v>425</v>
      </c>
      <c r="C593" s="70">
        <v>18</v>
      </c>
      <c r="D593" s="70">
        <v>25</v>
      </c>
      <c r="E593" s="70">
        <v>2021</v>
      </c>
      <c r="F593" s="70" t="s">
        <v>160</v>
      </c>
      <c r="G593" s="70" t="s">
        <v>2278</v>
      </c>
      <c r="H593" s="70" t="s">
        <v>2279</v>
      </c>
      <c r="I593" s="148"/>
      <c r="J593" s="71">
        <v>0</v>
      </c>
      <c r="K593" s="71">
        <v>1.1155399210825341</v>
      </c>
      <c r="L593" s="71">
        <v>5.3542108584475381</v>
      </c>
      <c r="M593" s="71">
        <v>5.6082739063304849</v>
      </c>
      <c r="N593" s="71">
        <v>7.3070625627074142</v>
      </c>
      <c r="O593" s="71">
        <v>7.1789545944020761</v>
      </c>
      <c r="P593" s="71">
        <v>12.034719645216381</v>
      </c>
      <c r="Q593" s="71">
        <v>0.49121073453462899</v>
      </c>
      <c r="R593" s="71">
        <v>0.41506063226039758</v>
      </c>
      <c r="S593" s="71">
        <v>0.86561376200962781</v>
      </c>
      <c r="T593" s="72"/>
      <c r="U593" s="71">
        <v>0</v>
      </c>
      <c r="V593" s="71">
        <v>572</v>
      </c>
      <c r="W593" s="71">
        <v>178</v>
      </c>
      <c r="X593" s="71">
        <v>1908</v>
      </c>
      <c r="Y593" s="71">
        <v>3187</v>
      </c>
      <c r="Z593" s="71">
        <v>5282</v>
      </c>
      <c r="AA593" s="71">
        <v>2590</v>
      </c>
      <c r="AB593" s="71">
        <v>8413</v>
      </c>
      <c r="AC593" s="71">
        <v>71379</v>
      </c>
      <c r="AD593" s="71">
        <v>0.86561376200962781</v>
      </c>
      <c r="AE593" s="72"/>
      <c r="AF593" s="71">
        <v>0</v>
      </c>
      <c r="AG593" s="71">
        <v>863979.17027446965</v>
      </c>
      <c r="AH593" s="71">
        <v>1621813.208681379</v>
      </c>
      <c r="AI593" s="71">
        <v>11186840.243089724</v>
      </c>
      <c r="AJ593" s="71">
        <v>18370361.51589147</v>
      </c>
      <c r="AK593" s="71">
        <v>0</v>
      </c>
      <c r="AL593" s="71">
        <v>0</v>
      </c>
      <c r="AM593" s="71">
        <v>1104323.0881270461</v>
      </c>
      <c r="AN593" s="71">
        <v>0</v>
      </c>
      <c r="AO593" s="71">
        <v>0</v>
      </c>
      <c r="AP593" s="71">
        <v>33147317.22606409</v>
      </c>
      <c r="AQ593" s="72"/>
      <c r="AR593" s="71">
        <v>326</v>
      </c>
      <c r="AS593" s="71">
        <v>242</v>
      </c>
      <c r="AT593" s="71">
        <v>0</v>
      </c>
      <c r="AU593" s="71">
        <v>2</v>
      </c>
      <c r="AV593" s="71">
        <v>0</v>
      </c>
      <c r="AW593" s="71">
        <v>0</v>
      </c>
      <c r="AX593" s="71"/>
      <c r="AY593" s="72"/>
      <c r="AZ593" s="71">
        <v>1718.08</v>
      </c>
      <c r="BA593" s="71">
        <v>13929.5</v>
      </c>
      <c r="BB593" s="71">
        <v>0</v>
      </c>
      <c r="BC593" s="71">
        <v>248</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2297</v>
      </c>
      <c r="B594" s="70">
        <v>425</v>
      </c>
      <c r="C594" s="70">
        <v>19</v>
      </c>
      <c r="D594" s="70">
        <v>25</v>
      </c>
      <c r="E594" s="70">
        <v>2022</v>
      </c>
      <c r="F594" s="70" t="s">
        <v>161</v>
      </c>
      <c r="G594" s="70" t="s">
        <v>2278</v>
      </c>
      <c r="H594" s="70" t="s">
        <v>2279</v>
      </c>
      <c r="I594" s="148"/>
      <c r="J594" s="71">
        <v>0</v>
      </c>
      <c r="K594" s="71">
        <v>1.1487402079761955</v>
      </c>
      <c r="L594" s="71">
        <v>6.0324103137026466</v>
      </c>
      <c r="M594" s="71">
        <v>7.005177565528653</v>
      </c>
      <c r="N594" s="71">
        <v>9.2723448245189743</v>
      </c>
      <c r="O594" s="71">
        <v>7.475828044165417</v>
      </c>
      <c r="P594" s="71">
        <v>11.803666866452973</v>
      </c>
      <c r="Q594" s="71">
        <v>0.48602941973848768</v>
      </c>
      <c r="R594" s="71">
        <v>0.28105060211803962</v>
      </c>
      <c r="S594" s="71">
        <v>0.75055485609156558</v>
      </c>
      <c r="T594" s="72"/>
      <c r="U594" s="71">
        <v>0</v>
      </c>
      <c r="V594" s="71">
        <v>572</v>
      </c>
      <c r="W594" s="71">
        <v>178</v>
      </c>
      <c r="X594" s="71">
        <v>1908</v>
      </c>
      <c r="Y594" s="71">
        <v>3189</v>
      </c>
      <c r="Z594" s="71">
        <v>5226</v>
      </c>
      <c r="AA594" s="71">
        <v>2579</v>
      </c>
      <c r="AB594" s="71">
        <v>8256</v>
      </c>
      <c r="AC594" s="71">
        <v>48939.999999999993</v>
      </c>
      <c r="AD594" s="71">
        <v>0.75055485609156558</v>
      </c>
      <c r="AE594" s="72"/>
      <c r="AF594" s="71">
        <v>0</v>
      </c>
      <c r="AG594" s="71">
        <v>879792.3959796757</v>
      </c>
      <c r="AH594" s="71">
        <v>1914218.4665769704</v>
      </c>
      <c r="AI594" s="71">
        <v>10997285.040434688</v>
      </c>
      <c r="AJ594" s="71">
        <v>18779224.05073164</v>
      </c>
      <c r="AK594" s="71">
        <v>0</v>
      </c>
      <c r="AL594" s="71">
        <v>0</v>
      </c>
      <c r="AM594" s="71">
        <v>1066074.9426251461</v>
      </c>
      <c r="AN594" s="71">
        <v>0</v>
      </c>
      <c r="AO594" s="71">
        <v>0</v>
      </c>
      <c r="AP594" s="71">
        <v>33636594.896348119</v>
      </c>
      <c r="AQ594" s="72"/>
      <c r="AR594" s="71">
        <v>341</v>
      </c>
      <c r="AS594" s="71">
        <v>267</v>
      </c>
      <c r="AT594" s="71">
        <v>0</v>
      </c>
      <c r="AU594" s="71">
        <v>2</v>
      </c>
      <c r="AV594" s="71">
        <v>0</v>
      </c>
      <c r="AW594" s="71">
        <v>0</v>
      </c>
      <c r="AX594" s="71"/>
      <c r="AY594" s="72"/>
      <c r="AZ594" s="71">
        <v>1804.9299999999998</v>
      </c>
      <c r="BA594" s="71">
        <v>15167</v>
      </c>
      <c r="BB594" s="71">
        <v>0</v>
      </c>
      <c r="BC594" s="71">
        <v>248</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2298</v>
      </c>
      <c r="B595" s="70">
        <v>425</v>
      </c>
      <c r="C595" s="70">
        <v>20</v>
      </c>
      <c r="D595" s="70">
        <v>25</v>
      </c>
      <c r="E595" s="70">
        <v>2023</v>
      </c>
      <c r="F595" s="70" t="s">
        <v>1539</v>
      </c>
      <c r="G595" s="70" t="s">
        <v>2278</v>
      </c>
      <c r="H595" s="70" t="s">
        <v>2279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348</v>
      </c>
      <c r="AS595" s="71">
        <v>283</v>
      </c>
      <c r="AT595" s="71">
        <v>0</v>
      </c>
      <c r="AU595" s="71">
        <v>2</v>
      </c>
      <c r="AV595" s="71">
        <v>0</v>
      </c>
      <c r="AW595" s="71">
        <v>0</v>
      </c>
      <c r="AX595" s="71"/>
      <c r="AY595" s="72"/>
      <c r="AZ595" s="71">
        <v>1854.0499999999995</v>
      </c>
      <c r="BA595" s="71">
        <v>15959</v>
      </c>
      <c r="BB595" s="71">
        <v>0</v>
      </c>
      <c r="BC595" s="71">
        <v>248</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2299</v>
      </c>
      <c r="B596" s="70">
        <v>425</v>
      </c>
      <c r="C596" s="70">
        <v>21</v>
      </c>
      <c r="D596" s="70">
        <v>25</v>
      </c>
      <c r="E596" s="70">
        <v>2024</v>
      </c>
      <c r="F596" s="70" t="s">
        <v>1554</v>
      </c>
      <c r="G596" s="1064" t="s">
        <v>2278</v>
      </c>
      <c r="H596" s="70" t="s">
        <v>2279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443</v>
      </c>
      <c r="C597" s="70">
        <v>1</v>
      </c>
      <c r="D597" s="70">
        <v>27</v>
      </c>
      <c r="E597" s="70">
        <v>1990</v>
      </c>
      <c r="F597" s="70" t="s">
        <v>787</v>
      </c>
      <c r="G597" s="1064" t="s">
        <v>1637</v>
      </c>
      <c r="H597" s="70" t="s">
        <v>1638</v>
      </c>
      <c r="I597" s="148"/>
      <c r="J597" s="71">
        <v>41.264580347024399</v>
      </c>
      <c r="K597" s="71">
        <v>3.000490239947426</v>
      </c>
      <c r="L597" s="71">
        <v>3.4198215891768182</v>
      </c>
      <c r="M597" s="71">
        <v>15.23891190783791</v>
      </c>
      <c r="N597" s="71">
        <v>22.27870632626259</v>
      </c>
      <c r="O597" s="71">
        <v>10.206371624906909</v>
      </c>
      <c r="P597" s="71">
        <v>11.30920322200865</v>
      </c>
      <c r="Q597" s="71">
        <v>0.80761942299554002</v>
      </c>
      <c r="R597" s="71">
        <v>0</v>
      </c>
      <c r="S597" s="71">
        <v>0.65765455104474102</v>
      </c>
      <c r="T597" s="72"/>
      <c r="U597" s="71">
        <v>1158563</v>
      </c>
      <c r="V597" s="71">
        <v>549</v>
      </c>
      <c r="W597" s="71">
        <v>40</v>
      </c>
      <c r="X597" s="71">
        <v>5110</v>
      </c>
      <c r="Y597" s="71">
        <v>4766</v>
      </c>
      <c r="Z597" s="71">
        <v>4198</v>
      </c>
      <c r="AA597" s="71">
        <v>2746</v>
      </c>
      <c r="AB597" s="71">
        <v>13113</v>
      </c>
      <c r="AC597" s="71">
        <v>0</v>
      </c>
      <c r="AD597" s="71">
        <v>0.65765455104474102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2301</v>
      </c>
      <c r="B598" s="70">
        <v>444</v>
      </c>
      <c r="C598" s="70">
        <v>2</v>
      </c>
      <c r="D598" s="70">
        <v>27</v>
      </c>
      <c r="E598" s="70">
        <v>2005</v>
      </c>
      <c r="F598" s="70" t="s">
        <v>789</v>
      </c>
      <c r="G598" s="70" t="s">
        <v>1637</v>
      </c>
      <c r="H598" s="70" t="s">
        <v>1638</v>
      </c>
      <c r="I598" s="148"/>
      <c r="J598" s="71">
        <v>26.489624063085571</v>
      </c>
      <c r="K598" s="71">
        <v>1.773556330060162</v>
      </c>
      <c r="L598" s="71">
        <v>16.77949560190298</v>
      </c>
      <c r="M598" s="71">
        <v>23.399430163259801</v>
      </c>
      <c r="N598" s="71">
        <v>25.981177999665629</v>
      </c>
      <c r="O598" s="71">
        <v>12.105905337154351</v>
      </c>
      <c r="P598" s="71">
        <v>10.419390788646909</v>
      </c>
      <c r="Q598" s="71">
        <v>0.65648223366773395</v>
      </c>
      <c r="R598" s="71">
        <v>0</v>
      </c>
      <c r="S598" s="71">
        <v>2.1124552868423412</v>
      </c>
      <c r="T598" s="72"/>
      <c r="U598" s="71">
        <v>818142</v>
      </c>
      <c r="V598" s="71">
        <v>541</v>
      </c>
      <c r="W598" s="71">
        <v>149</v>
      </c>
      <c r="X598" s="71">
        <v>3800</v>
      </c>
      <c r="Y598" s="71">
        <v>5297</v>
      </c>
      <c r="Z598" s="71">
        <v>5762</v>
      </c>
      <c r="AA598" s="71">
        <v>2072</v>
      </c>
      <c r="AB598" s="71">
        <v>11143</v>
      </c>
      <c r="AC598" s="71">
        <v>0</v>
      </c>
      <c r="AD598" s="71">
        <v>2.1124552868423412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2302</v>
      </c>
      <c r="B599" s="70">
        <v>445</v>
      </c>
      <c r="C599" s="70">
        <v>3</v>
      </c>
      <c r="D599" s="70">
        <v>27</v>
      </c>
      <c r="E599" s="70">
        <v>2006</v>
      </c>
      <c r="F599" s="70" t="s">
        <v>790</v>
      </c>
      <c r="G599" s="70" t="s">
        <v>1637</v>
      </c>
      <c r="H599" s="70" t="s">
        <v>1638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2303</v>
      </c>
      <c r="B600" s="70">
        <v>446</v>
      </c>
      <c r="C600" s="70">
        <v>4</v>
      </c>
      <c r="D600" s="70">
        <v>27</v>
      </c>
      <c r="E600" s="70">
        <v>2007</v>
      </c>
      <c r="F600" s="70" t="s">
        <v>791</v>
      </c>
      <c r="G600" s="70" t="s">
        <v>1637</v>
      </c>
      <c r="H600" s="70" t="s">
        <v>1638</v>
      </c>
      <c r="I600" s="148"/>
      <c r="J600" s="71">
        <v>28.431939879390601</v>
      </c>
      <c r="K600" s="71">
        <v>1.3945830909956849</v>
      </c>
      <c r="L600" s="71">
        <v>10.58687733818557</v>
      </c>
      <c r="M600" s="71">
        <v>19.74823891343733</v>
      </c>
      <c r="N600" s="71">
        <v>25.467814128944131</v>
      </c>
      <c r="O600" s="71">
        <v>11.471503703277451</v>
      </c>
      <c r="P600" s="71">
        <v>10.18747031372363</v>
      </c>
      <c r="Q600" s="71">
        <v>0.66445912904981896</v>
      </c>
      <c r="R600" s="71">
        <v>0</v>
      </c>
      <c r="S600" s="71">
        <v>1.742945905727433</v>
      </c>
      <c r="T600" s="72"/>
      <c r="U600" s="71">
        <v>933711</v>
      </c>
      <c r="V600" s="71">
        <v>464</v>
      </c>
      <c r="W600" s="71">
        <v>129</v>
      </c>
      <c r="X600" s="71">
        <v>4017</v>
      </c>
      <c r="Y600" s="71">
        <v>5206</v>
      </c>
      <c r="Z600" s="71">
        <v>5676</v>
      </c>
      <c r="AA600" s="71">
        <v>1995</v>
      </c>
      <c r="AB600" s="71">
        <v>10682</v>
      </c>
      <c r="AC600" s="71">
        <v>0</v>
      </c>
      <c r="AD600" s="71">
        <v>1.742945905727433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2304</v>
      </c>
      <c r="B601" s="70">
        <v>447</v>
      </c>
      <c r="C601" s="70">
        <v>5</v>
      </c>
      <c r="D601" s="70">
        <v>27</v>
      </c>
      <c r="E601" s="70">
        <v>2008</v>
      </c>
      <c r="F601" s="70" t="s">
        <v>792</v>
      </c>
      <c r="G601" s="70" t="s">
        <v>1637</v>
      </c>
      <c r="H601" s="70" t="s">
        <v>1638</v>
      </c>
      <c r="I601" s="148"/>
      <c r="J601" s="71">
        <v>25.535434159706789</v>
      </c>
      <c r="K601" s="71">
        <v>1.223966273525791</v>
      </c>
      <c r="L601" s="71">
        <v>9.1413690123444606</v>
      </c>
      <c r="M601" s="71">
        <v>23.107351858820628</v>
      </c>
      <c r="N601" s="71">
        <v>25.860188291576449</v>
      </c>
      <c r="O601" s="71">
        <v>11.03371334594226</v>
      </c>
      <c r="P601" s="71">
        <v>9.8443158665918791</v>
      </c>
      <c r="Q601" s="71">
        <v>0.64367072369974998</v>
      </c>
      <c r="R601" s="71">
        <v>0</v>
      </c>
      <c r="S601" s="71">
        <v>2.0816918321245099</v>
      </c>
      <c r="T601" s="72"/>
      <c r="U601" s="71">
        <v>881097</v>
      </c>
      <c r="V601" s="71">
        <v>464</v>
      </c>
      <c r="W601" s="71">
        <v>129</v>
      </c>
      <c r="X601" s="71">
        <v>4017</v>
      </c>
      <c r="Y601" s="71">
        <v>5216</v>
      </c>
      <c r="Z601" s="71">
        <v>5651</v>
      </c>
      <c r="AA601" s="71">
        <v>1930</v>
      </c>
      <c r="AB601" s="71">
        <v>10518</v>
      </c>
      <c r="AC601" s="71">
        <v>0</v>
      </c>
      <c r="AD601" s="71">
        <v>2.0816918321245099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2305</v>
      </c>
      <c r="B602" s="70">
        <v>448</v>
      </c>
      <c r="C602" s="70">
        <v>6</v>
      </c>
      <c r="D602" s="70">
        <v>27</v>
      </c>
      <c r="E602" s="70">
        <v>2009</v>
      </c>
      <c r="F602" s="70" t="s">
        <v>176</v>
      </c>
      <c r="G602" s="70" t="s">
        <v>1637</v>
      </c>
      <c r="H602" s="70" t="s">
        <v>1638</v>
      </c>
      <c r="I602" s="148"/>
      <c r="J602" s="71">
        <v>17.754097838364359</v>
      </c>
      <c r="K602" s="71">
        <v>0.79258852198628504</v>
      </c>
      <c r="L602" s="71">
        <v>8.4720109466307356</v>
      </c>
      <c r="M602" s="71">
        <v>21.248539382930389</v>
      </c>
      <c r="N602" s="71">
        <v>21.994890367098272</v>
      </c>
      <c r="O602" s="71">
        <v>11.132993247861769</v>
      </c>
      <c r="P602" s="71">
        <v>9.415225784528154</v>
      </c>
      <c r="Q602" s="71">
        <v>0.60180363031512396</v>
      </c>
      <c r="R602" s="71">
        <v>0</v>
      </c>
      <c r="S602" s="71">
        <v>1.6278707777218699</v>
      </c>
      <c r="T602" s="72"/>
      <c r="U602" s="71">
        <v>618643</v>
      </c>
      <c r="V602" s="71">
        <v>368</v>
      </c>
      <c r="W602" s="71">
        <v>137</v>
      </c>
      <c r="X602" s="71">
        <v>4665</v>
      </c>
      <c r="Y602" s="71">
        <v>5165</v>
      </c>
      <c r="Z602" s="71">
        <v>5628</v>
      </c>
      <c r="AA602" s="71">
        <v>1895</v>
      </c>
      <c r="AB602" s="71">
        <v>10323</v>
      </c>
      <c r="AC602" s="71">
        <v>0</v>
      </c>
      <c r="AD602" s="71">
        <v>1.6278707777218699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18.760000000000002</v>
      </c>
      <c r="BM602" s="71">
        <v>0</v>
      </c>
      <c r="BN602" s="72"/>
      <c r="BO602" s="71">
        <v>0</v>
      </c>
      <c r="BP602" s="71">
        <v>0</v>
      </c>
      <c r="BQ602" s="71">
        <v>0</v>
      </c>
      <c r="BR602" s="71">
        <v>0</v>
      </c>
      <c r="BS602" s="71">
        <v>3</v>
      </c>
      <c r="BT602" s="71">
        <v>0</v>
      </c>
      <c r="BU602"/>
      <c r="BV602" s="70">
        <v>18.760000000000002</v>
      </c>
      <c r="BW602" s="70">
        <v>0</v>
      </c>
      <c r="BX602" s="70">
        <v>0</v>
      </c>
      <c r="BY602" s="70">
        <v>0</v>
      </c>
      <c r="BZ602" s="70">
        <v>0</v>
      </c>
      <c r="CA602" s="70">
        <v>0</v>
      </c>
      <c r="CB602" s="70">
        <v>0</v>
      </c>
      <c r="CC602" s="70">
        <v>0</v>
      </c>
      <c r="CD602" s="70">
        <v>0</v>
      </c>
    </row>
    <row r="603" spans="1:82">
      <c r="A603" s="70" t="s">
        <v>2306</v>
      </c>
      <c r="B603" s="70">
        <v>449</v>
      </c>
      <c r="C603" s="70">
        <v>7</v>
      </c>
      <c r="D603" s="70">
        <v>27</v>
      </c>
      <c r="E603" s="70">
        <v>2010</v>
      </c>
      <c r="F603" s="70" t="s">
        <v>177</v>
      </c>
      <c r="G603" s="70" t="s">
        <v>1637</v>
      </c>
      <c r="H603" s="70" t="s">
        <v>1638</v>
      </c>
      <c r="I603" s="148"/>
      <c r="J603" s="71">
        <v>15.916788739915029</v>
      </c>
      <c r="K603" s="71">
        <v>0.82659550313733032</v>
      </c>
      <c r="L603" s="71">
        <v>7.7129378542202849</v>
      </c>
      <c r="M603" s="71">
        <v>19.02040623564389</v>
      </c>
      <c r="N603" s="71">
        <v>21.467442805430299</v>
      </c>
      <c r="O603" s="71">
        <v>11.034243877614401</v>
      </c>
      <c r="P603" s="71">
        <v>9.4423611922531698</v>
      </c>
      <c r="Q603" s="71">
        <v>0.61581201588691503</v>
      </c>
      <c r="R603" s="71">
        <v>0</v>
      </c>
      <c r="S603" s="71">
        <v>1.7253940997457069</v>
      </c>
      <c r="T603" s="72"/>
      <c r="U603" s="71">
        <v>620853</v>
      </c>
      <c r="V603" s="71">
        <v>368</v>
      </c>
      <c r="W603" s="71">
        <v>137</v>
      </c>
      <c r="X603" s="71">
        <v>4665</v>
      </c>
      <c r="Y603" s="71">
        <v>5127</v>
      </c>
      <c r="Z603" s="71">
        <v>5604</v>
      </c>
      <c r="AA603" s="71">
        <v>1853</v>
      </c>
      <c r="AB603" s="71">
        <v>10122</v>
      </c>
      <c r="AC603" s="71">
        <v>0</v>
      </c>
      <c r="AD603" s="71">
        <v>1.7253940997457069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15.664</v>
      </c>
      <c r="BM603" s="71">
        <v>0</v>
      </c>
      <c r="BN603" s="72"/>
      <c r="BO603" s="71">
        <v>0</v>
      </c>
      <c r="BP603" s="71">
        <v>0</v>
      </c>
      <c r="BQ603" s="71">
        <v>0</v>
      </c>
      <c r="BR603" s="71">
        <v>0</v>
      </c>
      <c r="BS603" s="71">
        <v>3</v>
      </c>
      <c r="BT603" s="71">
        <v>0</v>
      </c>
      <c r="BU603"/>
      <c r="BV603" s="70">
        <v>15.664</v>
      </c>
      <c r="BW603" s="70">
        <v>0</v>
      </c>
      <c r="BX603" s="70">
        <v>0</v>
      </c>
      <c r="BY603" s="70">
        <v>0</v>
      </c>
      <c r="BZ603" s="70">
        <v>0</v>
      </c>
      <c r="CA603" s="70">
        <v>0</v>
      </c>
      <c r="CB603" s="70">
        <v>0</v>
      </c>
      <c r="CC603" s="70">
        <v>0</v>
      </c>
      <c r="CD603" s="70">
        <v>0</v>
      </c>
    </row>
    <row r="604" spans="1:82">
      <c r="A604" s="70" t="s">
        <v>2307</v>
      </c>
      <c r="B604" s="70">
        <v>450</v>
      </c>
      <c r="C604" s="70">
        <v>8</v>
      </c>
      <c r="D604" s="70">
        <v>27</v>
      </c>
      <c r="E604" s="70">
        <v>2011</v>
      </c>
      <c r="F604" s="70" t="s">
        <v>178</v>
      </c>
      <c r="G604" s="70" t="s">
        <v>1637</v>
      </c>
      <c r="H604" s="70" t="s">
        <v>1638</v>
      </c>
      <c r="I604" s="148"/>
      <c r="J604" s="71">
        <v>13.804627462281299</v>
      </c>
      <c r="K604" s="71">
        <v>1.1582140520912629</v>
      </c>
      <c r="L604" s="71">
        <v>7.1967330199787529</v>
      </c>
      <c r="M604" s="71">
        <v>24.02812055755086</v>
      </c>
      <c r="N604" s="71">
        <v>25.572786999818831</v>
      </c>
      <c r="O604" s="71">
        <v>10.795767849152474</v>
      </c>
      <c r="P604" s="71">
        <v>9.0853684073226937</v>
      </c>
      <c r="Q604" s="71">
        <v>0.69706855623560904</v>
      </c>
      <c r="R604" s="71">
        <v>0</v>
      </c>
      <c r="S604" s="71">
        <v>1.5742283252938929</v>
      </c>
      <c r="T604" s="72"/>
      <c r="U604" s="71">
        <v>507125</v>
      </c>
      <c r="V604" s="71">
        <v>368</v>
      </c>
      <c r="W604" s="71">
        <v>137</v>
      </c>
      <c r="X604" s="71">
        <v>4665</v>
      </c>
      <c r="Y604" s="71">
        <v>5074</v>
      </c>
      <c r="Z604" s="71">
        <v>5602</v>
      </c>
      <c r="AA604" s="71">
        <v>1836</v>
      </c>
      <c r="AB604" s="71">
        <v>9933</v>
      </c>
      <c r="AC604" s="71">
        <v>0</v>
      </c>
      <c r="AD604" s="71">
        <v>1.5742283252938929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9.7690000000000001</v>
      </c>
      <c r="BM604" s="71">
        <v>0</v>
      </c>
      <c r="BN604" s="72"/>
      <c r="BO604" s="71">
        <v>0</v>
      </c>
      <c r="BP604" s="71">
        <v>0</v>
      </c>
      <c r="BQ604" s="71">
        <v>0</v>
      </c>
      <c r="BR604" s="71">
        <v>0</v>
      </c>
      <c r="BS604" s="71">
        <v>2</v>
      </c>
      <c r="BT604" s="71">
        <v>0</v>
      </c>
      <c r="BU604"/>
      <c r="BV604" s="70">
        <v>9.7690000000000001</v>
      </c>
      <c r="BW604" s="70">
        <v>0</v>
      </c>
      <c r="BX604" s="70">
        <v>0</v>
      </c>
      <c r="BY604" s="70">
        <v>0</v>
      </c>
      <c r="BZ604" s="70">
        <v>0</v>
      </c>
      <c r="CA604" s="70">
        <v>0</v>
      </c>
      <c r="CB604" s="70">
        <v>0</v>
      </c>
      <c r="CC604" s="70">
        <v>0</v>
      </c>
      <c r="CD604" s="70">
        <v>0</v>
      </c>
    </row>
    <row r="605" spans="1:82">
      <c r="A605" s="70" t="s">
        <v>2308</v>
      </c>
      <c r="B605" s="70">
        <v>451</v>
      </c>
      <c r="C605" s="70">
        <v>9</v>
      </c>
      <c r="D605" s="70">
        <v>27</v>
      </c>
      <c r="E605" s="70">
        <v>2012</v>
      </c>
      <c r="F605" s="70" t="s">
        <v>179</v>
      </c>
      <c r="G605" s="70" t="s">
        <v>1637</v>
      </c>
      <c r="H605" s="70" t="s">
        <v>1638</v>
      </c>
      <c r="I605" s="148"/>
      <c r="J605" s="71">
        <v>15.56552406677414</v>
      </c>
      <c r="K605" s="71">
        <v>1.304772924796521</v>
      </c>
      <c r="L605" s="71">
        <v>7.2612896165891403</v>
      </c>
      <c r="M605" s="71">
        <v>29.842849387043429</v>
      </c>
      <c r="N605" s="71">
        <v>28.33555928989886</v>
      </c>
      <c r="O605" s="71">
        <v>10.674487009338215</v>
      </c>
      <c r="P605" s="71">
        <v>9.1370596498904888</v>
      </c>
      <c r="Q605" s="71">
        <v>0.75132751101955497</v>
      </c>
      <c r="R605" s="71">
        <v>0</v>
      </c>
      <c r="S605" s="71">
        <v>1.494597301611883</v>
      </c>
      <c r="T605" s="72"/>
      <c r="U605" s="71">
        <v>547875</v>
      </c>
      <c r="V605" s="71">
        <v>368</v>
      </c>
      <c r="W605" s="71">
        <v>137</v>
      </c>
      <c r="X605" s="71">
        <v>4665</v>
      </c>
      <c r="Y605" s="71">
        <v>5118</v>
      </c>
      <c r="Z605" s="71">
        <v>5583</v>
      </c>
      <c r="AA605" s="71">
        <v>1836</v>
      </c>
      <c r="AB605" s="71">
        <v>9854</v>
      </c>
      <c r="AC605" s="71">
        <v>0</v>
      </c>
      <c r="AD605" s="71">
        <v>1.494597301611883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11.718</v>
      </c>
      <c r="BM605" s="71">
        <v>0</v>
      </c>
      <c r="BN605" s="72"/>
      <c r="BO605" s="71">
        <v>0</v>
      </c>
      <c r="BP605" s="71">
        <v>0</v>
      </c>
      <c r="BQ605" s="71">
        <v>0</v>
      </c>
      <c r="BR605" s="71">
        <v>0</v>
      </c>
      <c r="BS605" s="71">
        <v>2</v>
      </c>
      <c r="BT605" s="71">
        <v>0</v>
      </c>
      <c r="BU605"/>
      <c r="BV605" s="70">
        <v>11.718</v>
      </c>
      <c r="BW605" s="70">
        <v>0</v>
      </c>
      <c r="BX605" s="70">
        <v>0</v>
      </c>
      <c r="BY605" s="70">
        <v>0</v>
      </c>
      <c r="BZ605" s="70">
        <v>0</v>
      </c>
      <c r="CA605" s="70">
        <v>0</v>
      </c>
      <c r="CB605" s="70">
        <v>0</v>
      </c>
      <c r="CC605" s="70">
        <v>0</v>
      </c>
      <c r="CD605" s="70">
        <v>0</v>
      </c>
    </row>
    <row r="606" spans="1:82">
      <c r="A606" s="70" t="s">
        <v>2309</v>
      </c>
      <c r="B606" s="70">
        <v>452</v>
      </c>
      <c r="C606" s="70">
        <v>10</v>
      </c>
      <c r="D606" s="70">
        <v>27</v>
      </c>
      <c r="E606" s="70">
        <v>2013</v>
      </c>
      <c r="F606" s="70" t="s">
        <v>180</v>
      </c>
      <c r="G606" s="70" t="s">
        <v>1637</v>
      </c>
      <c r="H606" s="70" t="s">
        <v>1638</v>
      </c>
      <c r="I606" s="148"/>
      <c r="J606" s="71">
        <v>13.1952056385026</v>
      </c>
      <c r="K606" s="71">
        <v>1.0783992728811831</v>
      </c>
      <c r="L606" s="71">
        <v>6.4122912959109213</v>
      </c>
      <c r="M606" s="71">
        <v>27.754563418796451</v>
      </c>
      <c r="N606" s="71">
        <v>27.589699248980761</v>
      </c>
      <c r="O606" s="71">
        <v>10.293300574738399</v>
      </c>
      <c r="P606" s="71">
        <v>9.2164464321921251</v>
      </c>
      <c r="Q606" s="71">
        <v>0.75676292602584805</v>
      </c>
      <c r="R606" s="71">
        <v>0</v>
      </c>
      <c r="S606" s="71">
        <v>1.247827014276214</v>
      </c>
      <c r="T606" s="72"/>
      <c r="U606" s="71">
        <v>472900</v>
      </c>
      <c r="V606" s="71">
        <v>368</v>
      </c>
      <c r="W606" s="71">
        <v>137</v>
      </c>
      <c r="X606" s="71">
        <v>4665</v>
      </c>
      <c r="Y606" s="71">
        <v>5142</v>
      </c>
      <c r="Z606" s="71">
        <v>5624</v>
      </c>
      <c r="AA606" s="71">
        <v>1845</v>
      </c>
      <c r="AB606" s="71">
        <v>9783</v>
      </c>
      <c r="AC606" s="71">
        <v>0</v>
      </c>
      <c r="AD606" s="71">
        <v>1.247827014276214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14.005000000000001</v>
      </c>
      <c r="BM606" s="71">
        <v>0</v>
      </c>
      <c r="BN606" s="72"/>
      <c r="BO606" s="71">
        <v>0</v>
      </c>
      <c r="BP606" s="71">
        <v>0</v>
      </c>
      <c r="BQ606" s="71">
        <v>0</v>
      </c>
      <c r="BR606" s="71">
        <v>0</v>
      </c>
      <c r="BS606" s="71">
        <v>2</v>
      </c>
      <c r="BT606" s="71">
        <v>0</v>
      </c>
      <c r="BU606"/>
      <c r="BV606" s="70">
        <v>14.005000000000001</v>
      </c>
      <c r="BW606" s="70">
        <v>0</v>
      </c>
      <c r="BX606" s="70">
        <v>0</v>
      </c>
      <c r="BY606" s="70">
        <v>0</v>
      </c>
      <c r="BZ606" s="70">
        <v>0</v>
      </c>
      <c r="CA606" s="70">
        <v>0</v>
      </c>
      <c r="CB606" s="70">
        <v>0</v>
      </c>
      <c r="CC606" s="70">
        <v>0</v>
      </c>
      <c r="CD606" s="70">
        <v>0</v>
      </c>
    </row>
    <row r="607" spans="1:82">
      <c r="A607" s="70" t="s">
        <v>2310</v>
      </c>
      <c r="B607" s="70">
        <v>453</v>
      </c>
      <c r="C607" s="70">
        <v>11</v>
      </c>
      <c r="D607" s="70">
        <v>27</v>
      </c>
      <c r="E607" s="70">
        <v>2014</v>
      </c>
      <c r="F607" s="70" t="s">
        <v>181</v>
      </c>
      <c r="G607" s="70" t="s">
        <v>1637</v>
      </c>
      <c r="H607" s="70" t="s">
        <v>1638</v>
      </c>
      <c r="I607" s="148"/>
      <c r="J607" s="71">
        <v>4.2988586360750336</v>
      </c>
      <c r="K607" s="71">
        <v>1.001683502875051</v>
      </c>
      <c r="L607" s="71">
        <v>4.7228653790581552</v>
      </c>
      <c r="M607" s="71">
        <v>24.206116234684369</v>
      </c>
      <c r="N607" s="71">
        <v>28.742371099482881</v>
      </c>
      <c r="O607" s="71">
        <v>9.7071139142594429</v>
      </c>
      <c r="P607" s="71">
        <v>9.2342241387759021</v>
      </c>
      <c r="Q607" s="71">
        <v>0.70565916362252901</v>
      </c>
      <c r="R607" s="71">
        <v>0</v>
      </c>
      <c r="S607" s="71">
        <v>1.1329625920569779</v>
      </c>
      <c r="T607" s="72"/>
      <c r="U607" s="71">
        <v>171108</v>
      </c>
      <c r="V607" s="71">
        <v>297</v>
      </c>
      <c r="W607" s="71">
        <v>103</v>
      </c>
      <c r="X607" s="71">
        <v>3868</v>
      </c>
      <c r="Y607" s="71">
        <v>5059</v>
      </c>
      <c r="Z607" s="71">
        <v>5586</v>
      </c>
      <c r="AA607" s="71">
        <v>1839</v>
      </c>
      <c r="AB607" s="71">
        <v>9508</v>
      </c>
      <c r="AC607" s="71">
        <v>0</v>
      </c>
      <c r="AD607" s="71">
        <v>1.1329625920569779</v>
      </c>
      <c r="AE607" s="72"/>
      <c r="AF607" s="71"/>
      <c r="AG607" s="71"/>
      <c r="AH607" s="71"/>
      <c r="AI607" s="71"/>
      <c r="AJ607" s="71"/>
      <c r="AK607" s="71"/>
      <c r="AL607" s="71"/>
      <c r="AM607" s="71"/>
      <c r="AN607" s="71"/>
      <c r="AO607" s="71"/>
      <c r="AP607" s="71"/>
      <c r="AQ607" s="72"/>
      <c r="AR607" s="71">
        <v>35</v>
      </c>
      <c r="AS607" s="71">
        <v>7</v>
      </c>
      <c r="AT607" s="71">
        <v>0</v>
      </c>
      <c r="AU607" s="71">
        <v>0</v>
      </c>
      <c r="AV607" s="71">
        <v>0</v>
      </c>
      <c r="AW607" s="71">
        <v>0</v>
      </c>
      <c r="AX607" s="71"/>
      <c r="AY607" s="72"/>
      <c r="AZ607" s="71">
        <v>166.3</v>
      </c>
      <c r="BA607" s="71">
        <v>3134.1439999999998</v>
      </c>
      <c r="BB607" s="71">
        <v>0</v>
      </c>
      <c r="BC607" s="71">
        <v>0</v>
      </c>
      <c r="BD607" s="71">
        <v>0</v>
      </c>
      <c r="BE607" s="71">
        <v>0</v>
      </c>
      <c r="BF607" s="71"/>
      <c r="BG607" s="72"/>
      <c r="BH607" s="71">
        <v>0</v>
      </c>
      <c r="BI607" s="71">
        <v>0</v>
      </c>
      <c r="BJ607" s="71">
        <v>0</v>
      </c>
      <c r="BK607" s="71">
        <v>0</v>
      </c>
      <c r="BL607" s="71">
        <v>11.481</v>
      </c>
      <c r="BM607" s="71">
        <v>0</v>
      </c>
      <c r="BN607" s="72"/>
      <c r="BO607" s="71">
        <v>0</v>
      </c>
      <c r="BP607" s="71">
        <v>0</v>
      </c>
      <c r="BQ607" s="71">
        <v>0</v>
      </c>
      <c r="BR607" s="71">
        <v>0</v>
      </c>
      <c r="BS607" s="71">
        <v>2</v>
      </c>
      <c r="BT607" s="71">
        <v>0</v>
      </c>
      <c r="BU607"/>
      <c r="BV607" s="70">
        <v>11.481</v>
      </c>
      <c r="BW607" s="70">
        <v>0</v>
      </c>
      <c r="BX607" s="70">
        <v>0</v>
      </c>
      <c r="BY607" s="70">
        <v>0</v>
      </c>
      <c r="BZ607" s="70">
        <v>0</v>
      </c>
      <c r="CA607" s="70">
        <v>0</v>
      </c>
      <c r="CB607" s="70">
        <v>0</v>
      </c>
      <c r="CC607" s="70">
        <v>0</v>
      </c>
      <c r="CD607" s="70">
        <v>0</v>
      </c>
    </row>
    <row r="608" spans="1:82">
      <c r="A608" s="70" t="s">
        <v>2311</v>
      </c>
      <c r="B608" s="70">
        <v>454</v>
      </c>
      <c r="C608" s="70">
        <v>12</v>
      </c>
      <c r="D608" s="70">
        <v>27</v>
      </c>
      <c r="E608" s="70">
        <v>2015</v>
      </c>
      <c r="F608" s="70" t="s">
        <v>182</v>
      </c>
      <c r="G608" s="70" t="s">
        <v>1637</v>
      </c>
      <c r="H608" s="70" t="s">
        <v>1638</v>
      </c>
      <c r="I608" s="148"/>
      <c r="J608" s="71">
        <v>20.143342251351221</v>
      </c>
      <c r="K608" s="71">
        <v>0.96051035146436958</v>
      </c>
      <c r="L608" s="71">
        <v>4.9713085184058778</v>
      </c>
      <c r="M608" s="71">
        <v>23.421180669037099</v>
      </c>
      <c r="N608" s="71">
        <v>26.177310432968429</v>
      </c>
      <c r="O608" s="71">
        <v>9.6266323123321413</v>
      </c>
      <c r="P608" s="71">
        <v>8.9902549053588459</v>
      </c>
      <c r="Q608" s="71">
        <v>0.67895222981990699</v>
      </c>
      <c r="R608" s="71">
        <v>0</v>
      </c>
      <c r="S608" s="71">
        <v>1.3581102792656929</v>
      </c>
      <c r="T608" s="72"/>
      <c r="U608" s="71">
        <v>803861</v>
      </c>
      <c r="V608" s="71">
        <v>297</v>
      </c>
      <c r="W608" s="71">
        <v>103</v>
      </c>
      <c r="X608" s="71">
        <v>3868</v>
      </c>
      <c r="Y608" s="71">
        <v>5006</v>
      </c>
      <c r="Z608" s="71">
        <v>5593</v>
      </c>
      <c r="AA608" s="71">
        <v>1789</v>
      </c>
      <c r="AB608" s="71">
        <v>9345</v>
      </c>
      <c r="AC608" s="71">
        <v>0</v>
      </c>
      <c r="AD608" s="71">
        <v>1.3581102792656929</v>
      </c>
      <c r="AE608" s="72"/>
      <c r="AF608" s="71">
        <v>6203636.952050521</v>
      </c>
      <c r="AG608" s="71">
        <v>639911.07936803845</v>
      </c>
      <c r="AH608" s="71">
        <v>642799.4598650377</v>
      </c>
      <c r="AI608" s="71">
        <v>24600793.943208341</v>
      </c>
      <c r="AJ608" s="71">
        <v>22171812.396238182</v>
      </c>
      <c r="AK608" s="71">
        <v>0</v>
      </c>
      <c r="AL608" s="71">
        <v>0</v>
      </c>
      <c r="AM608" s="71">
        <v>1280693.04919937</v>
      </c>
      <c r="AN608" s="71">
        <v>0</v>
      </c>
      <c r="AO608" s="71">
        <v>0</v>
      </c>
      <c r="AP608" s="71">
        <v>55539646.879929498</v>
      </c>
      <c r="AQ608" s="72"/>
      <c r="AR608" s="71">
        <v>37</v>
      </c>
      <c r="AS608" s="71">
        <v>10</v>
      </c>
      <c r="AT608" s="71">
        <v>0</v>
      </c>
      <c r="AU608" s="71">
        <v>0</v>
      </c>
      <c r="AV608" s="71">
        <v>0</v>
      </c>
      <c r="AW608" s="71">
        <v>0</v>
      </c>
      <c r="AX608" s="71"/>
      <c r="AY608" s="72"/>
      <c r="AZ608" s="71">
        <v>175.8</v>
      </c>
      <c r="BA608" s="71">
        <v>5174.6440000000002</v>
      </c>
      <c r="BB608" s="71">
        <v>0</v>
      </c>
      <c r="BC608" s="71">
        <v>0</v>
      </c>
      <c r="BD608" s="71">
        <v>0</v>
      </c>
      <c r="BE608" s="71">
        <v>0</v>
      </c>
      <c r="BF608" s="71"/>
      <c r="BG608" s="72"/>
      <c r="BH608" s="71">
        <v>0</v>
      </c>
      <c r="BI608" s="71">
        <v>0</v>
      </c>
      <c r="BJ608" s="71">
        <v>0</v>
      </c>
      <c r="BK608" s="71">
        <v>0</v>
      </c>
      <c r="BL608" s="71">
        <v>14.685</v>
      </c>
      <c r="BM608" s="71">
        <v>0</v>
      </c>
      <c r="BN608" s="72"/>
      <c r="BO608" s="71">
        <v>0</v>
      </c>
      <c r="BP608" s="71">
        <v>0</v>
      </c>
      <c r="BQ608" s="71">
        <v>0</v>
      </c>
      <c r="BR608" s="71">
        <v>0</v>
      </c>
      <c r="BS608" s="71">
        <v>2</v>
      </c>
      <c r="BT608" s="71">
        <v>0</v>
      </c>
      <c r="BU608"/>
      <c r="BV608" s="70">
        <v>14.685</v>
      </c>
      <c r="BW608" s="70">
        <v>0</v>
      </c>
      <c r="BX608" s="70">
        <v>0</v>
      </c>
      <c r="BY608" s="70">
        <v>0</v>
      </c>
      <c r="BZ608" s="70">
        <v>0</v>
      </c>
      <c r="CA608" s="70">
        <v>0</v>
      </c>
      <c r="CB608" s="70">
        <v>0</v>
      </c>
      <c r="CC608" s="70">
        <v>0</v>
      </c>
      <c r="CD608" s="70">
        <v>0</v>
      </c>
    </row>
    <row r="609" spans="1:82">
      <c r="A609" s="70" t="s">
        <v>2312</v>
      </c>
      <c r="B609" s="70">
        <v>455</v>
      </c>
      <c r="C609" s="70">
        <v>13</v>
      </c>
      <c r="D609" s="70">
        <v>27</v>
      </c>
      <c r="E609" s="70">
        <v>2016</v>
      </c>
      <c r="F609" s="70" t="s">
        <v>155</v>
      </c>
      <c r="G609" s="70" t="s">
        <v>1637</v>
      </c>
      <c r="H609" s="70" t="s">
        <v>1638</v>
      </c>
      <c r="I609" s="148"/>
      <c r="J609" s="71">
        <v>18.970358029976769</v>
      </c>
      <c r="K609" s="71">
        <v>0.90602833909765901</v>
      </c>
      <c r="L609" s="71">
        <v>5.3458875373500065</v>
      </c>
      <c r="M609" s="71">
        <v>20.080946182595859</v>
      </c>
      <c r="N609" s="71">
        <v>26.487651778297845</v>
      </c>
      <c r="O609" s="71">
        <v>9.5216335262612866</v>
      </c>
      <c r="P609" s="71">
        <v>9.1295385141000907</v>
      </c>
      <c r="Q609" s="71">
        <v>0.64953212812061067</v>
      </c>
      <c r="R609" s="71">
        <v>0</v>
      </c>
      <c r="S609" s="71">
        <v>1.6499634563884409</v>
      </c>
      <c r="T609" s="72"/>
      <c r="U609" s="71">
        <v>720610</v>
      </c>
      <c r="V609" s="71">
        <v>297</v>
      </c>
      <c r="W609" s="71">
        <v>103</v>
      </c>
      <c r="X609" s="71">
        <v>3868</v>
      </c>
      <c r="Y609" s="71">
        <v>4981</v>
      </c>
      <c r="Z609" s="71">
        <v>5600</v>
      </c>
      <c r="AA609" s="71">
        <v>1879</v>
      </c>
      <c r="AB609" s="71">
        <v>9196</v>
      </c>
      <c r="AC609" s="71">
        <v>0</v>
      </c>
      <c r="AD609" s="71">
        <v>1.6499634563884411</v>
      </c>
      <c r="AE609" s="72"/>
      <c r="AF609" s="71">
        <v>5944669.2367570708</v>
      </c>
      <c r="AG609" s="71">
        <v>609966.12732894626</v>
      </c>
      <c r="AH609" s="71">
        <v>544804.21656656067</v>
      </c>
      <c r="AI609" s="71">
        <v>24556497.201070931</v>
      </c>
      <c r="AJ609" s="71">
        <v>21913064.192762081</v>
      </c>
      <c r="AK609" s="71">
        <v>0</v>
      </c>
      <c r="AL609" s="71">
        <v>0</v>
      </c>
      <c r="AM609" s="71">
        <v>1261252.33286919</v>
      </c>
      <c r="AN609" s="71">
        <v>0</v>
      </c>
      <c r="AO609" s="71">
        <v>0</v>
      </c>
      <c r="AP609" s="71">
        <v>54830253.307354778</v>
      </c>
      <c r="AQ609" s="72"/>
      <c r="AR609" s="71">
        <v>39</v>
      </c>
      <c r="AS609" s="71">
        <v>10</v>
      </c>
      <c r="AT609" s="71">
        <v>0</v>
      </c>
      <c r="AU609" s="71">
        <v>0</v>
      </c>
      <c r="AV609" s="71">
        <v>0</v>
      </c>
      <c r="AW609" s="71">
        <v>0</v>
      </c>
      <c r="AX609" s="71"/>
      <c r="AY609" s="72"/>
      <c r="AZ609" s="71">
        <v>183.7</v>
      </c>
      <c r="BA609" s="71">
        <v>5174.6440000000002</v>
      </c>
      <c r="BB609" s="71">
        <v>0</v>
      </c>
      <c r="BC609" s="71">
        <v>0</v>
      </c>
      <c r="BD609" s="71">
        <v>0</v>
      </c>
      <c r="BE609" s="71">
        <v>0</v>
      </c>
      <c r="BF609" s="71"/>
      <c r="BG609" s="72"/>
      <c r="BH609" s="71">
        <v>0</v>
      </c>
      <c r="BI609" s="71">
        <v>0</v>
      </c>
      <c r="BJ609" s="71">
        <v>0</v>
      </c>
      <c r="BK609" s="71">
        <v>0</v>
      </c>
      <c r="BL609" s="71">
        <v>14.378</v>
      </c>
      <c r="BM609" s="71">
        <v>0</v>
      </c>
      <c r="BN609" s="72"/>
      <c r="BO609" s="71">
        <v>0</v>
      </c>
      <c r="BP609" s="71">
        <v>0</v>
      </c>
      <c r="BQ609" s="71">
        <v>0</v>
      </c>
      <c r="BR609" s="71">
        <v>0</v>
      </c>
      <c r="BS609" s="71">
        <v>2</v>
      </c>
      <c r="BT609" s="71">
        <v>0</v>
      </c>
      <c r="BU609"/>
      <c r="BV609" s="70">
        <v>14.378</v>
      </c>
      <c r="BW609" s="70">
        <v>0</v>
      </c>
      <c r="BX609" s="70">
        <v>0</v>
      </c>
      <c r="BY609" s="70">
        <v>0</v>
      </c>
      <c r="BZ609" s="70">
        <v>0</v>
      </c>
      <c r="CA609" s="70">
        <v>0</v>
      </c>
      <c r="CB609" s="70">
        <v>0</v>
      </c>
      <c r="CC609" s="70">
        <v>0</v>
      </c>
      <c r="CD609" s="70">
        <v>0</v>
      </c>
    </row>
    <row r="610" spans="1:82">
      <c r="A610" s="70" t="s">
        <v>2313</v>
      </c>
      <c r="B610" s="70">
        <v>456</v>
      </c>
      <c r="C610" s="70">
        <v>14</v>
      </c>
      <c r="D610" s="70">
        <v>27</v>
      </c>
      <c r="E610" s="70">
        <v>2017</v>
      </c>
      <c r="F610" s="70" t="s">
        <v>156</v>
      </c>
      <c r="G610" s="70" t="s">
        <v>1637</v>
      </c>
      <c r="H610" s="70" t="s">
        <v>1638</v>
      </c>
      <c r="I610" s="148"/>
      <c r="J610" s="71">
        <v>18.329472787700638</v>
      </c>
      <c r="K610" s="71">
        <v>0.9258253047321755</v>
      </c>
      <c r="L610" s="71">
        <v>4.8257864331574805</v>
      </c>
      <c r="M610" s="71">
        <v>20.134963335161057</v>
      </c>
      <c r="N610" s="71">
        <v>25.800010916509866</v>
      </c>
      <c r="O610" s="71">
        <v>9.329467120904031</v>
      </c>
      <c r="P610" s="71">
        <v>9.0958458659816319</v>
      </c>
      <c r="Q610" s="71">
        <v>0.61732019241096303</v>
      </c>
      <c r="R610" s="71">
        <v>0</v>
      </c>
      <c r="S610" s="71">
        <v>1.5602933999612678</v>
      </c>
      <c r="T610" s="72"/>
      <c r="U610" s="71">
        <v>685112</v>
      </c>
      <c r="V610" s="71">
        <v>297</v>
      </c>
      <c r="W610" s="71">
        <v>103</v>
      </c>
      <c r="X610" s="71">
        <v>3868</v>
      </c>
      <c r="Y610" s="71">
        <v>4958</v>
      </c>
      <c r="Z610" s="71">
        <v>5578</v>
      </c>
      <c r="AA610" s="71">
        <v>1884</v>
      </c>
      <c r="AB610" s="71">
        <v>9038</v>
      </c>
      <c r="AC610" s="71">
        <v>0</v>
      </c>
      <c r="AD610" s="71">
        <v>1.560293399961268</v>
      </c>
      <c r="AE610" s="72"/>
      <c r="AF610" s="71">
        <v>5553705.1730659762</v>
      </c>
      <c r="AG610" s="71">
        <v>611738.41329183313</v>
      </c>
      <c r="AH610" s="71">
        <v>665535.99255146412</v>
      </c>
      <c r="AI610" s="71">
        <v>23948954.002890948</v>
      </c>
      <c r="AJ610" s="71">
        <v>19779016.63150892</v>
      </c>
      <c r="AK610" s="71">
        <v>0</v>
      </c>
      <c r="AL610" s="71">
        <v>0</v>
      </c>
      <c r="AM610" s="71">
        <v>1241521.8811015279</v>
      </c>
      <c r="AN610" s="71">
        <v>0</v>
      </c>
      <c r="AO610" s="71">
        <v>0</v>
      </c>
      <c r="AP610" s="71">
        <v>51800472.094410665</v>
      </c>
      <c r="AQ610" s="72"/>
      <c r="AR610" s="71">
        <v>40</v>
      </c>
      <c r="AS610" s="71">
        <v>10</v>
      </c>
      <c r="AT610" s="71">
        <v>0</v>
      </c>
      <c r="AU610" s="71">
        <v>0</v>
      </c>
      <c r="AV610" s="71">
        <v>0</v>
      </c>
      <c r="AW610" s="71">
        <v>0</v>
      </c>
      <c r="AX610" s="71"/>
      <c r="AY610" s="72"/>
      <c r="AZ610" s="71">
        <v>188.1</v>
      </c>
      <c r="BA610" s="71">
        <v>5174.6440000000002</v>
      </c>
      <c r="BB610" s="71">
        <v>0</v>
      </c>
      <c r="BC610" s="71">
        <v>0</v>
      </c>
      <c r="BD610" s="71">
        <v>0</v>
      </c>
      <c r="BE610" s="71">
        <v>0</v>
      </c>
      <c r="BF610" s="71"/>
      <c r="BG610" s="72"/>
      <c r="BH610" s="71">
        <v>0</v>
      </c>
      <c r="BI610" s="71">
        <v>0</v>
      </c>
      <c r="BJ610" s="71">
        <v>0</v>
      </c>
      <c r="BK610" s="71">
        <v>0</v>
      </c>
      <c r="BL610" s="71">
        <v>13.794</v>
      </c>
      <c r="BM610" s="71">
        <v>0</v>
      </c>
      <c r="BN610" s="72"/>
      <c r="BO610" s="71">
        <v>0</v>
      </c>
      <c r="BP610" s="71">
        <v>0</v>
      </c>
      <c r="BQ610" s="71">
        <v>0</v>
      </c>
      <c r="BR610" s="71">
        <v>0</v>
      </c>
      <c r="BS610" s="71">
        <v>2</v>
      </c>
      <c r="BT610" s="71">
        <v>0</v>
      </c>
      <c r="BU610"/>
      <c r="BV610" s="70">
        <v>13.794</v>
      </c>
      <c r="BW610" s="70">
        <v>0</v>
      </c>
      <c r="BX610" s="70">
        <v>0</v>
      </c>
      <c r="BY610" s="70">
        <v>0</v>
      </c>
      <c r="BZ610" s="70">
        <v>0</v>
      </c>
      <c r="CA610" s="70">
        <v>0</v>
      </c>
      <c r="CB610" s="70">
        <v>0</v>
      </c>
      <c r="CC610" s="70">
        <v>0</v>
      </c>
      <c r="CD610" s="70">
        <v>0</v>
      </c>
    </row>
    <row r="611" spans="1:82">
      <c r="A611" s="70" t="s">
        <v>2314</v>
      </c>
      <c r="B611" s="70">
        <v>457</v>
      </c>
      <c r="C611" s="70">
        <v>15</v>
      </c>
      <c r="D611" s="70">
        <v>27</v>
      </c>
      <c r="E611" s="70">
        <v>2018</v>
      </c>
      <c r="F611" s="70" t="s">
        <v>183</v>
      </c>
      <c r="G611" s="70" t="s">
        <v>1637</v>
      </c>
      <c r="H611" s="70" t="s">
        <v>1638</v>
      </c>
      <c r="I611" s="148"/>
      <c r="J611" s="71">
        <v>17.662236526207284</v>
      </c>
      <c r="K611" s="71">
        <v>0.86169259511226992</v>
      </c>
      <c r="L611" s="71">
        <v>4.4270374741261529</v>
      </c>
      <c r="M611" s="71">
        <v>20.234270512240638</v>
      </c>
      <c r="N611" s="71">
        <v>23.44222113409193</v>
      </c>
      <c r="O611" s="71">
        <v>9.0606427561387335</v>
      </c>
      <c r="P611" s="71">
        <v>8.8762467577230346</v>
      </c>
      <c r="Q611" s="71">
        <v>0.56034994791434101</v>
      </c>
      <c r="R611" s="71">
        <v>0</v>
      </c>
      <c r="S611" s="71">
        <v>1.870068400849894</v>
      </c>
      <c r="T611" s="72"/>
      <c r="U611" s="71">
        <v>689802</v>
      </c>
      <c r="V611" s="71">
        <v>297</v>
      </c>
      <c r="W611" s="71">
        <v>103</v>
      </c>
      <c r="X611" s="71">
        <v>3868</v>
      </c>
      <c r="Y611" s="71">
        <v>4893</v>
      </c>
      <c r="Z611" s="71">
        <v>5521</v>
      </c>
      <c r="AA611" s="71">
        <v>1857</v>
      </c>
      <c r="AB611" s="71">
        <v>8841</v>
      </c>
      <c r="AC611" s="71">
        <v>0</v>
      </c>
      <c r="AD611" s="71">
        <v>1.870068400849894</v>
      </c>
      <c r="AE611" s="72"/>
      <c r="AF611" s="71">
        <v>5613107.643262797</v>
      </c>
      <c r="AG611" s="71">
        <v>553476.92282259045</v>
      </c>
      <c r="AH611" s="71">
        <v>627267.75487031916</v>
      </c>
      <c r="AI611" s="71">
        <v>24480722.91256785</v>
      </c>
      <c r="AJ611" s="71">
        <v>18132606.78096588</v>
      </c>
      <c r="AK611" s="71">
        <v>0</v>
      </c>
      <c r="AL611" s="71">
        <v>0</v>
      </c>
      <c r="AM611" s="71">
        <v>1216973.4698016869</v>
      </c>
      <c r="AN611" s="71">
        <v>0</v>
      </c>
      <c r="AO611" s="71">
        <v>0</v>
      </c>
      <c r="AP611" s="71">
        <v>50624155.484291121</v>
      </c>
      <c r="AQ611" s="72"/>
      <c r="AR611" s="71">
        <v>42</v>
      </c>
      <c r="AS611" s="71">
        <v>12</v>
      </c>
      <c r="AT611" s="71">
        <v>0</v>
      </c>
      <c r="AU611" s="71">
        <v>0</v>
      </c>
      <c r="AV611" s="71">
        <v>0</v>
      </c>
      <c r="AW611" s="71">
        <v>0</v>
      </c>
      <c r="AX611" s="71"/>
      <c r="AY611" s="72"/>
      <c r="AZ611" s="71">
        <v>204.1</v>
      </c>
      <c r="BA611" s="71">
        <v>5252.9440000000004</v>
      </c>
      <c r="BB611" s="71">
        <v>0</v>
      </c>
      <c r="BC611" s="71">
        <v>0</v>
      </c>
      <c r="BD611" s="71">
        <v>0</v>
      </c>
      <c r="BE611" s="71">
        <v>0</v>
      </c>
      <c r="BF611" s="71"/>
      <c r="BG611" s="72"/>
      <c r="BH611" s="71">
        <v>0</v>
      </c>
      <c r="BI611" s="71">
        <v>0</v>
      </c>
      <c r="BJ611" s="71">
        <v>0</v>
      </c>
      <c r="BK611" s="71">
        <v>0</v>
      </c>
      <c r="BL611" s="71">
        <v>13.061999999999999</v>
      </c>
      <c r="BM611" s="71">
        <v>0</v>
      </c>
      <c r="BN611" s="72"/>
      <c r="BO611" s="71">
        <v>0</v>
      </c>
      <c r="BP611" s="71">
        <v>0</v>
      </c>
      <c r="BQ611" s="71">
        <v>0</v>
      </c>
      <c r="BR611" s="71">
        <v>0</v>
      </c>
      <c r="BS611" s="71">
        <v>2</v>
      </c>
      <c r="BT611" s="71">
        <v>0</v>
      </c>
      <c r="BU611"/>
      <c r="BV611" s="70">
        <v>13.061999999999999</v>
      </c>
      <c r="BW611" s="70">
        <v>0</v>
      </c>
      <c r="BX611" s="70">
        <v>0</v>
      </c>
      <c r="BY611" s="70">
        <v>0</v>
      </c>
      <c r="BZ611" s="70">
        <v>0</v>
      </c>
      <c r="CA611" s="70">
        <v>0</v>
      </c>
      <c r="CB611" s="70">
        <v>0</v>
      </c>
      <c r="CC611" s="70">
        <v>0</v>
      </c>
      <c r="CD611" s="70">
        <v>0</v>
      </c>
    </row>
    <row r="612" spans="1:82">
      <c r="A612" s="70" t="s">
        <v>2315</v>
      </c>
      <c r="B612" s="70">
        <v>458</v>
      </c>
      <c r="C612" s="70">
        <v>16</v>
      </c>
      <c r="D612" s="70">
        <v>27</v>
      </c>
      <c r="E612" s="70">
        <v>2019</v>
      </c>
      <c r="F612" s="70" t="s">
        <v>158</v>
      </c>
      <c r="G612" s="70" t="s">
        <v>1637</v>
      </c>
      <c r="H612" s="70" t="s">
        <v>1638</v>
      </c>
      <c r="I612" s="148"/>
      <c r="J612" s="71">
        <v>14.650120696552746</v>
      </c>
      <c r="K612" s="71">
        <v>0.79958727734400459</v>
      </c>
      <c r="L612" s="71">
        <v>4.4468721125643622</v>
      </c>
      <c r="M612" s="71">
        <v>18.15197798091927</v>
      </c>
      <c r="N612" s="71">
        <v>23.649282656267623</v>
      </c>
      <c r="O612" s="71">
        <v>8.6396501898219515</v>
      </c>
      <c r="P612" s="71">
        <v>8.4182504691084024</v>
      </c>
      <c r="Q612" s="71">
        <v>0.53620009761759302</v>
      </c>
      <c r="R612" s="71">
        <v>0</v>
      </c>
      <c r="S612" s="71">
        <v>1.6117630687332465</v>
      </c>
      <c r="T612" s="72"/>
      <c r="U612" s="71">
        <v>601887</v>
      </c>
      <c r="V612" s="71">
        <v>297</v>
      </c>
      <c r="W612" s="71">
        <v>103</v>
      </c>
      <c r="X612" s="71">
        <v>3868</v>
      </c>
      <c r="Y612" s="71">
        <v>4876</v>
      </c>
      <c r="Z612" s="71">
        <v>5409</v>
      </c>
      <c r="AA612" s="71">
        <v>1748</v>
      </c>
      <c r="AB612" s="71">
        <v>8689</v>
      </c>
      <c r="AC612" s="71">
        <v>0</v>
      </c>
      <c r="AD612" s="71">
        <v>1.611763068733246</v>
      </c>
      <c r="AE612" s="72"/>
      <c r="AF612" s="71">
        <v>4805965.4382277252</v>
      </c>
      <c r="AG612" s="71">
        <v>553313.02277253766</v>
      </c>
      <c r="AH612" s="71">
        <v>677261.8090322552</v>
      </c>
      <c r="AI612" s="71">
        <v>23989076.181462649</v>
      </c>
      <c r="AJ612" s="71">
        <v>19060637.955922231</v>
      </c>
      <c r="AK612" s="71">
        <v>0</v>
      </c>
      <c r="AL612" s="71">
        <v>0</v>
      </c>
      <c r="AM612" s="71">
        <v>1183376.3892430207</v>
      </c>
      <c r="AN612" s="71">
        <v>0</v>
      </c>
      <c r="AO612" s="71">
        <v>0</v>
      </c>
      <c r="AP612" s="71">
        <v>50269630.796660423</v>
      </c>
      <c r="AQ612" s="72"/>
      <c r="AR612" s="71">
        <v>43</v>
      </c>
      <c r="AS612" s="71">
        <v>15</v>
      </c>
      <c r="AT612" s="71">
        <v>0</v>
      </c>
      <c r="AU612" s="71">
        <v>0</v>
      </c>
      <c r="AV612" s="71">
        <v>0</v>
      </c>
      <c r="AW612" s="71">
        <v>0</v>
      </c>
      <c r="AX612" s="71"/>
      <c r="AY612" s="72"/>
      <c r="AZ612" s="71">
        <v>209.3</v>
      </c>
      <c r="BA612" s="71">
        <v>5399.4440000000004</v>
      </c>
      <c r="BB612" s="71">
        <v>0</v>
      </c>
      <c r="BC612" s="71">
        <v>0</v>
      </c>
      <c r="BD612" s="71">
        <v>0</v>
      </c>
      <c r="BE612" s="71">
        <v>0</v>
      </c>
      <c r="BF612" s="71"/>
      <c r="BG612" s="72"/>
      <c r="BH612" s="71">
        <v>0</v>
      </c>
      <c r="BI612" s="71">
        <v>0</v>
      </c>
      <c r="BJ612" s="71">
        <v>0</v>
      </c>
      <c r="BK612" s="71">
        <v>0</v>
      </c>
      <c r="BL612" s="71">
        <v>12.724</v>
      </c>
      <c r="BM612" s="71">
        <v>0</v>
      </c>
      <c r="BN612" s="72"/>
      <c r="BO612" s="71">
        <v>0</v>
      </c>
      <c r="BP612" s="71">
        <v>0</v>
      </c>
      <c r="BQ612" s="71">
        <v>0</v>
      </c>
      <c r="BR612" s="71">
        <v>0</v>
      </c>
      <c r="BS612" s="71">
        <v>2</v>
      </c>
      <c r="BT612" s="71">
        <v>0</v>
      </c>
      <c r="BU612"/>
      <c r="BV612" s="70">
        <v>12.724</v>
      </c>
      <c r="BW612" s="70">
        <v>0</v>
      </c>
      <c r="BX612" s="70">
        <v>0</v>
      </c>
      <c r="BY612" s="70">
        <v>0</v>
      </c>
      <c r="BZ612" s="70">
        <v>0</v>
      </c>
      <c r="CA612" s="70">
        <v>0</v>
      </c>
      <c r="CB612" s="70">
        <v>0</v>
      </c>
      <c r="CC612" s="70">
        <v>0</v>
      </c>
      <c r="CD612" s="70">
        <v>0</v>
      </c>
    </row>
    <row r="613" spans="1:82">
      <c r="A613" s="70" t="s">
        <v>2316</v>
      </c>
      <c r="B613" s="70">
        <v>459</v>
      </c>
      <c r="C613" s="70">
        <v>17</v>
      </c>
      <c r="D613" s="70">
        <v>27</v>
      </c>
      <c r="E613" s="70">
        <v>2020</v>
      </c>
      <c r="F613" s="70" t="s">
        <v>159</v>
      </c>
      <c r="G613" s="70" t="s">
        <v>1637</v>
      </c>
      <c r="H613" s="70" t="s">
        <v>1638</v>
      </c>
      <c r="I613" s="148"/>
      <c r="J613" s="71">
        <v>16.960543462510142</v>
      </c>
      <c r="K613" s="71">
        <v>0.71583745370345297</v>
      </c>
      <c r="L613" s="71">
        <v>4.8101933213938048</v>
      </c>
      <c r="M613" s="71">
        <v>15.985442812436201</v>
      </c>
      <c r="N613" s="71">
        <v>21.4491859432834</v>
      </c>
      <c r="O613" s="71">
        <v>7.5303708281051165</v>
      </c>
      <c r="P613" s="71">
        <v>7.9880817050434336</v>
      </c>
      <c r="Q613" s="71">
        <v>0.50081238455042498</v>
      </c>
      <c r="R613" s="71">
        <v>0</v>
      </c>
      <c r="S613" s="71">
        <v>1.3484580256550069</v>
      </c>
      <c r="T613" s="72"/>
      <c r="U613" s="71">
        <v>789894</v>
      </c>
      <c r="V613" s="71">
        <v>246</v>
      </c>
      <c r="W613" s="71">
        <v>99</v>
      </c>
      <c r="X613" s="71">
        <v>3582</v>
      </c>
      <c r="Y613" s="71">
        <v>4825</v>
      </c>
      <c r="Z613" s="71">
        <v>5381</v>
      </c>
      <c r="AA613" s="71">
        <v>1763</v>
      </c>
      <c r="AB613" s="71">
        <v>8494</v>
      </c>
      <c r="AC613" s="71">
        <v>0</v>
      </c>
      <c r="AD613" s="71">
        <v>1.3484580256550069</v>
      </c>
      <c r="AE613" s="72"/>
      <c r="AF613" s="71">
        <v>6167419.2348279813</v>
      </c>
      <c r="AG613" s="71">
        <v>458637.48318300291</v>
      </c>
      <c r="AH613" s="71">
        <v>705406.61591754272</v>
      </c>
      <c r="AI613" s="71">
        <v>20566703.699186429</v>
      </c>
      <c r="AJ613" s="71">
        <v>19813803.734180961</v>
      </c>
      <c r="AK613" s="71"/>
      <c r="AL613" s="71"/>
      <c r="AM613" s="71">
        <v>1108561.370308286</v>
      </c>
      <c r="AN613" s="71"/>
      <c r="AO613" s="71"/>
      <c r="AP613" s="71">
        <v>48820532.137604199</v>
      </c>
      <c r="AQ613" s="72"/>
      <c r="AR613" s="71">
        <v>48</v>
      </c>
      <c r="AS613" s="71">
        <v>16</v>
      </c>
      <c r="AT613" s="71">
        <v>0</v>
      </c>
      <c r="AU613" s="71">
        <v>0</v>
      </c>
      <c r="AV613" s="71">
        <v>0</v>
      </c>
      <c r="AW613" s="71">
        <v>0</v>
      </c>
      <c r="AX613" s="71"/>
      <c r="AY613" s="72"/>
      <c r="AZ613" s="71">
        <v>235.5</v>
      </c>
      <c r="BA613" s="71">
        <v>5448.9440000000004</v>
      </c>
      <c r="BB613" s="71">
        <v>0</v>
      </c>
      <c r="BC613" s="71">
        <v>0</v>
      </c>
      <c r="BD613" s="71">
        <v>0</v>
      </c>
      <c r="BE613" s="71">
        <v>0</v>
      </c>
      <c r="BF613" s="71"/>
      <c r="BG613" s="72"/>
      <c r="BH613" s="71">
        <v>0</v>
      </c>
      <c r="BI613" s="71">
        <v>0</v>
      </c>
      <c r="BJ613" s="71">
        <v>0</v>
      </c>
      <c r="BK613" s="71">
        <v>0</v>
      </c>
      <c r="BL613" s="71">
        <v>7.681</v>
      </c>
      <c r="BM613" s="71">
        <v>0</v>
      </c>
      <c r="BN613" s="72"/>
      <c r="BO613" s="71">
        <v>0</v>
      </c>
      <c r="BP613" s="71">
        <v>0</v>
      </c>
      <c r="BQ613" s="71">
        <v>0</v>
      </c>
      <c r="BR613" s="71">
        <v>0</v>
      </c>
      <c r="BS613" s="71">
        <v>2</v>
      </c>
      <c r="BT613" s="71">
        <v>0</v>
      </c>
      <c r="BU613"/>
      <c r="BV613" s="70">
        <v>7.681</v>
      </c>
      <c r="BW613" s="70">
        <v>0</v>
      </c>
      <c r="BX613" s="70">
        <v>0</v>
      </c>
      <c r="BY613" s="70">
        <v>0</v>
      </c>
      <c r="BZ613" s="70">
        <v>0</v>
      </c>
      <c r="CA613" s="70">
        <v>0</v>
      </c>
      <c r="CB613" s="70">
        <v>0</v>
      </c>
      <c r="CC613" s="70">
        <v>0</v>
      </c>
      <c r="CD613" s="70">
        <v>0</v>
      </c>
    </row>
    <row r="614" spans="1:82">
      <c r="A614" s="70" t="s">
        <v>2317</v>
      </c>
      <c r="B614" s="70">
        <v>459</v>
      </c>
      <c r="C614" s="70">
        <v>18</v>
      </c>
      <c r="D614" s="70">
        <v>27</v>
      </c>
      <c r="E614" s="70">
        <v>2021</v>
      </c>
      <c r="F614" s="70" t="s">
        <v>160</v>
      </c>
      <c r="G614" s="70" t="s">
        <v>1637</v>
      </c>
      <c r="H614" s="70" t="s">
        <v>1638</v>
      </c>
      <c r="I614" s="148"/>
      <c r="J614" s="71">
        <v>16.698410674071109</v>
      </c>
      <c r="K614" s="71">
        <v>0.68955017217667081</v>
      </c>
      <c r="L614" s="71">
        <v>4.389729242422197</v>
      </c>
      <c r="M614" s="71">
        <v>16.235079380725477</v>
      </c>
      <c r="N614" s="71">
        <v>20.694611783231814</v>
      </c>
      <c r="O614" s="71">
        <v>7.1626449663951046</v>
      </c>
      <c r="P614" s="71">
        <v>8.0990410585375106</v>
      </c>
      <c r="Q614" s="71">
        <v>0.48081782941788598</v>
      </c>
      <c r="R614" s="71">
        <v>0</v>
      </c>
      <c r="S614" s="71">
        <v>1.383639828509807</v>
      </c>
      <c r="T614" s="72"/>
      <c r="U614" s="71">
        <v>798630</v>
      </c>
      <c r="V614" s="71">
        <v>246</v>
      </c>
      <c r="W614" s="71">
        <v>99</v>
      </c>
      <c r="X614" s="71">
        <v>3582</v>
      </c>
      <c r="Y614" s="71">
        <v>4712</v>
      </c>
      <c r="Z614" s="71">
        <v>5270</v>
      </c>
      <c r="AA614" s="71">
        <v>1743</v>
      </c>
      <c r="AB614" s="71">
        <v>8235</v>
      </c>
      <c r="AC614" s="71">
        <v>0</v>
      </c>
      <c r="AD614" s="71">
        <v>1.383639828509807</v>
      </c>
      <c r="AE614" s="72"/>
      <c r="AF614" s="71">
        <v>6117162.0412482368</v>
      </c>
      <c r="AG614" s="71">
        <v>466557.4326106197</v>
      </c>
      <c r="AH614" s="71">
        <v>632438.08328218886</v>
      </c>
      <c r="AI614" s="71">
        <v>22567770.56538514</v>
      </c>
      <c r="AJ614" s="71">
        <v>18848960.57853581</v>
      </c>
      <c r="AK614" s="71">
        <v>0</v>
      </c>
      <c r="AL614" s="71">
        <v>0</v>
      </c>
      <c r="AM614" s="71">
        <v>1080958.116097257</v>
      </c>
      <c r="AN614" s="71">
        <v>0</v>
      </c>
      <c r="AO614" s="71">
        <v>0</v>
      </c>
      <c r="AP614" s="71">
        <v>49713846.81715925</v>
      </c>
      <c r="AQ614" s="72"/>
      <c r="AR614" s="71">
        <v>53</v>
      </c>
      <c r="AS614" s="71">
        <v>17</v>
      </c>
      <c r="AT614" s="71">
        <v>0</v>
      </c>
      <c r="AU614" s="71">
        <v>0</v>
      </c>
      <c r="AV614" s="71">
        <v>0</v>
      </c>
      <c r="AW614" s="71">
        <v>0</v>
      </c>
      <c r="AX614" s="71"/>
      <c r="AY614" s="72"/>
      <c r="AZ614" s="71">
        <v>265.60000000000002</v>
      </c>
      <c r="BA614" s="71">
        <v>5470.9440000000004</v>
      </c>
      <c r="BB614" s="71">
        <v>0</v>
      </c>
      <c r="BC614" s="71">
        <v>0</v>
      </c>
      <c r="BD614" s="71">
        <v>0</v>
      </c>
      <c r="BE614" s="71">
        <v>0</v>
      </c>
      <c r="BF614" s="71"/>
      <c r="BG614" s="72"/>
      <c r="BH614" s="71">
        <v>0</v>
      </c>
      <c r="BI614" s="71">
        <v>0</v>
      </c>
      <c r="BJ614" s="71">
        <v>0</v>
      </c>
      <c r="BK614" s="71">
        <v>0</v>
      </c>
      <c r="BL614" s="71">
        <v>8.8989999999999991</v>
      </c>
      <c r="BM614" s="71">
        <v>0</v>
      </c>
      <c r="BN614" s="72"/>
      <c r="BO614" s="71">
        <v>0</v>
      </c>
      <c r="BP614" s="71">
        <v>0</v>
      </c>
      <c r="BQ614" s="71">
        <v>0</v>
      </c>
      <c r="BR614" s="71">
        <v>0</v>
      </c>
      <c r="BS614" s="71">
        <v>2</v>
      </c>
      <c r="BT614" s="71">
        <v>0</v>
      </c>
      <c r="BU614"/>
      <c r="BV614" s="70">
        <v>8.8989999999999991</v>
      </c>
      <c r="BW614" s="70">
        <v>0</v>
      </c>
      <c r="BX614" s="70">
        <v>0</v>
      </c>
      <c r="BY614" s="70">
        <v>0</v>
      </c>
      <c r="BZ614" s="70">
        <v>0</v>
      </c>
      <c r="CA614" s="70">
        <v>0</v>
      </c>
      <c r="CB614" s="70">
        <v>0</v>
      </c>
      <c r="CC614" s="70">
        <v>0</v>
      </c>
      <c r="CD614" s="70">
        <v>0</v>
      </c>
    </row>
    <row r="615" spans="1:82">
      <c r="A615" s="70" t="s">
        <v>1639</v>
      </c>
      <c r="B615" s="70">
        <v>459</v>
      </c>
      <c r="C615" s="70">
        <v>19</v>
      </c>
      <c r="D615" s="70">
        <v>27</v>
      </c>
      <c r="E615" s="70">
        <v>2022</v>
      </c>
      <c r="F615" s="70" t="s">
        <v>161</v>
      </c>
      <c r="G615" s="1064" t="s">
        <v>1637</v>
      </c>
      <c r="H615" s="70" t="s">
        <v>1638</v>
      </c>
      <c r="I615" s="148"/>
      <c r="J615" s="71">
        <v>14.80388928339417</v>
      </c>
      <c r="K615" s="71">
        <v>0.65959202859780497</v>
      </c>
      <c r="L615" s="71">
        <v>3.9359718489588733</v>
      </c>
      <c r="M615" s="71">
        <v>16.552514661039474</v>
      </c>
      <c r="N615" s="71">
        <v>20.450022064740658</v>
      </c>
      <c r="O615" s="71">
        <v>7.4243298027589955</v>
      </c>
      <c r="P615" s="71">
        <v>7.9911602748456358</v>
      </c>
      <c r="Q615" s="71">
        <v>0.47961260690521551</v>
      </c>
      <c r="R615" s="71">
        <v>0</v>
      </c>
      <c r="S615" s="71">
        <v>1.458531623194365</v>
      </c>
      <c r="T615" s="72"/>
      <c r="U615" s="71">
        <v>870806</v>
      </c>
      <c r="V615" s="71">
        <v>246</v>
      </c>
      <c r="W615" s="71">
        <v>99</v>
      </c>
      <c r="X615" s="71">
        <v>3582</v>
      </c>
      <c r="Y615" s="71">
        <v>4728</v>
      </c>
      <c r="Z615" s="71">
        <v>5190</v>
      </c>
      <c r="AA615" s="71">
        <v>1746</v>
      </c>
      <c r="AB615" s="71">
        <v>8147</v>
      </c>
      <c r="AC615" s="71">
        <v>0</v>
      </c>
      <c r="AD615" s="71">
        <v>1.458531623194365</v>
      </c>
      <c r="AE615" s="72"/>
      <c r="AF615" s="71">
        <v>5946321.2306037648</v>
      </c>
      <c r="AG615" s="71">
        <v>470655.93984925491</v>
      </c>
      <c r="AH615" s="71">
        <v>702012.08656054165</v>
      </c>
      <c r="AI615" s="71">
        <v>22412603.047826353</v>
      </c>
      <c r="AJ615" s="71">
        <v>19251776.22502505</v>
      </c>
      <c r="AK615" s="71">
        <v>0</v>
      </c>
      <c r="AL615" s="71">
        <v>0</v>
      </c>
      <c r="AM615" s="71">
        <v>1052000.0675347706</v>
      </c>
      <c r="AN615" s="71">
        <v>0</v>
      </c>
      <c r="AO615" s="71">
        <v>0</v>
      </c>
      <c r="AP615" s="71">
        <v>49835368.597399734</v>
      </c>
      <c r="AQ615" s="72"/>
      <c r="AR615" s="71">
        <v>59</v>
      </c>
      <c r="AS615" s="71">
        <v>18</v>
      </c>
      <c r="AT615" s="71">
        <v>0</v>
      </c>
      <c r="AU615" s="71">
        <v>0</v>
      </c>
      <c r="AV615" s="71">
        <v>0</v>
      </c>
      <c r="AW615" s="71">
        <v>0</v>
      </c>
      <c r="AX615" s="71"/>
      <c r="AY615" s="72"/>
      <c r="AZ615" s="71">
        <v>311.10000000000008</v>
      </c>
      <c r="BA615" s="71">
        <v>5520.8440000000001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2318</v>
      </c>
      <c r="B616" s="70">
        <v>459</v>
      </c>
      <c r="C616" s="70">
        <v>20</v>
      </c>
      <c r="D616" s="70">
        <v>27</v>
      </c>
      <c r="E616" s="70">
        <v>2023</v>
      </c>
      <c r="F616" s="70" t="s">
        <v>1539</v>
      </c>
      <c r="G616" s="1064" t="s">
        <v>1637</v>
      </c>
      <c r="H616" s="70" t="s">
        <v>1638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63</v>
      </c>
      <c r="AS616" s="71">
        <v>19</v>
      </c>
      <c r="AT616" s="71">
        <v>0</v>
      </c>
      <c r="AU616" s="71">
        <v>1</v>
      </c>
      <c r="AV616" s="71">
        <v>0</v>
      </c>
      <c r="AW616" s="71">
        <v>0</v>
      </c>
      <c r="AX616" s="71"/>
      <c r="AY616" s="72"/>
      <c r="AZ616" s="71">
        <v>344.30000000000007</v>
      </c>
      <c r="BA616" s="71">
        <v>5570.3440000000001</v>
      </c>
      <c r="BB616" s="71">
        <v>0</v>
      </c>
      <c r="BC616" s="71">
        <v>20790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1636</v>
      </c>
      <c r="B617" s="70">
        <v>459</v>
      </c>
      <c r="C617" s="70">
        <v>21</v>
      </c>
      <c r="D617" s="70">
        <v>27</v>
      </c>
      <c r="E617" s="70">
        <v>2024</v>
      </c>
      <c r="F617" s="70" t="s">
        <v>1554</v>
      </c>
      <c r="G617" s="70" t="s">
        <v>1637</v>
      </c>
      <c r="H617" s="70" t="s">
        <v>1638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12462.795146769011</v>
      </c>
      <c r="K618" s="71">
        <v>277.32272176860749</v>
      </c>
      <c r="L618" s="71">
        <v>409.45126363561928</v>
      </c>
      <c r="M618" s="71">
        <v>1640.0982378395281</v>
      </c>
      <c r="N618" s="71">
        <v>1857.0381529391341</v>
      </c>
      <c r="O618" s="71">
        <v>1471.9153605680419</v>
      </c>
      <c r="P618" s="71">
        <v>1742.3544947970299</v>
      </c>
      <c r="Q618" s="71">
        <v>110.399536520355</v>
      </c>
      <c r="R618" s="71">
        <v>157.6745334992888</v>
      </c>
      <c r="S618" s="71">
        <v>118.04921999999991</v>
      </c>
      <c r="T618" s="72"/>
      <c r="U618" s="71">
        <v>749616305</v>
      </c>
      <c r="V618" s="71">
        <v>74290</v>
      </c>
      <c r="W618" s="71">
        <v>4007</v>
      </c>
      <c r="X618" s="71">
        <v>501191</v>
      </c>
      <c r="Y618" s="71">
        <v>546117</v>
      </c>
      <c r="Z618" s="71">
        <v>605416</v>
      </c>
      <c r="AA618" s="71">
        <v>423063</v>
      </c>
      <c r="AB618" s="71">
        <v>1792514</v>
      </c>
      <c r="AC618" s="71">
        <v>27309513</v>
      </c>
      <c r="AD618" s="71">
        <v>118.04922000000001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12480.334499706491</v>
      </c>
      <c r="K619" s="71">
        <v>183.9329383338893</v>
      </c>
      <c r="L619" s="71">
        <v>486.35398279457502</v>
      </c>
      <c r="M619" s="71">
        <v>2714.147275301912</v>
      </c>
      <c r="N619" s="71">
        <v>2867.5483856849119</v>
      </c>
      <c r="O619" s="71">
        <v>2240.1324418462468</v>
      </c>
      <c r="P619" s="71">
        <v>1769.0184495008341</v>
      </c>
      <c r="Q619" s="71">
        <v>109.43075148699</v>
      </c>
      <c r="R619" s="71">
        <v>181.49409666940701</v>
      </c>
      <c r="S619" s="71">
        <v>113.97845197732001</v>
      </c>
      <c r="T619" s="72"/>
      <c r="U619" s="71">
        <v>945809491</v>
      </c>
      <c r="V619" s="71">
        <v>63332</v>
      </c>
      <c r="W619" s="71">
        <v>5384</v>
      </c>
      <c r="X619" s="71">
        <v>459835</v>
      </c>
      <c r="Y619" s="71">
        <v>691279</v>
      </c>
      <c r="Z619" s="71">
        <v>1066227</v>
      </c>
      <c r="AA619" s="71">
        <v>351787</v>
      </c>
      <c r="AB619" s="71">
        <v>1857456</v>
      </c>
      <c r="AC619" s="71">
        <v>32093473</v>
      </c>
      <c r="AD619" s="71">
        <v>113.97845197732001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12974.59846304334</v>
      </c>
      <c r="K621" s="71">
        <v>157.91566559445701</v>
      </c>
      <c r="L621" s="71">
        <v>411.23736737339601</v>
      </c>
      <c r="M621" s="71">
        <v>2672.8857667744901</v>
      </c>
      <c r="N621" s="71">
        <v>2919.769720224559</v>
      </c>
      <c r="O621" s="71">
        <v>2197.0455909540419</v>
      </c>
      <c r="P621" s="71">
        <v>1751.826160844812</v>
      </c>
      <c r="Q621" s="71">
        <v>115.467470603899</v>
      </c>
      <c r="R621" s="71">
        <v>163.20170106389219</v>
      </c>
      <c r="S621" s="71">
        <v>88.714295276974198</v>
      </c>
      <c r="T621" s="72"/>
      <c r="U621" s="71">
        <v>1160177667</v>
      </c>
      <c r="V621" s="71">
        <v>58977</v>
      </c>
      <c r="W621" s="71">
        <v>5311</v>
      </c>
      <c r="X621" s="71">
        <v>557819</v>
      </c>
      <c r="Y621" s="71">
        <v>710875</v>
      </c>
      <c r="Z621" s="71">
        <v>1087079</v>
      </c>
      <c r="AA621" s="71">
        <v>343058</v>
      </c>
      <c r="AB621" s="71">
        <v>1856282</v>
      </c>
      <c r="AC621" s="71">
        <v>29686876</v>
      </c>
      <c r="AD621" s="71">
        <v>88.714295276974198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12340.687605007201</v>
      </c>
      <c r="K622" s="71">
        <v>119.0848808328556</v>
      </c>
      <c r="L622" s="71">
        <v>351.685844105049</v>
      </c>
      <c r="M622" s="71">
        <v>2821.6987052714239</v>
      </c>
      <c r="N622" s="71">
        <v>2562.6847081634592</v>
      </c>
      <c r="O622" s="71">
        <v>2139.2263404343671</v>
      </c>
      <c r="P622" s="71">
        <v>1704.73456786774</v>
      </c>
      <c r="Q622" s="71">
        <v>113.46241731085</v>
      </c>
      <c r="R622" s="71">
        <v>156.6240179916455</v>
      </c>
      <c r="S622" s="71">
        <v>121.3920910568331</v>
      </c>
      <c r="T622" s="72"/>
      <c r="U622" s="71">
        <v>1174505833</v>
      </c>
      <c r="V622" s="71">
        <v>58977</v>
      </c>
      <c r="W622" s="71">
        <v>5311</v>
      </c>
      <c r="X622" s="71">
        <v>557819</v>
      </c>
      <c r="Y622" s="71">
        <v>718960</v>
      </c>
      <c r="Z622" s="71">
        <v>1095621</v>
      </c>
      <c r="AA622" s="71">
        <v>334217</v>
      </c>
      <c r="AB622" s="71">
        <v>1854050</v>
      </c>
      <c r="AC622" s="71">
        <v>29584122</v>
      </c>
      <c r="AD622" s="71">
        <v>121.3920910568331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11538.347635574941</v>
      </c>
      <c r="K623" s="71">
        <v>124.3882604074149</v>
      </c>
      <c r="L623" s="71">
        <v>408.59444098622208</v>
      </c>
      <c r="M623" s="71">
        <v>2973.4480652956559</v>
      </c>
      <c r="N623" s="71">
        <v>2668.7965448793589</v>
      </c>
      <c r="O623" s="71">
        <v>2183.4869838218378</v>
      </c>
      <c r="P623" s="71">
        <v>1625.5747530111539</v>
      </c>
      <c r="Q623" s="71">
        <v>107.832798644267</v>
      </c>
      <c r="R623" s="71">
        <v>144.9092822649703</v>
      </c>
      <c r="S623" s="71">
        <v>117.77678704592</v>
      </c>
      <c r="T623" s="72"/>
      <c r="U623" s="71">
        <v>937458434</v>
      </c>
      <c r="V623" s="71">
        <v>59747</v>
      </c>
      <c r="W623" s="71">
        <v>7683</v>
      </c>
      <c r="X623" s="71">
        <v>615869</v>
      </c>
      <c r="Y623" s="71">
        <v>724893</v>
      </c>
      <c r="Z623" s="71">
        <v>1103806</v>
      </c>
      <c r="AA623" s="71">
        <v>327179</v>
      </c>
      <c r="AB623" s="71">
        <v>1849703</v>
      </c>
      <c r="AC623" s="71">
        <v>26702965</v>
      </c>
      <c r="AD623" s="71">
        <v>117.77678704592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7.13</v>
      </c>
      <c r="BI623" s="71">
        <v>13.12</v>
      </c>
      <c r="BJ623" s="71">
        <v>10792.56</v>
      </c>
      <c r="BK623" s="71">
        <v>2966.9679999999998</v>
      </c>
      <c r="BL623" s="71">
        <v>453.12599999999998</v>
      </c>
      <c r="BM623" s="71">
        <v>0</v>
      </c>
      <c r="BN623" s="72"/>
      <c r="BO623" s="71">
        <v>2</v>
      </c>
      <c r="BP623" s="71">
        <v>2</v>
      </c>
      <c r="BQ623" s="71">
        <v>241</v>
      </c>
      <c r="BR623" s="71">
        <v>10</v>
      </c>
      <c r="BS623" s="71">
        <v>63</v>
      </c>
      <c r="BT623" s="71">
        <v>0</v>
      </c>
      <c r="BU623"/>
      <c r="BV623" s="70">
        <v>12607.489</v>
      </c>
      <c r="BW623" s="70">
        <v>330.47800000000001</v>
      </c>
      <c r="BX623" s="70">
        <v>994.22699999999998</v>
      </c>
      <c r="BY623" s="70">
        <v>5.6790000000000003</v>
      </c>
      <c r="BZ623" s="70">
        <v>60.917999999999999</v>
      </c>
      <c r="CA623" s="70">
        <v>11</v>
      </c>
      <c r="CB623" s="70">
        <v>140.79400000000001</v>
      </c>
      <c r="CC623" s="70">
        <v>82.319000000000003</v>
      </c>
      <c r="CD623" s="70">
        <v>0</v>
      </c>
    </row>
    <row r="624" spans="1:82">
      <c r="A624" s="70" t="s">
        <v>2415</v>
      </c>
      <c r="B624" s="70">
        <v>517</v>
      </c>
      <c r="C624" s="70">
        <v>7</v>
      </c>
      <c r="D624" s="70">
        <v>31</v>
      </c>
      <c r="E624" s="70">
        <v>2010</v>
      </c>
      <c r="F624" s="70" t="s">
        <v>177</v>
      </c>
      <c r="G624" s="70" t="s">
        <v>2408</v>
      </c>
      <c r="H624" s="70" t="s">
        <v>2409</v>
      </c>
      <c r="I624" s="148"/>
      <c r="J624" s="71">
        <v>11979.622801486799</v>
      </c>
      <c r="K624" s="71">
        <v>130.05346103966829</v>
      </c>
      <c r="L624" s="71">
        <v>379.28993579675131</v>
      </c>
      <c r="M624" s="71">
        <v>3069.322305727701</v>
      </c>
      <c r="N624" s="71">
        <v>3055.1983105288109</v>
      </c>
      <c r="O624" s="71">
        <v>2189.6653625464451</v>
      </c>
      <c r="P624" s="71">
        <v>1638.2624061451761</v>
      </c>
      <c r="Q624" s="71">
        <v>112.20487949181199</v>
      </c>
      <c r="R624" s="71">
        <v>151.80525513991421</v>
      </c>
      <c r="S624" s="71">
        <v>127.99869688404</v>
      </c>
      <c r="T624" s="72"/>
      <c r="U624" s="71">
        <v>976473365</v>
      </c>
      <c r="V624" s="71">
        <v>59747</v>
      </c>
      <c r="W624" s="71">
        <v>7683</v>
      </c>
      <c r="X624" s="71">
        <v>615869</v>
      </c>
      <c r="Y624" s="71">
        <v>730515</v>
      </c>
      <c r="Z624" s="71">
        <v>1112073</v>
      </c>
      <c r="AA624" s="71">
        <v>321498</v>
      </c>
      <c r="AB624" s="71">
        <v>1844293</v>
      </c>
      <c r="AC624" s="71">
        <v>26509534</v>
      </c>
      <c r="AD624" s="71">
        <v>127.99869688404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7.3620000000000001</v>
      </c>
      <c r="BI624" s="71">
        <v>13.162000000000001</v>
      </c>
      <c r="BJ624" s="71">
        <v>10910.59434</v>
      </c>
      <c r="BK624" s="71">
        <v>2991.2370000000001</v>
      </c>
      <c r="BL624" s="71">
        <v>548.98199999999997</v>
      </c>
      <c r="BM624" s="71">
        <v>0</v>
      </c>
      <c r="BN624" s="72"/>
      <c r="BO624" s="71">
        <v>2</v>
      </c>
      <c r="BP624" s="71">
        <v>2</v>
      </c>
      <c r="BQ624" s="71">
        <v>250</v>
      </c>
      <c r="BR624" s="71">
        <v>12</v>
      </c>
      <c r="BS624" s="71">
        <v>64</v>
      </c>
      <c r="BT624" s="71">
        <v>0</v>
      </c>
      <c r="BU624"/>
      <c r="BV624" s="70">
        <v>12870.80234</v>
      </c>
      <c r="BW624" s="70">
        <v>317.767</v>
      </c>
      <c r="BX624" s="70">
        <v>984.96699999999998</v>
      </c>
      <c r="BY624" s="70">
        <v>7.601</v>
      </c>
      <c r="BZ624" s="70">
        <v>28.797000000000001</v>
      </c>
      <c r="CA624" s="70">
        <v>12</v>
      </c>
      <c r="CB624" s="70">
        <v>167.179</v>
      </c>
      <c r="CC624" s="70">
        <v>82.224000000000004</v>
      </c>
      <c r="CD624" s="70">
        <v>0</v>
      </c>
    </row>
    <row r="625" spans="1:82">
      <c r="A625" s="70" t="s">
        <v>2416</v>
      </c>
      <c r="B625" s="70">
        <v>518</v>
      </c>
      <c r="C625" s="70">
        <v>8</v>
      </c>
      <c r="D625" s="70">
        <v>31</v>
      </c>
      <c r="E625" s="70">
        <v>2011</v>
      </c>
      <c r="F625" s="70" t="s">
        <v>178</v>
      </c>
      <c r="G625" s="70" t="s">
        <v>2408</v>
      </c>
      <c r="H625" s="70" t="s">
        <v>2409</v>
      </c>
      <c r="I625" s="148"/>
      <c r="J625" s="71">
        <v>12455.360748520139</v>
      </c>
      <c r="K625" s="71">
        <v>179.531812063095</v>
      </c>
      <c r="L625" s="71">
        <v>377.23211653834181</v>
      </c>
      <c r="M625" s="71">
        <v>3574.672010805632</v>
      </c>
      <c r="N625" s="71">
        <v>3137.323037303187</v>
      </c>
      <c r="O625" s="71">
        <v>2169.8452727985596</v>
      </c>
      <c r="P625" s="71">
        <v>1574.5794584621199</v>
      </c>
      <c r="Q625" s="71">
        <v>129.02842136172501</v>
      </c>
      <c r="R625" s="71">
        <v>149.46852746430221</v>
      </c>
      <c r="S625" s="71">
        <v>132.97807339631899</v>
      </c>
      <c r="T625" s="72"/>
      <c r="U625" s="71">
        <v>941572054</v>
      </c>
      <c r="V625" s="71">
        <v>59747</v>
      </c>
      <c r="W625" s="71">
        <v>7683</v>
      </c>
      <c r="X625" s="71">
        <v>615869</v>
      </c>
      <c r="Y625" s="71">
        <v>727521</v>
      </c>
      <c r="Z625" s="71">
        <v>1125948</v>
      </c>
      <c r="AA625" s="71">
        <v>318196</v>
      </c>
      <c r="AB625" s="71">
        <v>1838613</v>
      </c>
      <c r="AC625" s="71">
        <v>26058306</v>
      </c>
      <c r="AD625" s="71">
        <v>132.97807339631899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25.16</v>
      </c>
      <c r="BI625" s="71">
        <v>13.965</v>
      </c>
      <c r="BJ625" s="71">
        <v>11004.195</v>
      </c>
      <c r="BK625" s="71">
        <v>3311.3420000000001</v>
      </c>
      <c r="BL625" s="71">
        <v>586.51599999999996</v>
      </c>
      <c r="BM625" s="71">
        <v>0</v>
      </c>
      <c r="BN625" s="72"/>
      <c r="BO625" s="71">
        <v>4</v>
      </c>
      <c r="BP625" s="71">
        <v>2</v>
      </c>
      <c r="BQ625" s="71">
        <v>245</v>
      </c>
      <c r="BR625" s="71">
        <v>12</v>
      </c>
      <c r="BS625" s="71">
        <v>68</v>
      </c>
      <c r="BT625" s="71">
        <v>0</v>
      </c>
      <c r="BU625"/>
      <c r="BV625" s="70">
        <v>13321.377</v>
      </c>
      <c r="BW625" s="70">
        <v>267.37599999999998</v>
      </c>
      <c r="BX625" s="70">
        <v>1114.3920000000001</v>
      </c>
      <c r="BY625" s="70">
        <v>11.368</v>
      </c>
      <c r="BZ625" s="70">
        <v>48.448</v>
      </c>
      <c r="CA625" s="70">
        <v>14</v>
      </c>
      <c r="CB625" s="70">
        <v>124.16500000000001</v>
      </c>
      <c r="CC625" s="70">
        <v>40.052</v>
      </c>
      <c r="CD625" s="70">
        <v>0</v>
      </c>
    </row>
    <row r="626" spans="1:82">
      <c r="A626" s="70" t="s">
        <v>2417</v>
      </c>
      <c r="B626" s="70">
        <v>519</v>
      </c>
      <c r="C626" s="70">
        <v>9</v>
      </c>
      <c r="D626" s="70">
        <v>31</v>
      </c>
      <c r="E626" s="70">
        <v>2012</v>
      </c>
      <c r="F626" s="70" t="s">
        <v>179</v>
      </c>
      <c r="G626" s="70" t="s">
        <v>2408</v>
      </c>
      <c r="H626" s="70" t="s">
        <v>2409</v>
      </c>
      <c r="I626" s="148"/>
      <c r="J626" s="71">
        <v>12749.939188032509</v>
      </c>
      <c r="K626" s="71">
        <v>167.64013034537601</v>
      </c>
      <c r="L626" s="71">
        <v>382.78955999275701</v>
      </c>
      <c r="M626" s="71">
        <v>3375.627425719013</v>
      </c>
      <c r="N626" s="71">
        <v>3092.743952890864</v>
      </c>
      <c r="O626" s="71">
        <v>2179.3792109796359</v>
      </c>
      <c r="P626" s="71">
        <v>1563.7709321498851</v>
      </c>
      <c r="Q626" s="71">
        <v>142.70335344498699</v>
      </c>
      <c r="R626" s="71">
        <v>161.4583208460449</v>
      </c>
      <c r="S626" s="71">
        <v>131.62861455873499</v>
      </c>
      <c r="T626" s="72"/>
      <c r="U626" s="71">
        <v>1013696929</v>
      </c>
      <c r="V626" s="71">
        <v>59747</v>
      </c>
      <c r="W626" s="71">
        <v>7683</v>
      </c>
      <c r="X626" s="71">
        <v>615869</v>
      </c>
      <c r="Y626" s="71">
        <v>763846</v>
      </c>
      <c r="Z626" s="71">
        <v>1139865</v>
      </c>
      <c r="AA626" s="71">
        <v>314224</v>
      </c>
      <c r="AB626" s="71">
        <v>1871619</v>
      </c>
      <c r="AC626" s="71">
        <v>27419532</v>
      </c>
      <c r="AD626" s="71">
        <v>131.62861455873499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22.687000000000001</v>
      </c>
      <c r="BI626" s="71">
        <v>14.962</v>
      </c>
      <c r="BJ626" s="71">
        <v>11347.241</v>
      </c>
      <c r="BK626" s="71">
        <v>3222.511</v>
      </c>
      <c r="BL626" s="71">
        <v>664.84299999999996</v>
      </c>
      <c r="BM626" s="71">
        <v>0</v>
      </c>
      <c r="BN626" s="72"/>
      <c r="BO626" s="71">
        <v>4</v>
      </c>
      <c r="BP626" s="71">
        <v>2</v>
      </c>
      <c r="BQ626" s="71">
        <v>253</v>
      </c>
      <c r="BR626" s="71">
        <v>12</v>
      </c>
      <c r="BS626" s="71">
        <v>72</v>
      </c>
      <c r="BT626" s="71">
        <v>0</v>
      </c>
      <c r="BU626"/>
      <c r="BV626" s="70">
        <v>13637.906000000001</v>
      </c>
      <c r="BW626" s="70">
        <v>292.11599999999999</v>
      </c>
      <c r="BX626" s="70">
        <v>1120.287</v>
      </c>
      <c r="BY626" s="70">
        <v>13.832000000000001</v>
      </c>
      <c r="BZ626" s="70">
        <v>37.000999999999998</v>
      </c>
      <c r="CA626" s="70">
        <v>14</v>
      </c>
      <c r="CB626" s="70">
        <v>115.22499999999999</v>
      </c>
      <c r="CC626" s="70">
        <v>41.877000000000002</v>
      </c>
      <c r="CD626" s="70">
        <v>0</v>
      </c>
    </row>
    <row r="627" spans="1:82">
      <c r="A627" s="70" t="s">
        <v>2418</v>
      </c>
      <c r="B627" s="70">
        <v>520</v>
      </c>
      <c r="C627" s="70">
        <v>10</v>
      </c>
      <c r="D627" s="70">
        <v>31</v>
      </c>
      <c r="E627" s="70">
        <v>2013</v>
      </c>
      <c r="F627" s="70" t="s">
        <v>180</v>
      </c>
      <c r="G627" s="70" t="s">
        <v>2408</v>
      </c>
      <c r="H627" s="70" t="s">
        <v>2409</v>
      </c>
      <c r="I627" s="148"/>
      <c r="J627" s="71">
        <v>13046.47717472255</v>
      </c>
      <c r="K627" s="71">
        <v>146.69100143365031</v>
      </c>
      <c r="L627" s="71">
        <v>363.11581415034402</v>
      </c>
      <c r="M627" s="71">
        <v>3398.9582553398109</v>
      </c>
      <c r="N627" s="71">
        <v>3186.0867872023141</v>
      </c>
      <c r="O627" s="71">
        <v>2113.7468433791296</v>
      </c>
      <c r="P627" s="71">
        <v>1553.0986056043303</v>
      </c>
      <c r="Q627" s="71">
        <v>144.565466823333</v>
      </c>
      <c r="R627" s="71">
        <v>160.56827179329159</v>
      </c>
      <c r="S627" s="71">
        <v>129.53548545960641</v>
      </c>
      <c r="T627" s="72"/>
      <c r="U627" s="71">
        <v>1040924881</v>
      </c>
      <c r="V627" s="71">
        <v>59747</v>
      </c>
      <c r="W627" s="71">
        <v>7683</v>
      </c>
      <c r="X627" s="71">
        <v>615869</v>
      </c>
      <c r="Y627" s="71">
        <v>768510</v>
      </c>
      <c r="Z627" s="71">
        <v>1154898</v>
      </c>
      <c r="AA627" s="71">
        <v>310908</v>
      </c>
      <c r="AB627" s="71">
        <v>1868860</v>
      </c>
      <c r="AC627" s="71">
        <v>26617693</v>
      </c>
      <c r="AD627" s="71">
        <v>129.53548545960641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16.501000000000001</v>
      </c>
      <c r="BI627" s="71">
        <v>16.57</v>
      </c>
      <c r="BJ627" s="71">
        <v>11493.217000000001</v>
      </c>
      <c r="BK627" s="71">
        <v>3095.2420000000002</v>
      </c>
      <c r="BL627" s="71">
        <v>678.31600000000003</v>
      </c>
      <c r="BM627" s="71">
        <v>0</v>
      </c>
      <c r="BN627" s="72"/>
      <c r="BO627" s="71">
        <v>4</v>
      </c>
      <c r="BP627" s="71">
        <v>2</v>
      </c>
      <c r="BQ627" s="71">
        <v>259</v>
      </c>
      <c r="BR627" s="71">
        <v>12</v>
      </c>
      <c r="BS627" s="71">
        <v>74</v>
      </c>
      <c r="BT627" s="71">
        <v>0</v>
      </c>
      <c r="BU627"/>
      <c r="BV627" s="70">
        <v>13581.831</v>
      </c>
      <c r="BW627" s="70">
        <v>305.99099999999999</v>
      </c>
      <c r="BX627" s="70">
        <v>1179.5409999999999</v>
      </c>
      <c r="BY627" s="70">
        <v>3.2210000000000001</v>
      </c>
      <c r="BZ627" s="70">
        <v>41.164999999999999</v>
      </c>
      <c r="CA627" s="70">
        <v>15</v>
      </c>
      <c r="CB627" s="70">
        <v>132.10499999999999</v>
      </c>
      <c r="CC627" s="70">
        <v>40.991999999999997</v>
      </c>
      <c r="CD627" s="70">
        <v>0</v>
      </c>
    </row>
    <row r="628" spans="1:82">
      <c r="A628" s="70" t="s">
        <v>2419</v>
      </c>
      <c r="B628" s="70">
        <v>521</v>
      </c>
      <c r="C628" s="70">
        <v>11</v>
      </c>
      <c r="D628" s="70">
        <v>31</v>
      </c>
      <c r="E628" s="70">
        <v>2014</v>
      </c>
      <c r="F628" s="70" t="s">
        <v>181</v>
      </c>
      <c r="G628" s="70" t="s">
        <v>2408</v>
      </c>
      <c r="H628" s="70" t="s">
        <v>2409</v>
      </c>
      <c r="I628" s="148"/>
      <c r="J628" s="71">
        <v>12628.101689100889</v>
      </c>
      <c r="K628" s="71">
        <v>140.71482441383691</v>
      </c>
      <c r="L628" s="71">
        <v>322.85241813298978</v>
      </c>
      <c r="M628" s="71">
        <v>3438.3593917681619</v>
      </c>
      <c r="N628" s="71">
        <v>2868.658794104485</v>
      </c>
      <c r="O628" s="71">
        <v>2023.4762208761456</v>
      </c>
      <c r="P628" s="71">
        <v>1545.1382712688569</v>
      </c>
      <c r="Q628" s="71">
        <v>138.05277490780301</v>
      </c>
      <c r="R628" s="71">
        <v>162.9049898658142</v>
      </c>
      <c r="S628" s="71">
        <v>153.54980465902139</v>
      </c>
      <c r="T628" s="72"/>
      <c r="U628" s="71">
        <v>1054271013</v>
      </c>
      <c r="V628" s="71">
        <v>48408</v>
      </c>
      <c r="W628" s="71">
        <v>7068</v>
      </c>
      <c r="X628" s="71">
        <v>610352</v>
      </c>
      <c r="Y628" s="71">
        <v>773416</v>
      </c>
      <c r="Z628" s="71">
        <v>1164418</v>
      </c>
      <c r="AA628" s="71">
        <v>307715</v>
      </c>
      <c r="AB628" s="71">
        <v>1860113</v>
      </c>
      <c r="AC628" s="71">
        <v>27089969</v>
      </c>
      <c r="AD628" s="71">
        <v>153.54980465902139</v>
      </c>
      <c r="AE628" s="72"/>
      <c r="AF628" s="71"/>
      <c r="AG628" s="71"/>
      <c r="AH628" s="71"/>
      <c r="AI628" s="71"/>
      <c r="AJ628" s="71"/>
      <c r="AK628" s="71"/>
      <c r="AL628" s="71"/>
      <c r="AM628" s="71"/>
      <c r="AN628" s="71"/>
      <c r="AO628" s="71"/>
      <c r="AP628" s="71"/>
      <c r="AQ628" s="72"/>
      <c r="AR628" s="71">
        <v>39291</v>
      </c>
      <c r="AS628" s="71">
        <v>8037</v>
      </c>
      <c r="AT628" s="71">
        <v>4</v>
      </c>
      <c r="AU628" s="71">
        <v>2</v>
      </c>
      <c r="AV628" s="71">
        <v>0</v>
      </c>
      <c r="AW628" s="71">
        <v>6</v>
      </c>
      <c r="AX628" s="71"/>
      <c r="AY628" s="72"/>
      <c r="AZ628" s="71">
        <v>164556.4</v>
      </c>
      <c r="BA628" s="71">
        <v>477717.9</v>
      </c>
      <c r="BB628" s="71">
        <v>72000</v>
      </c>
      <c r="BC628" s="71">
        <v>430</v>
      </c>
      <c r="BD628" s="71">
        <v>0</v>
      </c>
      <c r="BE628" s="71">
        <v>17180.7</v>
      </c>
      <c r="BF628" s="71"/>
      <c r="BG628" s="72"/>
      <c r="BH628" s="71">
        <v>26.047999999999998</v>
      </c>
      <c r="BI628" s="71">
        <v>15.927</v>
      </c>
      <c r="BJ628" s="71">
        <v>11210.056</v>
      </c>
      <c r="BK628" s="71">
        <v>3127.0309999999999</v>
      </c>
      <c r="BL628" s="71">
        <v>680.49</v>
      </c>
      <c r="BM628" s="71">
        <v>0</v>
      </c>
      <c r="BN628" s="72"/>
      <c r="BO628" s="71">
        <v>5</v>
      </c>
      <c r="BP628" s="71">
        <v>2</v>
      </c>
      <c r="BQ628" s="71">
        <v>259</v>
      </c>
      <c r="BR628" s="71">
        <v>12</v>
      </c>
      <c r="BS628" s="71">
        <v>72</v>
      </c>
      <c r="BT628" s="71">
        <v>0</v>
      </c>
      <c r="BU628"/>
      <c r="BV628" s="70">
        <v>13311.147000000001</v>
      </c>
      <c r="BW628" s="70">
        <v>336.923</v>
      </c>
      <c r="BX628" s="70">
        <v>1172.3520000000001</v>
      </c>
      <c r="BY628" s="70">
        <v>15.438000000000001</v>
      </c>
      <c r="BZ628" s="70">
        <v>52.329000000000001</v>
      </c>
      <c r="CA628" s="70">
        <v>5.9909999999999997</v>
      </c>
      <c r="CB628" s="70">
        <v>99.87</v>
      </c>
      <c r="CC628" s="70">
        <v>65.501999999999995</v>
      </c>
      <c r="CD628" s="70">
        <v>0</v>
      </c>
    </row>
    <row r="629" spans="1:82">
      <c r="A629" s="70" t="s">
        <v>2420</v>
      </c>
      <c r="B629" s="70">
        <v>522</v>
      </c>
      <c r="C629" s="70">
        <v>12</v>
      </c>
      <c r="D629" s="70">
        <v>31</v>
      </c>
      <c r="E629" s="70">
        <v>2015</v>
      </c>
      <c r="F629" s="70" t="s">
        <v>182</v>
      </c>
      <c r="G629" s="70" t="s">
        <v>2408</v>
      </c>
      <c r="H629" s="70" t="s">
        <v>2409</v>
      </c>
      <c r="I629" s="148"/>
      <c r="J629" s="71">
        <v>12524.857556139559</v>
      </c>
      <c r="K629" s="71">
        <v>133.14790442518009</v>
      </c>
      <c r="L629" s="71">
        <v>597.73856650492746</v>
      </c>
      <c r="M629" s="71">
        <v>2810.4479886177041</v>
      </c>
      <c r="N629" s="71">
        <v>2702.83783736961</v>
      </c>
      <c r="O629" s="71">
        <v>2012.1503209258019</v>
      </c>
      <c r="P629" s="71">
        <v>1529.1976342653422</v>
      </c>
      <c r="Q629" s="71">
        <v>134.41205305824101</v>
      </c>
      <c r="R629" s="71">
        <v>159.77195657081981</v>
      </c>
      <c r="S629" s="71">
        <v>150.43277819776341</v>
      </c>
      <c r="T629" s="72"/>
      <c r="U629" s="71">
        <v>1089855588</v>
      </c>
      <c r="V629" s="71">
        <v>48408</v>
      </c>
      <c r="W629" s="71">
        <v>7068</v>
      </c>
      <c r="X629" s="71">
        <v>610352</v>
      </c>
      <c r="Y629" s="71">
        <v>777756</v>
      </c>
      <c r="Z629" s="71">
        <v>1169044</v>
      </c>
      <c r="AA629" s="71">
        <v>304300</v>
      </c>
      <c r="AB629" s="71">
        <v>1850028</v>
      </c>
      <c r="AC629" s="71">
        <v>27310409</v>
      </c>
      <c r="AD629" s="71">
        <v>150.43277819776341</v>
      </c>
      <c r="AE629" s="72"/>
      <c r="AF629" s="71">
        <v>8535064183.9442101</v>
      </c>
      <c r="AG629" s="71">
        <v>99205920.203031808</v>
      </c>
      <c r="AH629" s="71">
        <v>96289915.946288049</v>
      </c>
      <c r="AI629" s="71">
        <v>4033996359.5490861</v>
      </c>
      <c r="AJ629" s="71">
        <v>3992891107.1669979</v>
      </c>
      <c r="AK629" s="71"/>
      <c r="AL629" s="71"/>
      <c r="AM629" s="71">
        <v>253538576.82442099</v>
      </c>
      <c r="AN629" s="71"/>
      <c r="AO629" s="71"/>
      <c r="AP629" s="71">
        <v>17010986063.634035</v>
      </c>
      <c r="AQ629" s="72"/>
      <c r="AR629" s="71">
        <v>43086</v>
      </c>
      <c r="AS629" s="71">
        <v>12236</v>
      </c>
      <c r="AT629" s="71">
        <v>5</v>
      </c>
      <c r="AU629" s="71">
        <v>2</v>
      </c>
      <c r="AV629" s="71">
        <v>0</v>
      </c>
      <c r="AW629" s="71">
        <v>8</v>
      </c>
      <c r="AX629" s="71"/>
      <c r="AY629" s="72"/>
      <c r="AZ629" s="71">
        <v>182861.10000000009</v>
      </c>
      <c r="BA629" s="71">
        <v>788037.60000000009</v>
      </c>
      <c r="BB629" s="71">
        <v>108000</v>
      </c>
      <c r="BC629" s="71">
        <v>430</v>
      </c>
      <c r="BD629" s="71">
        <v>0</v>
      </c>
      <c r="BE629" s="71">
        <v>19360.7</v>
      </c>
      <c r="BF629" s="71"/>
      <c r="BG629" s="72"/>
      <c r="BH629" s="71">
        <v>7.6740000000000004</v>
      </c>
      <c r="BI629" s="71">
        <v>15.779</v>
      </c>
      <c r="BJ629" s="71">
        <v>11153.877500000001</v>
      </c>
      <c r="BK629" s="71">
        <v>3147.4490000000001</v>
      </c>
      <c r="BL629" s="71">
        <v>759.76400000000012</v>
      </c>
      <c r="BM629" s="71">
        <v>0</v>
      </c>
      <c r="BN629" s="72"/>
      <c r="BO629" s="71">
        <v>2</v>
      </c>
      <c r="BP629" s="71">
        <v>2</v>
      </c>
      <c r="BQ629" s="71">
        <v>253</v>
      </c>
      <c r="BR629" s="71">
        <v>12</v>
      </c>
      <c r="BS629" s="71">
        <v>71</v>
      </c>
      <c r="BT629" s="71">
        <v>0</v>
      </c>
      <c r="BU629"/>
      <c r="BV629" s="70">
        <v>13190.0805</v>
      </c>
      <c r="BW629" s="70">
        <v>334.85</v>
      </c>
      <c r="BX629" s="70">
        <v>1193.3689999999999</v>
      </c>
      <c r="BY629" s="70">
        <v>1.899</v>
      </c>
      <c r="BZ629" s="70">
        <v>55.682000000000002</v>
      </c>
      <c r="CA629" s="70">
        <v>64.069999999999993</v>
      </c>
      <c r="CB629" s="70">
        <v>120.03700000000001</v>
      </c>
      <c r="CC629" s="70">
        <v>57.304000000000002</v>
      </c>
      <c r="CD629" s="70">
        <v>67.251999999999995</v>
      </c>
    </row>
    <row r="630" spans="1:82">
      <c r="A630" s="70" t="s">
        <v>2421</v>
      </c>
      <c r="B630" s="70">
        <v>523</v>
      </c>
      <c r="C630" s="70">
        <v>13</v>
      </c>
      <c r="D630" s="70">
        <v>31</v>
      </c>
      <c r="E630" s="70">
        <v>2016</v>
      </c>
      <c r="F630" s="70" t="s">
        <v>155</v>
      </c>
      <c r="G630" s="70" t="s">
        <v>2408</v>
      </c>
      <c r="H630" s="70" t="s">
        <v>2409</v>
      </c>
      <c r="I630" s="148"/>
      <c r="J630" s="71">
        <v>12402.605744355946</v>
      </c>
      <c r="K630" s="71">
        <v>124.62813075050944</v>
      </c>
      <c r="L630" s="71">
        <v>350.78417638549598</v>
      </c>
      <c r="M630" s="71">
        <v>2722.9960277659115</v>
      </c>
      <c r="N630" s="71">
        <v>2763.0316918391877</v>
      </c>
      <c r="O630" s="71">
        <v>2002.5491562424472</v>
      </c>
      <c r="P630" s="71">
        <v>1489.0768047412594</v>
      </c>
      <c r="Q630" s="71">
        <v>130.08674919122652</v>
      </c>
      <c r="R630" s="71">
        <v>163.65774414977716</v>
      </c>
      <c r="S630" s="71">
        <v>165.68915444505498</v>
      </c>
      <c r="T630" s="72"/>
      <c r="U630" s="71">
        <v>989547792</v>
      </c>
      <c r="V630" s="71">
        <v>48408</v>
      </c>
      <c r="W630" s="71">
        <v>7068</v>
      </c>
      <c r="X630" s="71">
        <v>610352</v>
      </c>
      <c r="Y630" s="71">
        <v>782840</v>
      </c>
      <c r="Z630" s="71">
        <v>1177768</v>
      </c>
      <c r="AA630" s="71">
        <v>306475</v>
      </c>
      <c r="AB630" s="71">
        <v>1841753</v>
      </c>
      <c r="AC630" s="71">
        <v>27951131.739042789</v>
      </c>
      <c r="AD630" s="71">
        <v>165.68915444505501</v>
      </c>
      <c r="AE630" s="72"/>
      <c r="AF630" s="71">
        <v>8630575606.8702869</v>
      </c>
      <c r="AG630" s="71">
        <v>91305926.538390949</v>
      </c>
      <c r="AH630" s="71">
        <v>45523576.968615003</v>
      </c>
      <c r="AI630" s="71">
        <v>4148872179.5642338</v>
      </c>
      <c r="AJ630" s="71">
        <v>4080099564.413321</v>
      </c>
      <c r="AK630" s="71"/>
      <c r="AL630" s="71"/>
      <c r="AM630" s="71">
        <v>252600616.3352358</v>
      </c>
      <c r="AN630" s="71"/>
      <c r="AO630" s="71"/>
      <c r="AP630" s="71">
        <v>17248977470.690083</v>
      </c>
      <c r="AQ630" s="72"/>
      <c r="AR630" s="71">
        <v>46192</v>
      </c>
      <c r="AS630" s="71">
        <v>15402</v>
      </c>
      <c r="AT630" s="71">
        <v>7</v>
      </c>
      <c r="AU630" s="71">
        <v>6</v>
      </c>
      <c r="AV630" s="71">
        <v>0</v>
      </c>
      <c r="AW630" s="71">
        <v>11</v>
      </c>
      <c r="AX630" s="71"/>
      <c r="AY630" s="72"/>
      <c r="AZ630" s="71">
        <v>198342.09999999989</v>
      </c>
      <c r="BA630" s="71">
        <v>1077989.3</v>
      </c>
      <c r="BB630" s="71">
        <v>180000</v>
      </c>
      <c r="BC630" s="71">
        <v>1085.2</v>
      </c>
      <c r="BD630" s="71">
        <v>0</v>
      </c>
      <c r="BE630" s="71">
        <v>50990.7</v>
      </c>
      <c r="BF630" s="71"/>
      <c r="BG630" s="72"/>
      <c r="BH630" s="71">
        <v>7.78</v>
      </c>
      <c r="BI630" s="71">
        <v>14.936</v>
      </c>
      <c r="BJ630" s="71">
        <v>10511.351000000001</v>
      </c>
      <c r="BK630" s="71">
        <v>2996.0259999999998</v>
      </c>
      <c r="BL630" s="71">
        <v>823.23800000000006</v>
      </c>
      <c r="BM630" s="71">
        <v>0</v>
      </c>
      <c r="BN630" s="72"/>
      <c r="BO630" s="71">
        <v>2</v>
      </c>
      <c r="BP630" s="71">
        <v>2</v>
      </c>
      <c r="BQ630" s="71">
        <v>256</v>
      </c>
      <c r="BR630" s="71">
        <v>12</v>
      </c>
      <c r="BS630" s="71">
        <v>70</v>
      </c>
      <c r="BT630" s="71">
        <v>0</v>
      </c>
      <c r="BU630"/>
      <c r="BV630" s="70">
        <v>12452.691000000001</v>
      </c>
      <c r="BW630" s="70">
        <v>339.75200000000001</v>
      </c>
      <c r="BX630" s="70">
        <v>1232.7629999999999</v>
      </c>
      <c r="BY630" s="70">
        <v>24.321000000000002</v>
      </c>
      <c r="BZ630" s="70">
        <v>34.908000000000001</v>
      </c>
      <c r="CA630" s="70">
        <v>32.762</v>
      </c>
      <c r="CB630" s="70">
        <v>117.929</v>
      </c>
      <c r="CC630" s="70">
        <v>46.414999999999999</v>
      </c>
      <c r="CD630" s="70">
        <v>71.790000000000006</v>
      </c>
    </row>
    <row r="631" spans="1:82">
      <c r="A631" s="70" t="s">
        <v>2422</v>
      </c>
      <c r="B631" s="70">
        <v>524</v>
      </c>
      <c r="C631" s="70">
        <v>14</v>
      </c>
      <c r="D631" s="70">
        <v>31</v>
      </c>
      <c r="E631" s="70">
        <v>2017</v>
      </c>
      <c r="F631" s="70" t="s">
        <v>156</v>
      </c>
      <c r="G631" s="70" t="s">
        <v>2408</v>
      </c>
      <c r="H631" s="70" t="s">
        <v>2409</v>
      </c>
      <c r="I631" s="148"/>
      <c r="J631" s="71">
        <v>12319.139312387049</v>
      </c>
      <c r="K631" s="71">
        <v>125.82175463122995</v>
      </c>
      <c r="L631" s="71">
        <v>342.78285617411547</v>
      </c>
      <c r="M631" s="71">
        <v>2572.6229972018582</v>
      </c>
      <c r="N631" s="71">
        <v>2702.7400757864798</v>
      </c>
      <c r="O631" s="71">
        <v>1982.8395824025217</v>
      </c>
      <c r="P631" s="71">
        <v>1469.3074075252944</v>
      </c>
      <c r="Q631" s="71">
        <v>125.285604338732</v>
      </c>
      <c r="R631" s="71">
        <v>155.99643321712182</v>
      </c>
      <c r="S631" s="71">
        <v>168.14114522725762</v>
      </c>
      <c r="T631" s="72"/>
      <c r="U631" s="71">
        <v>1050343774</v>
      </c>
      <c r="V631" s="71">
        <v>48408</v>
      </c>
      <c r="W631" s="71">
        <v>7068</v>
      </c>
      <c r="X631" s="71">
        <v>610352</v>
      </c>
      <c r="Y631" s="71">
        <v>789961</v>
      </c>
      <c r="Z631" s="71">
        <v>1185521</v>
      </c>
      <c r="AA631" s="71">
        <v>304334</v>
      </c>
      <c r="AB631" s="71">
        <v>1834269</v>
      </c>
      <c r="AC631" s="71">
        <v>27171300.999999989</v>
      </c>
      <c r="AD631" s="71">
        <v>168.1411452272576</v>
      </c>
      <c r="AE631" s="72"/>
      <c r="AF631" s="71">
        <v>9351234332.2884064</v>
      </c>
      <c r="AG631" s="71">
        <v>96178464.520873532</v>
      </c>
      <c r="AH631" s="71">
        <v>55727851.219725281</v>
      </c>
      <c r="AI631" s="71">
        <v>4078978201.7336178</v>
      </c>
      <c r="AJ631" s="71">
        <v>3879279290.7601538</v>
      </c>
      <c r="AK631" s="71"/>
      <c r="AL631" s="71"/>
      <c r="AM631" s="71">
        <v>251967813.60104209</v>
      </c>
      <c r="AN631" s="71"/>
      <c r="AO631" s="71"/>
      <c r="AP631" s="71">
        <v>17713365954.123821</v>
      </c>
      <c r="AQ631" s="72"/>
      <c r="AR631" s="71">
        <v>48912</v>
      </c>
      <c r="AS631" s="71">
        <v>17813</v>
      </c>
      <c r="AT631" s="71">
        <v>10</v>
      </c>
      <c r="AU631" s="71">
        <v>6</v>
      </c>
      <c r="AV631" s="71">
        <v>0</v>
      </c>
      <c r="AW631" s="71">
        <v>14</v>
      </c>
      <c r="AX631" s="71"/>
      <c r="AY631" s="72"/>
      <c r="AZ631" s="71">
        <v>211779.5</v>
      </c>
      <c r="BA631" s="71">
        <v>1287669.5</v>
      </c>
      <c r="BB631" s="71">
        <v>202039.3</v>
      </c>
      <c r="BC631" s="71">
        <v>1085.2</v>
      </c>
      <c r="BD631" s="71">
        <v>0</v>
      </c>
      <c r="BE631" s="71">
        <v>53460.7</v>
      </c>
      <c r="BF631" s="71"/>
      <c r="BG631" s="72"/>
      <c r="BH631" s="71">
        <v>35.093000000000004</v>
      </c>
      <c r="BI631" s="71">
        <v>14.863</v>
      </c>
      <c r="BJ631" s="71">
        <v>11775.424000000001</v>
      </c>
      <c r="BK631" s="71">
        <v>2987.0639999999999</v>
      </c>
      <c r="BL631" s="71">
        <v>689.40199999999993</v>
      </c>
      <c r="BM631" s="71">
        <v>0</v>
      </c>
      <c r="BN631" s="72"/>
      <c r="BO631" s="71">
        <v>6</v>
      </c>
      <c r="BP631" s="71">
        <v>2</v>
      </c>
      <c r="BQ631" s="71">
        <v>264</v>
      </c>
      <c r="BR631" s="71">
        <v>11</v>
      </c>
      <c r="BS631" s="71">
        <v>68</v>
      </c>
      <c r="BT631" s="71">
        <v>0</v>
      </c>
      <c r="BU631"/>
      <c r="BV631" s="70">
        <v>13646.214</v>
      </c>
      <c r="BW631" s="70">
        <v>336.67599999999999</v>
      </c>
      <c r="BX631" s="70">
        <v>1124.7159999999999</v>
      </c>
      <c r="BY631" s="70">
        <v>26.155000000000001</v>
      </c>
      <c r="BZ631" s="70">
        <v>55.476999999999997</v>
      </c>
      <c r="CA631" s="70">
        <v>26</v>
      </c>
      <c r="CB631" s="70">
        <v>142.59899999999999</v>
      </c>
      <c r="CC631" s="70">
        <v>55.256999999999998</v>
      </c>
      <c r="CD631" s="70">
        <v>88.751999999999995</v>
      </c>
    </row>
    <row r="632" spans="1:82">
      <c r="A632" s="70" t="s">
        <v>2423</v>
      </c>
      <c r="B632" s="70">
        <v>525</v>
      </c>
      <c r="C632" s="70">
        <v>15</v>
      </c>
      <c r="D632" s="70">
        <v>31</v>
      </c>
      <c r="E632" s="70">
        <v>2018</v>
      </c>
      <c r="F632" s="70" t="s">
        <v>183</v>
      </c>
      <c r="G632" s="70" t="s">
        <v>2408</v>
      </c>
      <c r="H632" s="70" t="s">
        <v>2409</v>
      </c>
      <c r="I632" s="148"/>
      <c r="J632" s="71">
        <v>12610.971451290081</v>
      </c>
      <c r="K632" s="71">
        <v>116.54143431174344</v>
      </c>
      <c r="L632" s="71">
        <v>315.20974394728211</v>
      </c>
      <c r="M632" s="71">
        <v>2662.4952558026753</v>
      </c>
      <c r="N632" s="71">
        <v>2455.6530522716207</v>
      </c>
      <c r="O632" s="71">
        <v>1954.3942638240437</v>
      </c>
      <c r="P632" s="71">
        <v>1454.1271061610055</v>
      </c>
      <c r="Q632" s="71">
        <v>115.64701367634601</v>
      </c>
      <c r="R632" s="71">
        <v>161.4778399360595</v>
      </c>
      <c r="S632" s="71">
        <v>169.53029478879151</v>
      </c>
      <c r="T632" s="72"/>
      <c r="U632" s="71">
        <v>1120791065</v>
      </c>
      <c r="V632" s="71">
        <v>48408</v>
      </c>
      <c r="W632" s="71">
        <v>7068</v>
      </c>
      <c r="X632" s="71">
        <v>610352</v>
      </c>
      <c r="Y632" s="71">
        <v>795821</v>
      </c>
      <c r="Z632" s="71">
        <v>1190888</v>
      </c>
      <c r="AA632" s="71">
        <v>304218</v>
      </c>
      <c r="AB632" s="71">
        <v>1824637</v>
      </c>
      <c r="AC632" s="71">
        <v>28015817</v>
      </c>
      <c r="AD632" s="71">
        <v>169.53029478879151</v>
      </c>
      <c r="AE632" s="72"/>
      <c r="AF632" s="71">
        <v>10146481540.935829</v>
      </c>
      <c r="AG632" s="71">
        <v>87178748.686615199</v>
      </c>
      <c r="AH632" s="71">
        <v>51576121.883233331</v>
      </c>
      <c r="AI632" s="71">
        <v>4151319961.135283</v>
      </c>
      <c r="AJ632" s="71">
        <v>3639135643.4865389</v>
      </c>
      <c r="AK632" s="71"/>
      <c r="AL632" s="71"/>
      <c r="AM632" s="71">
        <v>251163309.69557089</v>
      </c>
      <c r="AN632" s="71"/>
      <c r="AO632" s="71"/>
      <c r="AP632" s="71">
        <v>18326855325.823071</v>
      </c>
      <c r="AQ632" s="72"/>
      <c r="AR632" s="71">
        <v>52814</v>
      </c>
      <c r="AS632" s="71">
        <v>20512</v>
      </c>
      <c r="AT632" s="71">
        <v>11</v>
      </c>
      <c r="AU632" s="71">
        <v>6</v>
      </c>
      <c r="AV632" s="71">
        <v>0</v>
      </c>
      <c r="AW632" s="71">
        <v>16</v>
      </c>
      <c r="AX632" s="71"/>
      <c r="AY632" s="72"/>
      <c r="AZ632" s="71">
        <v>230109</v>
      </c>
      <c r="BA632" s="71">
        <v>1610482.6</v>
      </c>
      <c r="BB632" s="71">
        <v>202059</v>
      </c>
      <c r="BC632" s="71">
        <v>1085</v>
      </c>
      <c r="BD632" s="71">
        <v>0</v>
      </c>
      <c r="BE632" s="71">
        <v>54067</v>
      </c>
      <c r="BF632" s="71"/>
      <c r="BG632" s="72"/>
      <c r="BH632" s="71">
        <v>34.366999999999997</v>
      </c>
      <c r="BI632" s="71">
        <v>14.765000000000001</v>
      </c>
      <c r="BJ632" s="71">
        <v>12202.916999999999</v>
      </c>
      <c r="BK632" s="71">
        <v>3100.6590000000001</v>
      </c>
      <c r="BL632" s="71">
        <v>685.79399999999998</v>
      </c>
      <c r="BM632" s="71">
        <v>0</v>
      </c>
      <c r="BN632" s="72"/>
      <c r="BO632" s="71">
        <v>6</v>
      </c>
      <c r="BP632" s="71">
        <v>2</v>
      </c>
      <c r="BQ632" s="71">
        <v>267</v>
      </c>
      <c r="BR632" s="71">
        <v>11</v>
      </c>
      <c r="BS632" s="71">
        <v>66</v>
      </c>
      <c r="BT632" s="71">
        <v>0</v>
      </c>
      <c r="BU632"/>
      <c r="BV632" s="70">
        <v>14062.334000000001</v>
      </c>
      <c r="BW632" s="70">
        <v>349.54500000000002</v>
      </c>
      <c r="BX632" s="70">
        <v>1144.643</v>
      </c>
      <c r="BY632" s="70">
        <v>29.283999999999999</v>
      </c>
      <c r="BZ632" s="70">
        <v>48.545000000000002</v>
      </c>
      <c r="CA632" s="70">
        <v>36</v>
      </c>
      <c r="CB632" s="70">
        <v>181.89699999999999</v>
      </c>
      <c r="CC632" s="70">
        <v>50.671999999999997</v>
      </c>
      <c r="CD632" s="70">
        <v>135.58199999999999</v>
      </c>
    </row>
    <row r="633" spans="1:82">
      <c r="A633" s="70" t="s">
        <v>2424</v>
      </c>
      <c r="B633" s="70">
        <v>526</v>
      </c>
      <c r="C633" s="70">
        <v>16</v>
      </c>
      <c r="D633" s="70">
        <v>31</v>
      </c>
      <c r="E633" s="70">
        <v>2019</v>
      </c>
      <c r="F633" s="70" t="s">
        <v>158</v>
      </c>
      <c r="G633" s="70" t="s">
        <v>2408</v>
      </c>
      <c r="H633" s="70" t="s">
        <v>2409</v>
      </c>
      <c r="I633" s="148"/>
      <c r="J633" s="71">
        <v>12253.919627131343</v>
      </c>
      <c r="K633" s="71">
        <v>108.65654549814862</v>
      </c>
      <c r="L633" s="71">
        <v>317.45034439401144</v>
      </c>
      <c r="M633" s="71">
        <v>2373.9247139593294</v>
      </c>
      <c r="N633" s="71">
        <v>2299.6453329570509</v>
      </c>
      <c r="O633" s="71">
        <v>1905.8710529573161</v>
      </c>
      <c r="P633" s="71">
        <v>1440.7151815426735</v>
      </c>
      <c r="Q633" s="71">
        <v>111.933637111813</v>
      </c>
      <c r="R633" s="71">
        <v>158.97987239494813</v>
      </c>
      <c r="S633" s="71">
        <v>184.18470450306961</v>
      </c>
      <c r="T633" s="72"/>
      <c r="U633" s="71">
        <v>1071725557</v>
      </c>
      <c r="V633" s="71">
        <v>48408</v>
      </c>
      <c r="W633" s="71">
        <v>7068</v>
      </c>
      <c r="X633" s="71">
        <v>610352</v>
      </c>
      <c r="Y633" s="71">
        <v>802803</v>
      </c>
      <c r="Z633" s="71">
        <v>1193203</v>
      </c>
      <c r="AA633" s="71">
        <v>299156</v>
      </c>
      <c r="AB633" s="71">
        <v>1813859</v>
      </c>
      <c r="AC633" s="71">
        <v>28034196</v>
      </c>
      <c r="AD633" s="71">
        <v>184.18470450306961</v>
      </c>
      <c r="AE633" s="72"/>
      <c r="AF633" s="71">
        <v>10289148123.684479</v>
      </c>
      <c r="AG633" s="71">
        <v>85634059.600898758</v>
      </c>
      <c r="AH633" s="71">
        <v>56726417.47593268</v>
      </c>
      <c r="AI633" s="71">
        <v>3983185187.1014299</v>
      </c>
      <c r="AJ633" s="71">
        <v>3582137558.107635</v>
      </c>
      <c r="AK633" s="71">
        <v>0</v>
      </c>
      <c r="AL633" s="71">
        <v>0</v>
      </c>
      <c r="AM633" s="71">
        <v>247033941.07675871</v>
      </c>
      <c r="AN633" s="71">
        <v>0</v>
      </c>
      <c r="AO633" s="71">
        <v>0</v>
      </c>
      <c r="AP633" s="71">
        <v>18243865287.047134</v>
      </c>
      <c r="AQ633" s="72"/>
      <c r="AR633" s="71">
        <v>55277</v>
      </c>
      <c r="AS633" s="71">
        <v>23201</v>
      </c>
      <c r="AT633" s="71">
        <v>10</v>
      </c>
      <c r="AU633" s="71">
        <v>7</v>
      </c>
      <c r="AV633" s="71">
        <v>0</v>
      </c>
      <c r="AW633" s="71">
        <v>16</v>
      </c>
      <c r="AX633" s="71"/>
      <c r="AY633" s="72"/>
      <c r="AZ633" s="71">
        <v>243374</v>
      </c>
      <c r="BA633" s="71">
        <v>1839301.2</v>
      </c>
      <c r="BB633" s="71">
        <v>199058.8</v>
      </c>
      <c r="BC633" s="71">
        <v>1284.2</v>
      </c>
      <c r="BD633" s="71">
        <v>0</v>
      </c>
      <c r="BE633" s="71">
        <v>48570.692999999992</v>
      </c>
      <c r="BF633" s="71"/>
      <c r="BG633" s="72"/>
      <c r="BH633" s="71">
        <v>33.049999999999997</v>
      </c>
      <c r="BI633" s="71">
        <v>14.098000000000001</v>
      </c>
      <c r="BJ633" s="71">
        <v>11796.92</v>
      </c>
      <c r="BK633" s="71">
        <v>2937.087</v>
      </c>
      <c r="BL633" s="71">
        <v>651.20600000000002</v>
      </c>
      <c r="BM633" s="71">
        <v>0</v>
      </c>
      <c r="BN633" s="72"/>
      <c r="BO633" s="71">
        <v>6</v>
      </c>
      <c r="BP633" s="71">
        <v>2</v>
      </c>
      <c r="BQ633" s="71">
        <v>266</v>
      </c>
      <c r="BR633" s="71">
        <v>9</v>
      </c>
      <c r="BS633" s="71">
        <v>65</v>
      </c>
      <c r="BT633" s="71">
        <v>0</v>
      </c>
      <c r="BU633"/>
      <c r="BV633" s="70">
        <v>13528.034</v>
      </c>
      <c r="BW633" s="70">
        <v>319.40899999999999</v>
      </c>
      <c r="BX633" s="70">
        <v>1148.2840000000001</v>
      </c>
      <c r="BY633" s="70">
        <v>33.956000000000003</v>
      </c>
      <c r="BZ633" s="70">
        <v>45.587000000000003</v>
      </c>
      <c r="CA633" s="70">
        <v>28.364999999999998</v>
      </c>
      <c r="CB633" s="70">
        <v>164.32</v>
      </c>
      <c r="CC633" s="70">
        <v>24.405999999999999</v>
      </c>
      <c r="CD633" s="70">
        <v>140</v>
      </c>
    </row>
    <row r="634" spans="1:82">
      <c r="A634" s="70" t="s">
        <v>2425</v>
      </c>
      <c r="B634" s="70">
        <v>527</v>
      </c>
      <c r="C634" s="70">
        <v>17</v>
      </c>
      <c r="D634" s="70">
        <v>31</v>
      </c>
      <c r="E634" s="70">
        <v>2020</v>
      </c>
      <c r="F634" s="70" t="s">
        <v>159</v>
      </c>
      <c r="G634" s="1064" t="s">
        <v>2408</v>
      </c>
      <c r="H634" s="70" t="s">
        <v>2409</v>
      </c>
      <c r="I634" s="148"/>
      <c r="J634" s="71">
        <v>11772.659809199695</v>
      </c>
      <c r="K634" s="71">
        <v>111.5268536536459</v>
      </c>
      <c r="L634" s="71">
        <v>380.40472467703603</v>
      </c>
      <c r="M634" s="71">
        <v>2130.1511768504984</v>
      </c>
      <c r="N634" s="71">
        <v>2294.5895049581927</v>
      </c>
      <c r="O634" s="71">
        <v>1673.3068944741287</v>
      </c>
      <c r="P634" s="71">
        <v>1357.2851840041969</v>
      </c>
      <c r="Q634" s="71">
        <v>106.17387642494501</v>
      </c>
      <c r="R634" s="71">
        <v>143.75159107859793</v>
      </c>
      <c r="S634" s="71">
        <v>186.09808314221908</v>
      </c>
      <c r="T634" s="72"/>
      <c r="U634" s="71">
        <v>1049186455</v>
      </c>
      <c r="V634" s="71">
        <v>47284</v>
      </c>
      <c r="W634" s="71">
        <v>9021</v>
      </c>
      <c r="X634" s="71">
        <v>607576</v>
      </c>
      <c r="Y634" s="71">
        <v>806290</v>
      </c>
      <c r="Z634" s="71">
        <v>1195700</v>
      </c>
      <c r="AA634" s="71">
        <v>299558</v>
      </c>
      <c r="AB634" s="71">
        <v>1800756</v>
      </c>
      <c r="AC634" s="71">
        <v>25482811</v>
      </c>
      <c r="AD634" s="71">
        <v>186.09808314221908</v>
      </c>
      <c r="AE634" s="72"/>
      <c r="AF634" s="71">
        <v>10249108978.2771</v>
      </c>
      <c r="AG634" s="71">
        <v>85680110.469883755</v>
      </c>
      <c r="AH634" s="71">
        <v>70895453.171560585</v>
      </c>
      <c r="AI634" s="71">
        <v>3830239389.5317669</v>
      </c>
      <c r="AJ634" s="71">
        <v>4106567305.3025198</v>
      </c>
      <c r="AK634" s="71">
        <v>0</v>
      </c>
      <c r="AL634" s="71">
        <v>0</v>
      </c>
      <c r="AM634" s="71">
        <v>235018664.81644306</v>
      </c>
      <c r="AN634" s="71">
        <v>0</v>
      </c>
      <c r="AO634" s="71">
        <v>0</v>
      </c>
      <c r="AP634" s="71">
        <v>18577509901.569275</v>
      </c>
      <c r="AQ634" s="72"/>
      <c r="AR634" s="71">
        <v>58680</v>
      </c>
      <c r="AS634" s="71">
        <v>24960</v>
      </c>
      <c r="AT634" s="71">
        <v>10</v>
      </c>
      <c r="AU634" s="71">
        <v>7</v>
      </c>
      <c r="AV634" s="71">
        <v>0</v>
      </c>
      <c r="AW634" s="71">
        <v>17</v>
      </c>
      <c r="AX634" s="71"/>
      <c r="AY634" s="72"/>
      <c r="AZ634" s="71">
        <v>262003.9</v>
      </c>
      <c r="BA634" s="71">
        <v>2033487.300000004</v>
      </c>
      <c r="BB634" s="71">
        <v>199058.8</v>
      </c>
      <c r="BC634" s="71">
        <v>1284.2</v>
      </c>
      <c r="BD634" s="71">
        <v>0</v>
      </c>
      <c r="BE634" s="71">
        <v>97620.693999999989</v>
      </c>
      <c r="BF634" s="71"/>
      <c r="BG634" s="72"/>
      <c r="BH634" s="71">
        <v>23.724</v>
      </c>
      <c r="BI634" s="71">
        <v>14.962999999999999</v>
      </c>
      <c r="BJ634" s="71">
        <v>11064.36</v>
      </c>
      <c r="BK634" s="71">
        <v>2829.0430000000001</v>
      </c>
      <c r="BL634" s="71">
        <v>593.73099999999999</v>
      </c>
      <c r="BM634" s="71">
        <v>0</v>
      </c>
      <c r="BN634" s="72"/>
      <c r="BO634" s="71">
        <v>4</v>
      </c>
      <c r="BP634" s="71">
        <v>2</v>
      </c>
      <c r="BQ634" s="71">
        <v>266</v>
      </c>
      <c r="BR634" s="71">
        <v>10</v>
      </c>
      <c r="BS634" s="71">
        <v>61</v>
      </c>
      <c r="BT634" s="71">
        <v>0</v>
      </c>
      <c r="BU634"/>
      <c r="BV634" s="70">
        <v>12551.624</v>
      </c>
      <c r="BW634" s="70">
        <v>346.024</v>
      </c>
      <c r="BX634" s="70">
        <v>1110.6369999999999</v>
      </c>
      <c r="BY634" s="70">
        <v>30.425000000000001</v>
      </c>
      <c r="BZ634" s="70">
        <v>85.45</v>
      </c>
      <c r="CA634" s="70">
        <v>29</v>
      </c>
      <c r="CB634" s="70">
        <v>193.661</v>
      </c>
      <c r="CC634" s="70">
        <v>9</v>
      </c>
      <c r="CD634" s="70">
        <v>170</v>
      </c>
    </row>
    <row r="635" spans="1:82">
      <c r="A635" s="70" t="s">
        <v>2426</v>
      </c>
      <c r="B635" s="70">
        <v>527</v>
      </c>
      <c r="C635" s="70">
        <v>18</v>
      </c>
      <c r="D635" s="70">
        <v>31</v>
      </c>
      <c r="E635" s="70">
        <v>2021</v>
      </c>
      <c r="F635" s="70" t="s">
        <v>160</v>
      </c>
      <c r="G635" s="1064" t="s">
        <v>2408</v>
      </c>
      <c r="H635" s="70" t="s">
        <v>2409</v>
      </c>
      <c r="I635" s="148"/>
      <c r="J635" s="71">
        <v>12549.07171140297</v>
      </c>
      <c r="K635" s="71">
        <v>122.23662622963222</v>
      </c>
      <c r="L635" s="71">
        <v>363.88154079696398</v>
      </c>
      <c r="M635" s="71">
        <v>2444.4510707427803</v>
      </c>
      <c r="N635" s="71">
        <v>2383.4259032993209</v>
      </c>
      <c r="O635" s="71">
        <v>1623.4984276126536</v>
      </c>
      <c r="P635" s="71">
        <v>1394.0805492963182</v>
      </c>
      <c r="Q635" s="71">
        <v>104.219118316986</v>
      </c>
      <c r="R635" s="71">
        <v>152.39935660589532</v>
      </c>
      <c r="S635" s="71">
        <v>186.49509342345476</v>
      </c>
      <c r="T635" s="72"/>
      <c r="U635" s="71">
        <v>1103437567</v>
      </c>
      <c r="V635" s="71">
        <v>47284</v>
      </c>
      <c r="W635" s="71">
        <v>9021</v>
      </c>
      <c r="X635" s="71">
        <v>607576</v>
      </c>
      <c r="Y635" s="71">
        <v>807206</v>
      </c>
      <c r="Z635" s="71">
        <v>1194508</v>
      </c>
      <c r="AA635" s="71">
        <v>300021</v>
      </c>
      <c r="AB635" s="71">
        <v>1784968</v>
      </c>
      <c r="AC635" s="71">
        <v>26208492.999999993</v>
      </c>
      <c r="AD635" s="71">
        <v>186.49509342345476</v>
      </c>
      <c r="AE635" s="72"/>
      <c r="AF635" s="71">
        <v>10954710999.479301</v>
      </c>
      <c r="AG635" s="71">
        <v>90800662.392252684</v>
      </c>
      <c r="AH635" s="71">
        <v>64770686.580344699</v>
      </c>
      <c r="AI635" s="71">
        <v>4099219901.355741</v>
      </c>
      <c r="AJ635" s="71">
        <v>3965163498.7918348</v>
      </c>
      <c r="AK635" s="71">
        <v>0</v>
      </c>
      <c r="AL635" s="71">
        <v>0</v>
      </c>
      <c r="AM635" s="71">
        <v>234301839.29251841</v>
      </c>
      <c r="AN635" s="71">
        <v>0</v>
      </c>
      <c r="AO635" s="71">
        <v>0</v>
      </c>
      <c r="AP635" s="71">
        <v>19408967587.891994</v>
      </c>
      <c r="AQ635" s="72"/>
      <c r="AR635" s="71">
        <v>63311</v>
      </c>
      <c r="AS635" s="71">
        <v>26239</v>
      </c>
      <c r="AT635" s="71">
        <v>11</v>
      </c>
      <c r="AU635" s="71">
        <v>7</v>
      </c>
      <c r="AV635" s="71">
        <v>0</v>
      </c>
      <c r="AW635" s="71">
        <v>18</v>
      </c>
      <c r="AX635" s="71"/>
      <c r="AY635" s="72"/>
      <c r="AZ635" s="71">
        <v>289670.79999998643</v>
      </c>
      <c r="BA635" s="71">
        <v>2214121.3999999431</v>
      </c>
      <c r="BB635" s="71">
        <v>202058.8</v>
      </c>
      <c r="BC635" s="71">
        <v>1284.2</v>
      </c>
      <c r="BD635" s="71">
        <v>0</v>
      </c>
      <c r="BE635" s="71">
        <v>97669.694000000003</v>
      </c>
      <c r="BF635" s="71"/>
      <c r="BG635" s="72"/>
      <c r="BH635" s="71">
        <v>33.198</v>
      </c>
      <c r="BI635" s="71">
        <v>15.577999999999999</v>
      </c>
      <c r="BJ635" s="71">
        <v>11505.093999999999</v>
      </c>
      <c r="BK635" s="71">
        <v>2729.7289999999998</v>
      </c>
      <c r="BL635" s="71">
        <v>582.02700000000004</v>
      </c>
      <c r="BM635" s="71">
        <v>0</v>
      </c>
      <c r="BN635" s="72"/>
      <c r="BO635" s="71">
        <v>6</v>
      </c>
      <c r="BP635" s="71">
        <v>2</v>
      </c>
      <c r="BQ635" s="71">
        <v>274</v>
      </c>
      <c r="BR635" s="71">
        <v>11</v>
      </c>
      <c r="BS635" s="71">
        <v>61</v>
      </c>
      <c r="BT635" s="71">
        <v>0</v>
      </c>
      <c r="BU635"/>
      <c r="BV635" s="70">
        <v>12721.388000000001</v>
      </c>
      <c r="BW635" s="70">
        <v>394.78500000000003</v>
      </c>
      <c r="BX635" s="70">
        <v>1100.134</v>
      </c>
      <c r="BY635" s="70">
        <v>36.223999999999997</v>
      </c>
      <c r="BZ635" s="70">
        <v>99.049000000000007</v>
      </c>
      <c r="CA635" s="70">
        <v>28</v>
      </c>
      <c r="CB635" s="70">
        <v>228.541</v>
      </c>
      <c r="CC635" s="70">
        <v>71.05</v>
      </c>
      <c r="CD635" s="70">
        <v>186.45500000000001</v>
      </c>
    </row>
    <row r="636" spans="1:82">
      <c r="A636" s="70" t="s">
        <v>2427</v>
      </c>
      <c r="B636" s="70">
        <v>527</v>
      </c>
      <c r="C636" s="70">
        <v>19</v>
      </c>
      <c r="D636" s="70">
        <v>31</v>
      </c>
      <c r="E636" s="70">
        <v>2022</v>
      </c>
      <c r="F636" s="70" t="s">
        <v>161</v>
      </c>
      <c r="G636" s="70" t="s">
        <v>2408</v>
      </c>
      <c r="H636" s="70" t="s">
        <v>2409</v>
      </c>
      <c r="I636" s="148"/>
      <c r="J636" s="71">
        <v>11934.416230145463</v>
      </c>
      <c r="K636" s="71">
        <v>114.55004473711983</v>
      </c>
      <c r="L636" s="71">
        <v>329.75268787884153</v>
      </c>
      <c r="M636" s="71">
        <v>2253.9827024068686</v>
      </c>
      <c r="N636" s="71">
        <v>2224.4754211366076</v>
      </c>
      <c r="O636" s="71">
        <v>1711.0505283289162</v>
      </c>
      <c r="P636" s="71">
        <v>1381.1846358889411</v>
      </c>
      <c r="Q636" s="71">
        <v>104.34249834530382</v>
      </c>
      <c r="R636" s="71">
        <v>157.20269677408612</v>
      </c>
      <c r="S636" s="71">
        <v>197.91190065424138</v>
      </c>
      <c r="T636" s="72"/>
      <c r="U636" s="71">
        <v>1186675664</v>
      </c>
      <c r="V636" s="71">
        <v>47284</v>
      </c>
      <c r="W636" s="71">
        <v>9021</v>
      </c>
      <c r="X636" s="71">
        <v>607576</v>
      </c>
      <c r="Y636" s="71">
        <v>812795</v>
      </c>
      <c r="Z636" s="71">
        <v>1196115</v>
      </c>
      <c r="AA636" s="71">
        <v>301777</v>
      </c>
      <c r="AB636" s="71">
        <v>1772427</v>
      </c>
      <c r="AC636" s="71">
        <v>27374074</v>
      </c>
      <c r="AD636" s="71">
        <v>197.91190065424138</v>
      </c>
      <c r="AE636" s="72"/>
      <c r="AF636" s="71">
        <v>10618506034.725681</v>
      </c>
      <c r="AG636" s="71">
        <v>91543416.190648735</v>
      </c>
      <c r="AH636" s="71">
        <v>71900485.73409766</v>
      </c>
      <c r="AI636" s="71">
        <v>3741088544.201705</v>
      </c>
      <c r="AJ636" s="71">
        <v>3649764375.8003359</v>
      </c>
      <c r="AK636" s="71">
        <v>0</v>
      </c>
      <c r="AL636" s="71">
        <v>0</v>
      </c>
      <c r="AM636" s="71">
        <v>228868703.04412064</v>
      </c>
      <c r="AN636" s="71">
        <v>0</v>
      </c>
      <c r="AO636" s="71">
        <v>0</v>
      </c>
      <c r="AP636" s="71">
        <v>18401671559.696587</v>
      </c>
      <c r="AQ636" s="72"/>
      <c r="AR636" s="71">
        <v>67238</v>
      </c>
      <c r="AS636" s="71">
        <v>26847</v>
      </c>
      <c r="AT636" s="71">
        <v>11</v>
      </c>
      <c r="AU636" s="71">
        <v>7</v>
      </c>
      <c r="AV636" s="71">
        <v>0</v>
      </c>
      <c r="AW636" s="71">
        <v>19</v>
      </c>
      <c r="AX636" s="71"/>
      <c r="AY636" s="72"/>
      <c r="AZ636" s="71">
        <v>313500.19999998022</v>
      </c>
      <c r="BA636" s="71">
        <v>2485797.3999999752</v>
      </c>
      <c r="BB636" s="71">
        <v>202058.8</v>
      </c>
      <c r="BC636" s="71">
        <v>1284.2</v>
      </c>
      <c r="BD636" s="71">
        <v>0</v>
      </c>
      <c r="BE636" s="71">
        <v>99659.694000000003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71329</v>
      </c>
      <c r="AS637" s="71">
        <v>27183</v>
      </c>
      <c r="AT637" s="71">
        <v>11</v>
      </c>
      <c r="AU637" s="71">
        <v>9</v>
      </c>
      <c r="AV637" s="71">
        <v>0</v>
      </c>
      <c r="AW637" s="71">
        <v>21</v>
      </c>
      <c r="AX637" s="71"/>
      <c r="AY637" s="72"/>
      <c r="AZ637" s="71">
        <v>336744.29999997269</v>
      </c>
      <c r="BA637" s="71">
        <v>2571248.5999999796</v>
      </c>
      <c r="BB637" s="71">
        <v>202058.8</v>
      </c>
      <c r="BC637" s="71">
        <v>14140.2</v>
      </c>
      <c r="BD637" s="71">
        <v>0</v>
      </c>
      <c r="BE637" s="71">
        <v>105180.22899999999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1982</v>
      </c>
      <c r="B9" s="70">
        <v>1</v>
      </c>
      <c r="C9" s="70">
        <v>1</v>
      </c>
      <c r="D9" s="70">
        <v>1</v>
      </c>
      <c r="E9" s="70">
        <v>1990</v>
      </c>
      <c r="F9" s="70" t="s">
        <v>787</v>
      </c>
      <c r="G9" s="1073" t="s">
        <v>1983</v>
      </c>
      <c r="H9" s="70" t="s">
        <v>1984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1985</v>
      </c>
      <c r="B10" s="70">
        <v>2</v>
      </c>
      <c r="C10" s="70">
        <v>2</v>
      </c>
      <c r="D10" s="70">
        <v>1</v>
      </c>
      <c r="E10" s="70">
        <v>2005</v>
      </c>
      <c r="F10" s="70" t="s">
        <v>789</v>
      </c>
      <c r="G10" s="1073" t="s">
        <v>1983</v>
      </c>
      <c r="H10" s="70" t="s">
        <v>1984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1986</v>
      </c>
      <c r="B11" s="70">
        <v>3</v>
      </c>
      <c r="C11" s="70">
        <v>3</v>
      </c>
      <c r="D11" s="70">
        <v>1</v>
      </c>
      <c r="E11" s="70">
        <v>2006</v>
      </c>
      <c r="F11" s="70" t="s">
        <v>790</v>
      </c>
      <c r="G11" s="1073" t="s">
        <v>1983</v>
      </c>
      <c r="H11" s="70" t="s">
        <v>1984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1987</v>
      </c>
      <c r="B12" s="70">
        <v>4</v>
      </c>
      <c r="C12" s="70">
        <v>4</v>
      </c>
      <c r="D12" s="70">
        <v>1</v>
      </c>
      <c r="E12" s="70">
        <v>2007</v>
      </c>
      <c r="F12" s="70" t="s">
        <v>791</v>
      </c>
      <c r="G12" s="1073" t="s">
        <v>1983</v>
      </c>
      <c r="H12" s="70" t="s">
        <v>1984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1988</v>
      </c>
      <c r="B13" s="70">
        <v>5</v>
      </c>
      <c r="C13" s="70">
        <v>5</v>
      </c>
      <c r="D13" s="70">
        <v>1</v>
      </c>
      <c r="E13" s="70">
        <v>2008</v>
      </c>
      <c r="F13" s="70" t="s">
        <v>792</v>
      </c>
      <c r="G13" s="1073" t="s">
        <v>1983</v>
      </c>
      <c r="H13" s="70" t="s">
        <v>1984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1989</v>
      </c>
      <c r="B14" s="70">
        <v>6</v>
      </c>
      <c r="C14" s="70">
        <v>6</v>
      </c>
      <c r="D14" s="70">
        <v>1</v>
      </c>
      <c r="E14" s="70">
        <v>2009</v>
      </c>
      <c r="F14" s="70" t="s">
        <v>176</v>
      </c>
      <c r="G14" s="1073" t="s">
        <v>1983</v>
      </c>
      <c r="H14" s="70" t="s">
        <v>1984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1990</v>
      </c>
      <c r="B15" s="70">
        <v>7</v>
      </c>
      <c r="C15" s="70">
        <v>7</v>
      </c>
      <c r="D15" s="70">
        <v>1</v>
      </c>
      <c r="E15" s="70">
        <v>2010</v>
      </c>
      <c r="F15" s="70" t="s">
        <v>177</v>
      </c>
      <c r="G15" s="1073" t="s">
        <v>1983</v>
      </c>
      <c r="H15" s="70" t="s">
        <v>1984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3.6859999999999999</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3.6859999999999999</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3.6859999999999999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3.6859999999999999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1</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1</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1991</v>
      </c>
      <c r="B16" s="70">
        <v>8</v>
      </c>
      <c r="C16" s="70">
        <v>8</v>
      </c>
      <c r="D16" s="70">
        <v>1</v>
      </c>
      <c r="E16" s="70">
        <v>2011</v>
      </c>
      <c r="F16" s="70" t="s">
        <v>178</v>
      </c>
      <c r="G16" s="1073" t="s">
        <v>1983</v>
      </c>
      <c r="H16" s="70" t="s">
        <v>1984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3.694</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3.694</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3.694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3.694</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1</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1</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1992</v>
      </c>
      <c r="B17" s="70">
        <v>9</v>
      </c>
      <c r="C17" s="70">
        <v>9</v>
      </c>
      <c r="D17" s="70">
        <v>1</v>
      </c>
      <c r="E17" s="70">
        <v>2012</v>
      </c>
      <c r="F17" s="70" t="s">
        <v>179</v>
      </c>
      <c r="G17" s="1073" t="s">
        <v>1983</v>
      </c>
      <c r="H17" s="70" t="s">
        <v>1984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2.964</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2.964</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2.964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2.964</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1</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1</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1993</v>
      </c>
      <c r="B18" s="70">
        <v>10</v>
      </c>
      <c r="C18" s="70">
        <v>10</v>
      </c>
      <c r="D18" s="70">
        <v>1</v>
      </c>
      <c r="E18" s="70">
        <v>2013</v>
      </c>
      <c r="F18" s="70" t="s">
        <v>180</v>
      </c>
      <c r="G18" s="1073" t="s">
        <v>1983</v>
      </c>
      <c r="H18" s="70" t="s">
        <v>1984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3.1539999999999999</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3.1539999999999999</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3.1539999999999999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3.1539999999999999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1</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1</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1994</v>
      </c>
      <c r="B19" s="70">
        <v>11</v>
      </c>
      <c r="C19" s="70">
        <v>11</v>
      </c>
      <c r="D19" s="70">
        <v>1</v>
      </c>
      <c r="E19" s="70">
        <v>2014</v>
      </c>
      <c r="F19" s="70" t="s">
        <v>181</v>
      </c>
      <c r="G19" s="1073" t="s">
        <v>1983</v>
      </c>
      <c r="H19" s="70" t="s">
        <v>1984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3.117</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3.117</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3.117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3.117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1</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1</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1995</v>
      </c>
      <c r="B20" s="70">
        <v>12</v>
      </c>
      <c r="C20" s="70">
        <v>12</v>
      </c>
      <c r="D20" s="70">
        <v>1</v>
      </c>
      <c r="E20" s="70">
        <v>2015</v>
      </c>
      <c r="F20" s="70" t="s">
        <v>182</v>
      </c>
      <c r="G20" s="1073" t="s">
        <v>1983</v>
      </c>
      <c r="H20" s="70" t="s">
        <v>1984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2.5950000000000002</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2.5950000000000002</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2.5950000000000002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2.5950000000000002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1</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1</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1996</v>
      </c>
      <c r="B21" s="70">
        <v>13</v>
      </c>
      <c r="C21" s="70">
        <v>13</v>
      </c>
      <c r="D21" s="70">
        <v>1</v>
      </c>
      <c r="E21" s="70">
        <v>2016</v>
      </c>
      <c r="F21" s="70" t="s">
        <v>155</v>
      </c>
      <c r="G21" s="1073" t="s">
        <v>1983</v>
      </c>
      <c r="H21" s="70" t="s">
        <v>1984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2.5219999999999998</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2.5219999999999998</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2.5219999999999998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2.5219999999999998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1</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1</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1997</v>
      </c>
      <c r="B22" s="70">
        <v>14</v>
      </c>
      <c r="C22" s="70">
        <v>14</v>
      </c>
      <c r="D22" s="70">
        <v>1</v>
      </c>
      <c r="E22" s="70">
        <v>2017</v>
      </c>
      <c r="F22" s="70" t="s">
        <v>156</v>
      </c>
      <c r="G22" s="1073" t="s">
        <v>1983</v>
      </c>
      <c r="H22" s="70" t="s">
        <v>1984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1998</v>
      </c>
      <c r="B23" s="70">
        <v>15</v>
      </c>
      <c r="C23" s="70">
        <v>15</v>
      </c>
      <c r="D23" s="70">
        <v>1</v>
      </c>
      <c r="E23" s="70">
        <v>2018</v>
      </c>
      <c r="F23" s="70" t="s">
        <v>183</v>
      </c>
      <c r="G23" s="1073" t="s">
        <v>1983</v>
      </c>
      <c r="H23" s="70" t="s">
        <v>1984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1999</v>
      </c>
      <c r="B24" s="70">
        <v>16</v>
      </c>
      <c r="C24" s="70">
        <v>16</v>
      </c>
      <c r="D24" s="70">
        <v>1</v>
      </c>
      <c r="E24" s="70">
        <v>2019</v>
      </c>
      <c r="F24" s="70" t="s">
        <v>158</v>
      </c>
      <c r="G24" s="1073" t="s">
        <v>1983</v>
      </c>
      <c r="H24" s="70" t="s">
        <v>1984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2000</v>
      </c>
      <c r="B25" s="70">
        <v>17</v>
      </c>
      <c r="C25" s="70">
        <v>17</v>
      </c>
      <c r="D25" s="70">
        <v>1</v>
      </c>
      <c r="E25" s="70">
        <v>2020</v>
      </c>
      <c r="F25" s="70" t="s">
        <v>159</v>
      </c>
      <c r="G25" s="1073" t="s">
        <v>1983</v>
      </c>
      <c r="H25" s="70" t="s">
        <v>1984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2001</v>
      </c>
      <c r="B26" s="70">
        <v>18</v>
      </c>
      <c r="C26" s="70">
        <v>18</v>
      </c>
      <c r="D26" s="70">
        <v>1</v>
      </c>
      <c r="E26" s="70">
        <v>2021</v>
      </c>
      <c r="F26" s="70" t="s">
        <v>160</v>
      </c>
      <c r="G26" s="1073" t="s">
        <v>1983</v>
      </c>
      <c r="H26" s="70" t="s">
        <v>1984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2002</v>
      </c>
      <c r="B27" s="70">
        <v>19</v>
      </c>
      <c r="C27" s="70">
        <v>19</v>
      </c>
      <c r="D27" s="70">
        <v>1</v>
      </c>
      <c r="E27" s="70">
        <v>2022</v>
      </c>
      <c r="F27" s="70" t="s">
        <v>161</v>
      </c>
      <c r="G27" s="1073" t="s">
        <v>1983</v>
      </c>
      <c r="H27" s="70" t="s">
        <v>1984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2003</v>
      </c>
      <c r="B28" s="70">
        <v>20</v>
      </c>
      <c r="C28" s="70">
        <v>20</v>
      </c>
      <c r="D28" s="70">
        <v>1</v>
      </c>
      <c r="E28" s="70">
        <v>2023</v>
      </c>
      <c r="F28" s="70" t="s">
        <v>1539</v>
      </c>
      <c r="G28" s="1073" t="s">
        <v>1983</v>
      </c>
      <c r="H28" s="70" t="s">
        <v>1984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2004</v>
      </c>
      <c r="B29" s="70">
        <v>21</v>
      </c>
      <c r="C29" s="70">
        <v>21</v>
      </c>
      <c r="D29" s="70">
        <v>1</v>
      </c>
      <c r="E29" s="70">
        <v>2024</v>
      </c>
      <c r="F29" s="70" t="s">
        <v>1554</v>
      </c>
      <c r="G29" s="1073" t="s">
        <v>1983</v>
      </c>
      <c r="H29" s="70" t="s">
        <v>1984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1556</v>
      </c>
      <c r="G30" s="1073" t="s">
        <v>1983</v>
      </c>
      <c r="H30" s="70" t="s">
        <v>1984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1557</v>
      </c>
      <c r="G31" s="1073" t="s">
        <v>1983</v>
      </c>
      <c r="H31" s="70" t="s">
        <v>1984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1558</v>
      </c>
      <c r="G32" s="1073" t="s">
        <v>1983</v>
      </c>
      <c r="H32" s="70" t="s">
        <v>1984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1559</v>
      </c>
      <c r="G33" s="1073" t="s">
        <v>1983</v>
      </c>
      <c r="H33" s="70" t="s">
        <v>1984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1560</v>
      </c>
      <c r="G34" s="1073" t="s">
        <v>1983</v>
      </c>
      <c r="H34" s="70" t="s">
        <v>1984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1561</v>
      </c>
      <c r="G35" s="1073" t="s">
        <v>1983</v>
      </c>
      <c r="H35" s="70" t="s">
        <v>1984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1660</v>
      </c>
      <c r="H10" s="70" t="s">
        <v>1661</v>
      </c>
      <c r="I10" s="1066"/>
      <c r="J10" s="73">
        <v>48196</v>
      </c>
      <c r="K10" s="71">
        <v>58423096</v>
      </c>
      <c r="L10" s="71">
        <v>17714</v>
      </c>
      <c r="M10" s="71">
        <v>21482399</v>
      </c>
      <c r="N10" s="71">
        <v>0</v>
      </c>
      <c r="O10" s="71">
        <v>0</v>
      </c>
      <c r="P10" s="71">
        <v>0</v>
      </c>
      <c r="Q10" s="71">
        <v>0</v>
      </c>
      <c r="R10" s="71">
        <v>0</v>
      </c>
      <c r="S10" s="71">
        <v>0</v>
      </c>
      <c r="T10" s="71">
        <v>0</v>
      </c>
      <c r="U10" s="71">
        <v>0</v>
      </c>
      <c r="V10" s="71">
        <v>0</v>
      </c>
      <c r="W10" s="71">
        <v>0</v>
      </c>
      <c r="X10" s="71">
        <v>0</v>
      </c>
      <c r="Y10" s="71">
        <v>0</v>
      </c>
      <c r="Z10" s="71">
        <v>79905495</v>
      </c>
      <c r="AA10" s="71">
        <v>106735531</v>
      </c>
      <c r="AB10" s="71">
        <v>714834263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2394</v>
      </c>
      <c r="B11" s="70">
        <v>3</v>
      </c>
      <c r="C11" s="70">
        <v>18</v>
      </c>
      <c r="D11" s="70">
        <v>3</v>
      </c>
      <c r="E11" s="70">
        <v>2024</v>
      </c>
      <c r="F11" s="70" t="s">
        <v>1554</v>
      </c>
      <c r="G11" s="1073" t="s">
        <v>2391</v>
      </c>
      <c r="H11" s="70" t="s">
        <v>2392</v>
      </c>
      <c r="I11" s="1066"/>
      <c r="J11" s="73">
        <v>697532</v>
      </c>
      <c r="K11" s="71">
        <v>910401585</v>
      </c>
      <c r="L11" s="71">
        <v>1836640</v>
      </c>
      <c r="M11" s="71">
        <v>2392302456</v>
      </c>
      <c r="N11" s="71">
        <v>773900</v>
      </c>
      <c r="O11" s="71">
        <v>2140380518</v>
      </c>
      <c r="P11" s="71">
        <v>1288</v>
      </c>
      <c r="Q11" s="71">
        <v>6525600.0000000009</v>
      </c>
      <c r="R11" s="71">
        <v>45</v>
      </c>
      <c r="S11" s="71">
        <v>373598</v>
      </c>
      <c r="T11" s="71">
        <v>0</v>
      </c>
      <c r="U11" s="71">
        <v>0</v>
      </c>
      <c r="V11" s="71">
        <v>0</v>
      </c>
      <c r="W11" s="71">
        <v>0</v>
      </c>
      <c r="X11" s="71">
        <v>0</v>
      </c>
      <c r="Y11" s="71">
        <v>0</v>
      </c>
      <c r="Z11" s="71">
        <v>5449983756.8569498</v>
      </c>
      <c r="AA11" s="71">
        <v>2091779442</v>
      </c>
      <c r="AB11" s="71">
        <v>6933702895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1667</v>
      </c>
      <c r="B12" s="70">
        <v>4</v>
      </c>
      <c r="C12" s="70">
        <v>18</v>
      </c>
      <c r="D12" s="70">
        <v>4</v>
      </c>
      <c r="E12" s="70">
        <v>2024</v>
      </c>
      <c r="F12" s="70" t="s">
        <v>1554</v>
      </c>
      <c r="G12" s="1073" t="s">
        <v>1664</v>
      </c>
      <c r="H12" s="70" t="s">
        <v>1665</v>
      </c>
      <c r="I12" s="1066"/>
      <c r="J12" s="73">
        <v>555889</v>
      </c>
      <c r="K12" s="71">
        <v>766187056</v>
      </c>
      <c r="L12" s="71">
        <v>532985</v>
      </c>
      <c r="M12" s="71">
        <v>730688166</v>
      </c>
      <c r="N12" s="71">
        <v>213500</v>
      </c>
      <c r="O12" s="71">
        <v>618062284</v>
      </c>
      <c r="P12" s="71">
        <v>30</v>
      </c>
      <c r="Q12" s="71">
        <v>180197</v>
      </c>
      <c r="R12" s="71">
        <v>0</v>
      </c>
      <c r="S12" s="71">
        <v>0</v>
      </c>
      <c r="T12" s="71">
        <v>0</v>
      </c>
      <c r="U12" s="71">
        <v>0</v>
      </c>
      <c r="V12" s="71">
        <v>0</v>
      </c>
      <c r="W12" s="71">
        <v>0</v>
      </c>
      <c r="X12" s="71">
        <v>0</v>
      </c>
      <c r="Y12" s="71">
        <v>0</v>
      </c>
      <c r="Z12" s="71">
        <v>2115117703.0000002</v>
      </c>
      <c r="AA12" s="71">
        <v>1617405969</v>
      </c>
      <c r="AB12" s="71">
        <v>6106660122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2358</v>
      </c>
      <c r="B13" s="70">
        <v>5</v>
      </c>
      <c r="C13" s="70">
        <v>18</v>
      </c>
      <c r="D13" s="70">
        <v>5</v>
      </c>
      <c r="E13" s="70">
        <v>2024</v>
      </c>
      <c r="F13" s="70" t="s">
        <v>1554</v>
      </c>
      <c r="G13" s="1073" t="s">
        <v>2355</v>
      </c>
      <c r="H13" s="70" t="s">
        <v>2356</v>
      </c>
      <c r="I13" s="1066"/>
      <c r="J13" s="73">
        <v>357157</v>
      </c>
      <c r="K13" s="71">
        <v>485660726</v>
      </c>
      <c r="L13" s="71">
        <v>766302</v>
      </c>
      <c r="M13" s="71">
        <v>1038432787.9999999</v>
      </c>
      <c r="N13" s="71">
        <v>230400</v>
      </c>
      <c r="O13" s="71">
        <v>725118652</v>
      </c>
      <c r="P13" s="71">
        <v>356</v>
      </c>
      <c r="Q13" s="71">
        <v>1963327</v>
      </c>
      <c r="R13" s="71">
        <v>50</v>
      </c>
      <c r="S13" s="71">
        <v>415306</v>
      </c>
      <c r="T13" s="71">
        <v>0</v>
      </c>
      <c r="U13" s="71">
        <v>0</v>
      </c>
      <c r="V13" s="71">
        <v>0</v>
      </c>
      <c r="W13" s="71">
        <v>0</v>
      </c>
      <c r="X13" s="71">
        <v>0</v>
      </c>
      <c r="Y13" s="71">
        <v>0</v>
      </c>
      <c r="Z13" s="71">
        <v>2251590798.5234098</v>
      </c>
      <c r="AA13" s="71">
        <v>927485798.99999988</v>
      </c>
      <c r="AB13" s="71">
        <v>3176101759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2004</v>
      </c>
      <c r="B14" s="70">
        <v>6</v>
      </c>
      <c r="C14" s="70">
        <v>18</v>
      </c>
      <c r="D14" s="70">
        <v>6</v>
      </c>
      <c r="E14" s="70">
        <v>2024</v>
      </c>
      <c r="F14" s="70" t="s">
        <v>1554</v>
      </c>
      <c r="G14" s="1073" t="s">
        <v>1983</v>
      </c>
      <c r="H14" s="70" t="s">
        <v>1984</v>
      </c>
      <c r="I14" s="1066"/>
      <c r="J14" s="73">
        <v>87749</v>
      </c>
      <c r="K14" s="71">
        <v>116113244.99999999</v>
      </c>
      <c r="L14" s="71">
        <v>74543</v>
      </c>
      <c r="M14" s="71">
        <v>98319039.999999985</v>
      </c>
      <c r="N14" s="71">
        <v>236900</v>
      </c>
      <c r="O14" s="71">
        <v>640588842</v>
      </c>
      <c r="P14" s="71">
        <v>14822</v>
      </c>
      <c r="Q14" s="71">
        <v>87646167</v>
      </c>
      <c r="R14" s="71">
        <v>1182</v>
      </c>
      <c r="S14" s="71">
        <v>6092277</v>
      </c>
      <c r="T14" s="71">
        <v>0</v>
      </c>
      <c r="U14" s="71">
        <v>0</v>
      </c>
      <c r="V14" s="71">
        <v>0</v>
      </c>
      <c r="W14" s="71">
        <v>0</v>
      </c>
      <c r="X14" s="71">
        <v>0</v>
      </c>
      <c r="Y14" s="71">
        <v>0</v>
      </c>
      <c r="Z14" s="71">
        <v>948759571.38815999</v>
      </c>
      <c r="AA14" s="71">
        <v>58737852</v>
      </c>
      <c r="AB14" s="71">
        <v>482679266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2378</v>
      </c>
      <c r="B15" s="70">
        <v>7</v>
      </c>
      <c r="C15" s="70">
        <v>18</v>
      </c>
      <c r="D15" s="70">
        <v>7</v>
      </c>
      <c r="E15" s="70">
        <v>2024</v>
      </c>
      <c r="F15" s="70" t="s">
        <v>1554</v>
      </c>
      <c r="G15" s="1073" t="s">
        <v>2375</v>
      </c>
      <c r="H15" s="70" t="s">
        <v>2376</v>
      </c>
      <c r="I15" s="1066"/>
      <c r="J15" s="73">
        <v>108558</v>
      </c>
      <c r="K15" s="71">
        <v>146392172</v>
      </c>
      <c r="L15" s="71">
        <v>13036</v>
      </c>
      <c r="M15" s="71">
        <v>17453625</v>
      </c>
      <c r="N15" s="71">
        <v>60700</v>
      </c>
      <c r="O15" s="71">
        <v>136129234</v>
      </c>
      <c r="P15" s="71">
        <v>4272</v>
      </c>
      <c r="Q15" s="71">
        <v>25244561</v>
      </c>
      <c r="R15" s="71">
        <v>0</v>
      </c>
      <c r="S15" s="71">
        <v>0</v>
      </c>
      <c r="T15" s="71">
        <v>0</v>
      </c>
      <c r="U15" s="71">
        <v>0</v>
      </c>
      <c r="V15" s="71">
        <v>0</v>
      </c>
      <c r="W15" s="71">
        <v>0</v>
      </c>
      <c r="X15" s="71">
        <v>0</v>
      </c>
      <c r="Y15" s="71">
        <v>0</v>
      </c>
      <c r="Z15" s="71">
        <v>325219591.99999994</v>
      </c>
      <c r="AA15" s="71">
        <v>280026574</v>
      </c>
      <c r="AB15" s="71">
        <v>1062346010.0000001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299737</v>
      </c>
      <c r="K16" s="71">
        <v>405864729</v>
      </c>
      <c r="L16" s="71">
        <v>390085</v>
      </c>
      <c r="M16" s="71">
        <v>526618920</v>
      </c>
      <c r="N16" s="71">
        <v>331700</v>
      </c>
      <c r="O16" s="71">
        <v>1004858936</v>
      </c>
      <c r="P16" s="71">
        <v>172</v>
      </c>
      <c r="Q16" s="71">
        <v>947154</v>
      </c>
      <c r="R16" s="71">
        <v>0</v>
      </c>
      <c r="S16" s="71">
        <v>0</v>
      </c>
      <c r="T16" s="71">
        <v>0</v>
      </c>
      <c r="U16" s="71">
        <v>0</v>
      </c>
      <c r="V16" s="71">
        <v>0</v>
      </c>
      <c r="W16" s="71">
        <v>0</v>
      </c>
      <c r="X16" s="71">
        <v>0</v>
      </c>
      <c r="Y16" s="71">
        <v>0</v>
      </c>
      <c r="Z16" s="71">
        <v>1938289738.9999998</v>
      </c>
      <c r="AA16" s="71">
        <v>798900711</v>
      </c>
      <c r="AB16" s="71">
        <v>2911657120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2342</v>
      </c>
      <c r="B17" s="70">
        <v>9</v>
      </c>
      <c r="C17" s="70">
        <v>18</v>
      </c>
      <c r="D17" s="70">
        <v>9</v>
      </c>
      <c r="E17" s="70">
        <v>2024</v>
      </c>
      <c r="F17" s="70" t="s">
        <v>1554</v>
      </c>
      <c r="G17" s="1073" t="s">
        <v>2339</v>
      </c>
      <c r="H17" s="70" t="s">
        <v>2340</v>
      </c>
      <c r="I17" s="1066"/>
      <c r="J17" s="73">
        <v>75248</v>
      </c>
      <c r="K17" s="71">
        <v>103485921</v>
      </c>
      <c r="L17" s="71">
        <v>7801</v>
      </c>
      <c r="M17" s="71">
        <v>10699630</v>
      </c>
      <c r="N17" s="71">
        <v>0</v>
      </c>
      <c r="O17" s="71">
        <v>0</v>
      </c>
      <c r="P17" s="71">
        <v>0</v>
      </c>
      <c r="Q17" s="71">
        <v>0</v>
      </c>
      <c r="R17" s="71">
        <v>0</v>
      </c>
      <c r="S17" s="71">
        <v>0</v>
      </c>
      <c r="T17" s="71">
        <v>0</v>
      </c>
      <c r="U17" s="71">
        <v>0</v>
      </c>
      <c r="V17" s="71">
        <v>0</v>
      </c>
      <c r="W17" s="71">
        <v>0</v>
      </c>
      <c r="X17" s="71">
        <v>0</v>
      </c>
      <c r="Y17" s="71">
        <v>0</v>
      </c>
      <c r="Z17" s="71">
        <v>114185551</v>
      </c>
      <c r="AA17" s="71">
        <v>205664115</v>
      </c>
      <c r="AB17" s="71">
        <v>1076574401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2370</v>
      </c>
      <c r="B18" s="70">
        <v>10</v>
      </c>
      <c r="C18" s="70">
        <v>18</v>
      </c>
      <c r="D18" s="70">
        <v>10</v>
      </c>
      <c r="E18" s="70">
        <v>2024</v>
      </c>
      <c r="F18" s="70" t="s">
        <v>1554</v>
      </c>
      <c r="G18" s="1073" t="s">
        <v>2367</v>
      </c>
      <c r="H18" s="70" t="s">
        <v>2368</v>
      </c>
      <c r="I18" s="1066"/>
      <c r="J18" s="73">
        <v>38300</v>
      </c>
      <c r="K18" s="71">
        <v>53291256.000000007</v>
      </c>
      <c r="L18" s="71">
        <v>127594</v>
      </c>
      <c r="M18" s="71">
        <v>176905254</v>
      </c>
      <c r="N18" s="71">
        <v>0</v>
      </c>
      <c r="O18" s="71">
        <v>0</v>
      </c>
      <c r="P18" s="71">
        <v>0</v>
      </c>
      <c r="Q18" s="71">
        <v>0</v>
      </c>
      <c r="R18" s="71">
        <v>0</v>
      </c>
      <c r="S18" s="71">
        <v>0</v>
      </c>
      <c r="T18" s="71">
        <v>0</v>
      </c>
      <c r="U18" s="71">
        <v>0</v>
      </c>
      <c r="V18" s="71">
        <v>0</v>
      </c>
      <c r="W18" s="71">
        <v>0</v>
      </c>
      <c r="X18" s="71">
        <v>0</v>
      </c>
      <c r="Y18" s="71">
        <v>0</v>
      </c>
      <c r="Z18" s="71">
        <v>230196509.99999997</v>
      </c>
      <c r="AA18" s="71">
        <v>100341797.00000001</v>
      </c>
      <c r="AB18" s="71">
        <v>8924841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2382</v>
      </c>
      <c r="B19" s="70">
        <v>11</v>
      </c>
      <c r="C19" s="70">
        <v>18</v>
      </c>
      <c r="D19" s="70">
        <v>11</v>
      </c>
      <c r="E19" s="70">
        <v>2024</v>
      </c>
      <c r="F19" s="70" t="s">
        <v>1554</v>
      </c>
      <c r="G19" s="1073" t="s">
        <v>2379</v>
      </c>
      <c r="H19" s="70" t="s">
        <v>2380</v>
      </c>
      <c r="I19" s="1066"/>
      <c r="J19" s="73">
        <v>64108.000000000007</v>
      </c>
      <c r="K19" s="71">
        <v>86341605</v>
      </c>
      <c r="L19" s="71">
        <v>64059</v>
      </c>
      <c r="M19" s="71">
        <v>85863614</v>
      </c>
      <c r="N19" s="71">
        <v>68800</v>
      </c>
      <c r="O19" s="71">
        <v>152874021</v>
      </c>
      <c r="P19" s="71">
        <v>574</v>
      </c>
      <c r="Q19" s="71">
        <v>3348059</v>
      </c>
      <c r="R19" s="71">
        <v>0</v>
      </c>
      <c r="S19" s="71">
        <v>0</v>
      </c>
      <c r="T19" s="71">
        <v>0</v>
      </c>
      <c r="U19" s="71">
        <v>0</v>
      </c>
      <c r="V19" s="71">
        <v>0</v>
      </c>
      <c r="W19" s="71">
        <v>0</v>
      </c>
      <c r="X19" s="71">
        <v>0</v>
      </c>
      <c r="Y19" s="71">
        <v>0</v>
      </c>
      <c r="Z19" s="71">
        <v>328427299</v>
      </c>
      <c r="AA19" s="71">
        <v>120337745</v>
      </c>
      <c r="AB19" s="71">
        <v>606181845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109536</v>
      </c>
      <c r="K20" s="71">
        <v>148096419</v>
      </c>
      <c r="L20" s="71">
        <v>46744</v>
      </c>
      <c r="M20" s="71">
        <v>62881781</v>
      </c>
      <c r="N20" s="71">
        <v>43200</v>
      </c>
      <c r="O20" s="71">
        <v>107010736.00000001</v>
      </c>
      <c r="P20" s="71">
        <v>9205</v>
      </c>
      <c r="Q20" s="71">
        <v>54432924</v>
      </c>
      <c r="R20" s="71">
        <v>0</v>
      </c>
      <c r="S20" s="71">
        <v>0</v>
      </c>
      <c r="T20" s="71">
        <v>0</v>
      </c>
      <c r="U20" s="71">
        <v>0</v>
      </c>
      <c r="V20" s="71">
        <v>0</v>
      </c>
      <c r="W20" s="71">
        <v>0</v>
      </c>
      <c r="X20" s="71">
        <v>0</v>
      </c>
      <c r="Y20" s="71">
        <v>0</v>
      </c>
      <c r="Z20" s="71">
        <v>372421860.00000006</v>
      </c>
      <c r="AA20" s="71">
        <v>130467925</v>
      </c>
      <c r="AB20" s="71">
        <v>770688255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2346</v>
      </c>
      <c r="B21" s="70">
        <v>13</v>
      </c>
      <c r="C21" s="70">
        <v>18</v>
      </c>
      <c r="D21" s="70">
        <v>13</v>
      </c>
      <c r="E21" s="70">
        <v>2024</v>
      </c>
      <c r="F21" s="70" t="s">
        <v>1554</v>
      </c>
      <c r="G21" s="1073" t="s">
        <v>2343</v>
      </c>
      <c r="H21" s="70" t="s">
        <v>2344</v>
      </c>
      <c r="I21" s="1066"/>
      <c r="J21" s="73">
        <v>133994</v>
      </c>
      <c r="K21" s="71">
        <v>181788926</v>
      </c>
      <c r="L21" s="71">
        <v>98677</v>
      </c>
      <c r="M21" s="71">
        <v>133091780</v>
      </c>
      <c r="N21" s="71">
        <v>118900</v>
      </c>
      <c r="O21" s="71">
        <v>250678856</v>
      </c>
      <c r="P21" s="71">
        <v>6124</v>
      </c>
      <c r="Q21" s="71">
        <v>35920194</v>
      </c>
      <c r="R21" s="71">
        <v>0</v>
      </c>
      <c r="S21" s="71">
        <v>0</v>
      </c>
      <c r="T21" s="71">
        <v>0</v>
      </c>
      <c r="U21" s="71">
        <v>0</v>
      </c>
      <c r="V21" s="71">
        <v>0</v>
      </c>
      <c r="W21" s="71">
        <v>0</v>
      </c>
      <c r="X21" s="71">
        <v>0</v>
      </c>
      <c r="Y21" s="71">
        <v>0</v>
      </c>
      <c r="Z21" s="71">
        <v>601479756</v>
      </c>
      <c r="AA21" s="71">
        <v>279474635</v>
      </c>
      <c r="AB21" s="71">
        <v>1128747536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1554</v>
      </c>
      <c r="G22" s="1073" t="s">
        <v>2403</v>
      </c>
      <c r="H22" s="70" t="s">
        <v>2404</v>
      </c>
      <c r="I22" s="1066"/>
      <c r="J22" s="73">
        <v>543342</v>
      </c>
      <c r="K22" s="71">
        <v>751885533</v>
      </c>
      <c r="L22" s="71">
        <v>331403</v>
      </c>
      <c r="M22" s="71">
        <v>456429071.99999994</v>
      </c>
      <c r="N22" s="71">
        <v>59400</v>
      </c>
      <c r="O22" s="71">
        <v>171797537</v>
      </c>
      <c r="P22" s="71">
        <v>91</v>
      </c>
      <c r="Q22" s="71">
        <v>502997.99999999994</v>
      </c>
      <c r="R22" s="71">
        <v>111</v>
      </c>
      <c r="S22" s="71">
        <v>928202</v>
      </c>
      <c r="T22" s="71">
        <v>0</v>
      </c>
      <c r="U22" s="71">
        <v>0</v>
      </c>
      <c r="V22" s="71">
        <v>2</v>
      </c>
      <c r="W22" s="71">
        <v>0</v>
      </c>
      <c r="X22" s="71">
        <v>0</v>
      </c>
      <c r="Y22" s="71">
        <v>9321</v>
      </c>
      <c r="Z22" s="71">
        <v>1381552662.9444599</v>
      </c>
      <c r="AA22" s="71">
        <v>1505385937</v>
      </c>
      <c r="AB22" s="71">
        <v>5297041957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2402</v>
      </c>
      <c r="B23" s="70">
        <v>15</v>
      </c>
      <c r="C23" s="70">
        <v>18</v>
      </c>
      <c r="D23" s="70">
        <v>15</v>
      </c>
      <c r="E23" s="70">
        <v>2024</v>
      </c>
      <c r="F23" s="70" t="s">
        <v>1554</v>
      </c>
      <c r="G23" s="1073" t="s">
        <v>2399</v>
      </c>
      <c r="H23" s="70" t="s">
        <v>2400</v>
      </c>
      <c r="I23" s="1066"/>
      <c r="J23" s="73">
        <v>218147</v>
      </c>
      <c r="K23" s="71">
        <v>290392751</v>
      </c>
      <c r="L23" s="71">
        <v>559579</v>
      </c>
      <c r="M23" s="71">
        <v>742422652</v>
      </c>
      <c r="N23" s="71">
        <v>64400.000000000007</v>
      </c>
      <c r="O23" s="71">
        <v>194915067.00000003</v>
      </c>
      <c r="P23" s="71">
        <v>767</v>
      </c>
      <c r="Q23" s="71">
        <v>4226801.9999999991</v>
      </c>
      <c r="R23" s="71">
        <v>0</v>
      </c>
      <c r="S23" s="71">
        <v>0</v>
      </c>
      <c r="T23" s="71">
        <v>0</v>
      </c>
      <c r="U23" s="71">
        <v>0</v>
      </c>
      <c r="V23" s="71">
        <v>0</v>
      </c>
      <c r="W23" s="71">
        <v>0</v>
      </c>
      <c r="X23" s="71">
        <v>0</v>
      </c>
      <c r="Y23" s="71">
        <v>0</v>
      </c>
      <c r="Z23" s="71">
        <v>1231957272</v>
      </c>
      <c r="AA23" s="71">
        <v>409925715.99999994</v>
      </c>
      <c r="AB23" s="71">
        <v>2080638069.9999998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2354</v>
      </c>
      <c r="B24" s="70">
        <v>16</v>
      </c>
      <c r="C24" s="70">
        <v>18</v>
      </c>
      <c r="D24" s="70">
        <v>16</v>
      </c>
      <c r="E24" s="70">
        <v>2024</v>
      </c>
      <c r="F24" s="70" t="s">
        <v>1554</v>
      </c>
      <c r="G24" s="1073" t="s">
        <v>2351</v>
      </c>
      <c r="H24" s="70" t="s">
        <v>2352</v>
      </c>
      <c r="I24" s="1066"/>
      <c r="J24" s="73">
        <v>336831</v>
      </c>
      <c r="K24" s="71">
        <v>472954846.00000006</v>
      </c>
      <c r="L24" s="71">
        <v>268161</v>
      </c>
      <c r="M24" s="71">
        <v>374739936</v>
      </c>
      <c r="N24" s="71">
        <v>189000</v>
      </c>
      <c r="O24" s="71">
        <v>519229815.00000006</v>
      </c>
      <c r="P24" s="71">
        <v>0</v>
      </c>
      <c r="Q24" s="71">
        <v>0</v>
      </c>
      <c r="R24" s="71">
        <v>0</v>
      </c>
      <c r="S24" s="71">
        <v>0</v>
      </c>
      <c r="T24" s="71">
        <v>0</v>
      </c>
      <c r="U24" s="71">
        <v>0</v>
      </c>
      <c r="V24" s="71">
        <v>0</v>
      </c>
      <c r="W24" s="71">
        <v>0</v>
      </c>
      <c r="X24" s="71">
        <v>0</v>
      </c>
      <c r="Y24" s="71">
        <v>0</v>
      </c>
      <c r="Z24" s="71">
        <v>1366924597</v>
      </c>
      <c r="AA24" s="71">
        <v>976822046.99999988</v>
      </c>
      <c r="AB24" s="71">
        <v>3266498541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2390</v>
      </c>
      <c r="B25" s="70">
        <v>17</v>
      </c>
      <c r="C25" s="70">
        <v>18</v>
      </c>
      <c r="D25" s="70">
        <v>17</v>
      </c>
      <c r="E25" s="70">
        <v>2024</v>
      </c>
      <c r="F25" s="70" t="s">
        <v>1554</v>
      </c>
      <c r="G25" s="1073" t="s">
        <v>2387</v>
      </c>
      <c r="H25" s="70" t="s">
        <v>2388</v>
      </c>
      <c r="I25" s="1066"/>
      <c r="J25" s="73">
        <v>880751</v>
      </c>
      <c r="K25" s="71">
        <v>1209973268</v>
      </c>
      <c r="L25" s="71">
        <v>1460461</v>
      </c>
      <c r="M25" s="71">
        <v>1997419447</v>
      </c>
      <c r="N25" s="71">
        <v>39300</v>
      </c>
      <c r="O25" s="71">
        <v>107761390</v>
      </c>
      <c r="P25" s="71">
        <v>344</v>
      </c>
      <c r="Q25" s="71">
        <v>1892776</v>
      </c>
      <c r="R25" s="71">
        <v>0</v>
      </c>
      <c r="S25" s="71">
        <v>0</v>
      </c>
      <c r="T25" s="71">
        <v>0</v>
      </c>
      <c r="U25" s="71">
        <v>0</v>
      </c>
      <c r="V25" s="71">
        <v>0</v>
      </c>
      <c r="W25" s="71">
        <v>0</v>
      </c>
      <c r="X25" s="71">
        <v>0</v>
      </c>
      <c r="Y25" s="71">
        <v>0</v>
      </c>
      <c r="Z25" s="71">
        <v>3317046881</v>
      </c>
      <c r="AA25" s="71">
        <v>2348831742</v>
      </c>
      <c r="AB25" s="71">
        <v>9242881350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2334</v>
      </c>
      <c r="B26" s="70">
        <v>18</v>
      </c>
      <c r="C26" s="70">
        <v>18</v>
      </c>
      <c r="D26" s="70">
        <v>18</v>
      </c>
      <c r="E26" s="70">
        <v>2024</v>
      </c>
      <c r="F26" s="70" t="s">
        <v>1554</v>
      </c>
      <c r="G26" s="1073" t="s">
        <v>2331</v>
      </c>
      <c r="H26" s="70" t="s">
        <v>2332</v>
      </c>
      <c r="I26" s="1066"/>
      <c r="J26" s="73">
        <v>80670</v>
      </c>
      <c r="K26" s="71">
        <v>107455146</v>
      </c>
      <c r="L26" s="71">
        <v>97603</v>
      </c>
      <c r="M26" s="71">
        <v>129586464</v>
      </c>
      <c r="N26" s="71">
        <v>161600</v>
      </c>
      <c r="O26" s="71">
        <v>393214379</v>
      </c>
      <c r="P26" s="71">
        <v>803</v>
      </c>
      <c r="Q26" s="71">
        <v>4747483</v>
      </c>
      <c r="R26" s="71">
        <v>0</v>
      </c>
      <c r="S26" s="71">
        <v>0</v>
      </c>
      <c r="T26" s="71">
        <v>0</v>
      </c>
      <c r="U26" s="71">
        <v>0</v>
      </c>
      <c r="V26" s="71">
        <v>0</v>
      </c>
      <c r="W26" s="71">
        <v>0</v>
      </c>
      <c r="X26" s="71">
        <v>0</v>
      </c>
      <c r="Y26" s="71">
        <v>0</v>
      </c>
      <c r="Z26" s="71">
        <v>635003472</v>
      </c>
      <c r="AA26" s="71">
        <v>42961388</v>
      </c>
      <c r="AB26" s="71">
        <v>491129092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122957</v>
      </c>
      <c r="K27" s="71">
        <v>168688941</v>
      </c>
      <c r="L27" s="71">
        <v>392108</v>
      </c>
      <c r="M27" s="71">
        <v>536306800.99999994</v>
      </c>
      <c r="N27" s="71">
        <v>59200</v>
      </c>
      <c r="O27" s="71">
        <v>126523462</v>
      </c>
      <c r="P27" s="71">
        <v>34</v>
      </c>
      <c r="Q27" s="71">
        <v>197387</v>
      </c>
      <c r="R27" s="71">
        <v>505</v>
      </c>
      <c r="S27" s="71">
        <v>2604362.9999999995</v>
      </c>
      <c r="T27" s="71">
        <v>0</v>
      </c>
      <c r="U27" s="71">
        <v>0</v>
      </c>
      <c r="V27" s="71">
        <v>0</v>
      </c>
      <c r="W27" s="71">
        <v>0</v>
      </c>
      <c r="X27" s="71">
        <v>0</v>
      </c>
      <c r="Y27" s="71">
        <v>0</v>
      </c>
      <c r="Z27" s="71">
        <v>834320953.73097003</v>
      </c>
      <c r="AA27" s="71">
        <v>189943877</v>
      </c>
      <c r="AB27" s="71">
        <v>1065426879.9999999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2350</v>
      </c>
      <c r="B28" s="70">
        <v>20</v>
      </c>
      <c r="C28" s="70">
        <v>18</v>
      </c>
      <c r="D28" s="70">
        <v>20</v>
      </c>
      <c r="E28" s="70">
        <v>2024</v>
      </c>
      <c r="F28" s="70" t="s">
        <v>1554</v>
      </c>
      <c r="G28" s="1073" t="s">
        <v>2347</v>
      </c>
      <c r="H28" s="70" t="s">
        <v>2348</v>
      </c>
      <c r="I28" s="1066"/>
      <c r="J28" s="73">
        <v>90238</v>
      </c>
      <c r="K28" s="71">
        <v>125347101</v>
      </c>
      <c r="L28" s="71">
        <v>396125</v>
      </c>
      <c r="M28" s="71">
        <v>547985430.00000012</v>
      </c>
      <c r="N28" s="71">
        <v>21600</v>
      </c>
      <c r="O28" s="71">
        <v>54998237</v>
      </c>
      <c r="P28" s="71">
        <v>0</v>
      </c>
      <c r="Q28" s="71">
        <v>0</v>
      </c>
      <c r="R28" s="71">
        <v>0</v>
      </c>
      <c r="S28" s="71">
        <v>0</v>
      </c>
      <c r="T28" s="71">
        <v>0</v>
      </c>
      <c r="U28" s="71">
        <v>0</v>
      </c>
      <c r="V28" s="71">
        <v>0</v>
      </c>
      <c r="W28" s="71">
        <v>0</v>
      </c>
      <c r="X28" s="71">
        <v>0</v>
      </c>
      <c r="Y28" s="71">
        <v>0</v>
      </c>
      <c r="Z28" s="71">
        <v>728330768</v>
      </c>
      <c r="AA28" s="71">
        <v>263337630</v>
      </c>
      <c r="AB28" s="71">
        <v>1127230660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1635</v>
      </c>
      <c r="B29" s="70">
        <v>21</v>
      </c>
      <c r="C29" s="70">
        <v>18</v>
      </c>
      <c r="D29" s="70">
        <v>21</v>
      </c>
      <c r="E29" s="70">
        <v>2024</v>
      </c>
      <c r="F29" s="70" t="s">
        <v>1554</v>
      </c>
      <c r="G29" s="1073" t="s">
        <v>1632</v>
      </c>
      <c r="H29" s="70" t="s">
        <v>1633</v>
      </c>
      <c r="I29" s="1066"/>
      <c r="J29" s="73">
        <v>1355874</v>
      </c>
      <c r="K29" s="71">
        <v>1873961860</v>
      </c>
      <c r="L29" s="71">
        <v>1832216</v>
      </c>
      <c r="M29" s="71">
        <v>2521858140.9999995</v>
      </c>
      <c r="N29" s="71">
        <v>846900</v>
      </c>
      <c r="O29" s="71">
        <v>2598887960</v>
      </c>
      <c r="P29" s="71">
        <v>773</v>
      </c>
      <c r="Q29" s="71">
        <v>4206302</v>
      </c>
      <c r="R29" s="71">
        <v>14</v>
      </c>
      <c r="S29" s="71">
        <v>97750</v>
      </c>
      <c r="T29" s="71">
        <v>0</v>
      </c>
      <c r="U29" s="71">
        <v>0</v>
      </c>
      <c r="V29" s="71">
        <v>0</v>
      </c>
      <c r="W29" s="71">
        <v>0</v>
      </c>
      <c r="X29" s="71">
        <v>0</v>
      </c>
      <c r="Y29" s="71">
        <v>0</v>
      </c>
      <c r="Z29" s="71">
        <v>6999012013.0932398</v>
      </c>
      <c r="AA29" s="71">
        <v>3896664160.0000005</v>
      </c>
      <c r="AB29" s="71">
        <v>13705947633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2322</v>
      </c>
      <c r="B30" s="70">
        <v>22</v>
      </c>
      <c r="C30" s="70">
        <v>18</v>
      </c>
      <c r="D30" s="70">
        <v>22</v>
      </c>
      <c r="E30" s="70">
        <v>2024</v>
      </c>
      <c r="F30" s="70" t="s">
        <v>1554</v>
      </c>
      <c r="G30" s="1073" t="s">
        <v>2319</v>
      </c>
      <c r="H30" s="70" t="s">
        <v>2320</v>
      </c>
      <c r="I30" s="1066"/>
      <c r="J30" s="73">
        <v>120630</v>
      </c>
      <c r="K30" s="71">
        <v>165413065</v>
      </c>
      <c r="L30" s="71">
        <v>204830</v>
      </c>
      <c r="M30" s="71">
        <v>279783396</v>
      </c>
      <c r="N30" s="71">
        <v>0</v>
      </c>
      <c r="O30" s="71">
        <v>0</v>
      </c>
      <c r="P30" s="71">
        <v>0</v>
      </c>
      <c r="Q30" s="71">
        <v>0</v>
      </c>
      <c r="R30" s="71">
        <v>838</v>
      </c>
      <c r="S30" s="71">
        <v>6982956</v>
      </c>
      <c r="T30" s="71">
        <v>0</v>
      </c>
      <c r="U30" s="71">
        <v>0</v>
      </c>
      <c r="V30" s="71">
        <v>0</v>
      </c>
      <c r="W30" s="71">
        <v>0</v>
      </c>
      <c r="X30" s="71">
        <v>0</v>
      </c>
      <c r="Y30" s="71">
        <v>0</v>
      </c>
      <c r="Z30" s="71">
        <v>452179417.02777004</v>
      </c>
      <c r="AA30" s="71">
        <v>297781075</v>
      </c>
      <c r="AB30" s="71">
        <v>1216328800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2374</v>
      </c>
      <c r="B31" s="70">
        <v>23</v>
      </c>
      <c r="C31" s="70">
        <v>18</v>
      </c>
      <c r="D31" s="70">
        <v>23</v>
      </c>
      <c r="E31" s="70">
        <v>2024</v>
      </c>
      <c r="F31" s="70" t="s">
        <v>1554</v>
      </c>
      <c r="G31" s="1073" t="s">
        <v>2371</v>
      </c>
      <c r="H31" s="70" t="s">
        <v>2372</v>
      </c>
      <c r="I31" s="1066"/>
      <c r="J31" s="73">
        <v>114254</v>
      </c>
      <c r="K31" s="71">
        <v>156362730</v>
      </c>
      <c r="L31" s="71">
        <v>75916</v>
      </c>
      <c r="M31" s="71">
        <v>103368319</v>
      </c>
      <c r="N31" s="71">
        <v>315300</v>
      </c>
      <c r="O31" s="71">
        <v>976210800.00000012</v>
      </c>
      <c r="P31" s="71">
        <v>0</v>
      </c>
      <c r="Q31" s="71">
        <v>0</v>
      </c>
      <c r="R31" s="71">
        <v>0</v>
      </c>
      <c r="S31" s="71">
        <v>0</v>
      </c>
      <c r="T31" s="71">
        <v>0</v>
      </c>
      <c r="U31" s="71">
        <v>0</v>
      </c>
      <c r="V31" s="71">
        <v>0</v>
      </c>
      <c r="W31" s="71">
        <v>0</v>
      </c>
      <c r="X31" s="71">
        <v>0</v>
      </c>
      <c r="Y31" s="71">
        <v>0</v>
      </c>
      <c r="Z31" s="71">
        <v>1235941849.0000002</v>
      </c>
      <c r="AA31" s="71">
        <v>408828298</v>
      </c>
      <c r="AB31" s="71">
        <v>1150724743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1651</v>
      </c>
      <c r="B32" s="70">
        <v>24</v>
      </c>
      <c r="C32" s="70">
        <v>18</v>
      </c>
      <c r="D32" s="70">
        <v>24</v>
      </c>
      <c r="E32" s="70">
        <v>2024</v>
      </c>
      <c r="F32" s="70" t="s">
        <v>1554</v>
      </c>
      <c r="G32" s="1073" t="s">
        <v>1648</v>
      </c>
      <c r="H32" s="70" t="s">
        <v>1649</v>
      </c>
      <c r="I32" s="1066"/>
      <c r="J32" s="73">
        <v>332767</v>
      </c>
      <c r="K32" s="71">
        <v>433286479</v>
      </c>
      <c r="L32" s="71">
        <v>240367</v>
      </c>
      <c r="M32" s="71">
        <v>312194806.99999994</v>
      </c>
      <c r="N32" s="71">
        <v>105400</v>
      </c>
      <c r="O32" s="71">
        <v>272721126.99999994</v>
      </c>
      <c r="P32" s="71">
        <v>2081</v>
      </c>
      <c r="Q32" s="71">
        <v>11455226</v>
      </c>
      <c r="R32" s="71">
        <v>0</v>
      </c>
      <c r="S32" s="71">
        <v>0</v>
      </c>
      <c r="T32" s="71">
        <v>0</v>
      </c>
      <c r="U32" s="71">
        <v>0</v>
      </c>
      <c r="V32" s="71">
        <v>0</v>
      </c>
      <c r="W32" s="71">
        <v>0</v>
      </c>
      <c r="X32" s="71">
        <v>0</v>
      </c>
      <c r="Y32" s="71">
        <v>0</v>
      </c>
      <c r="Z32" s="71">
        <v>1029657639</v>
      </c>
      <c r="AA32" s="71">
        <v>810718557</v>
      </c>
      <c r="AB32" s="71">
        <v>3297240886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1655</v>
      </c>
      <c r="B33" s="70">
        <v>25</v>
      </c>
      <c r="C33" s="70">
        <v>18</v>
      </c>
      <c r="D33" s="70">
        <v>25</v>
      </c>
      <c r="E33" s="70">
        <v>2024</v>
      </c>
      <c r="F33" s="70" t="s">
        <v>1554</v>
      </c>
      <c r="G33" s="1073" t="s">
        <v>1652</v>
      </c>
      <c r="H33" s="70" t="s">
        <v>1653</v>
      </c>
      <c r="I33" s="1066"/>
      <c r="J33" s="73">
        <v>857909</v>
      </c>
      <c r="K33" s="71">
        <v>1165761593.0000002</v>
      </c>
      <c r="L33" s="71">
        <v>1299091</v>
      </c>
      <c r="M33" s="71">
        <v>1757639331</v>
      </c>
      <c r="N33" s="71">
        <v>520900</v>
      </c>
      <c r="O33" s="71">
        <v>1525613754.9999998</v>
      </c>
      <c r="P33" s="71">
        <v>7752</v>
      </c>
      <c r="Q33" s="71">
        <v>45261160.000000007</v>
      </c>
      <c r="R33" s="71">
        <v>427</v>
      </c>
      <c r="S33" s="71">
        <v>3330128</v>
      </c>
      <c r="T33" s="71">
        <v>0</v>
      </c>
      <c r="U33" s="71">
        <v>0</v>
      </c>
      <c r="V33" s="71">
        <v>0</v>
      </c>
      <c r="W33" s="71">
        <v>0</v>
      </c>
      <c r="X33" s="71">
        <v>0</v>
      </c>
      <c r="Y33" s="71">
        <v>0</v>
      </c>
      <c r="Z33" s="71">
        <v>4497605967.4062099</v>
      </c>
      <c r="AA33" s="71">
        <v>2309323416</v>
      </c>
      <c r="AB33" s="71">
        <v>8860492829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2386</v>
      </c>
      <c r="B34" s="70">
        <v>26</v>
      </c>
      <c r="C34" s="70">
        <v>18</v>
      </c>
      <c r="D34" s="70">
        <v>26</v>
      </c>
      <c r="E34" s="70">
        <v>2024</v>
      </c>
      <c r="F34" s="70" t="s">
        <v>1554</v>
      </c>
      <c r="G34" s="1073" t="s">
        <v>2383</v>
      </c>
      <c r="H34" s="70" t="s">
        <v>2384</v>
      </c>
      <c r="I34" s="1066"/>
      <c r="J34" s="73">
        <v>103115</v>
      </c>
      <c r="K34" s="71">
        <v>141850542</v>
      </c>
      <c r="L34" s="71">
        <v>107591</v>
      </c>
      <c r="M34" s="71">
        <v>147186193</v>
      </c>
      <c r="N34" s="71">
        <v>302900</v>
      </c>
      <c r="O34" s="71">
        <v>755156927</v>
      </c>
      <c r="P34" s="71">
        <v>312</v>
      </c>
      <c r="Q34" s="71">
        <v>1845899</v>
      </c>
      <c r="R34" s="71">
        <v>0</v>
      </c>
      <c r="S34" s="71">
        <v>0</v>
      </c>
      <c r="T34" s="71">
        <v>0</v>
      </c>
      <c r="U34" s="71">
        <v>0</v>
      </c>
      <c r="V34" s="71">
        <v>0</v>
      </c>
      <c r="W34" s="71">
        <v>0</v>
      </c>
      <c r="X34" s="71">
        <v>0</v>
      </c>
      <c r="Y34" s="71">
        <v>0</v>
      </c>
      <c r="Z34" s="71">
        <v>1046039561.0000001</v>
      </c>
      <c r="AA34" s="71">
        <v>89752894</v>
      </c>
      <c r="AB34" s="71">
        <v>680121232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1554</v>
      </c>
      <c r="G35" s="1073" t="s">
        <v>2323</v>
      </c>
      <c r="H35" s="70" t="s">
        <v>2324</v>
      </c>
      <c r="I35" s="1066"/>
      <c r="J35" s="73">
        <v>71254</v>
      </c>
      <c r="K35" s="71">
        <v>94494283</v>
      </c>
      <c r="L35" s="71">
        <v>284823</v>
      </c>
      <c r="M35" s="71">
        <v>375653639</v>
      </c>
      <c r="N35" s="71">
        <v>36900</v>
      </c>
      <c r="O35" s="71">
        <v>79009738</v>
      </c>
      <c r="P35" s="71">
        <v>533</v>
      </c>
      <c r="Q35" s="71">
        <v>3153505.9999999995</v>
      </c>
      <c r="R35" s="71">
        <v>0</v>
      </c>
      <c r="S35" s="71">
        <v>0</v>
      </c>
      <c r="T35" s="71">
        <v>0</v>
      </c>
      <c r="U35" s="71">
        <v>0</v>
      </c>
      <c r="V35" s="71">
        <v>0</v>
      </c>
      <c r="W35" s="71">
        <v>0</v>
      </c>
      <c r="X35" s="71">
        <v>0</v>
      </c>
      <c r="Y35" s="71">
        <v>0</v>
      </c>
      <c r="Z35" s="71">
        <v>552311166</v>
      </c>
      <c r="AA35" s="71">
        <v>139451043</v>
      </c>
      <c r="AB35" s="71">
        <v>482712056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2338</v>
      </c>
      <c r="B36" s="70">
        <v>28</v>
      </c>
      <c r="C36" s="70">
        <v>18</v>
      </c>
      <c r="D36" s="70">
        <v>28</v>
      </c>
      <c r="E36" s="70">
        <v>2024</v>
      </c>
      <c r="F36" s="70" t="s">
        <v>1554</v>
      </c>
      <c r="G36" s="1073" t="s">
        <v>2335</v>
      </c>
      <c r="H36" s="70" t="s">
        <v>2336</v>
      </c>
      <c r="I36" s="1066"/>
      <c r="J36" s="73">
        <v>132706</v>
      </c>
      <c r="K36" s="71">
        <v>189246862</v>
      </c>
      <c r="L36" s="71">
        <v>403328</v>
      </c>
      <c r="M36" s="71">
        <v>570481364</v>
      </c>
      <c r="N36" s="71">
        <v>0</v>
      </c>
      <c r="O36" s="71">
        <v>0</v>
      </c>
      <c r="P36" s="71">
        <v>0</v>
      </c>
      <c r="Q36" s="71">
        <v>0</v>
      </c>
      <c r="R36" s="71">
        <v>0</v>
      </c>
      <c r="S36" s="71">
        <v>0</v>
      </c>
      <c r="T36" s="71">
        <v>0</v>
      </c>
      <c r="U36" s="71">
        <v>0</v>
      </c>
      <c r="V36" s="71">
        <v>0</v>
      </c>
      <c r="W36" s="71">
        <v>0</v>
      </c>
      <c r="X36" s="71">
        <v>0</v>
      </c>
      <c r="Y36" s="71">
        <v>0</v>
      </c>
      <c r="Z36" s="71">
        <v>759728225.99999988</v>
      </c>
      <c r="AA36" s="71">
        <v>346740389</v>
      </c>
      <c r="AB36" s="71">
        <v>1404310449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1643</v>
      </c>
      <c r="B37" s="70">
        <v>29</v>
      </c>
      <c r="C37" s="70">
        <v>18</v>
      </c>
      <c r="D37" s="70">
        <v>29</v>
      </c>
      <c r="E37" s="70">
        <v>2024</v>
      </c>
      <c r="F37" s="70" t="s">
        <v>1554</v>
      </c>
      <c r="G37" s="1073" t="s">
        <v>1640</v>
      </c>
      <c r="H37" s="70" t="s">
        <v>1641</v>
      </c>
      <c r="I37" s="1066"/>
      <c r="J37" s="73">
        <v>1280678</v>
      </c>
      <c r="K37" s="71">
        <v>1716447510.9999998</v>
      </c>
      <c r="L37" s="71">
        <v>991808</v>
      </c>
      <c r="M37" s="71">
        <v>1324179996</v>
      </c>
      <c r="N37" s="71">
        <v>8000</v>
      </c>
      <c r="O37" s="71">
        <v>20898288</v>
      </c>
      <c r="P37" s="71">
        <v>195</v>
      </c>
      <c r="Q37" s="71">
        <v>1074578</v>
      </c>
      <c r="R37" s="71">
        <v>0</v>
      </c>
      <c r="S37" s="71">
        <v>0</v>
      </c>
      <c r="T37" s="71">
        <v>0</v>
      </c>
      <c r="U37" s="71">
        <v>0</v>
      </c>
      <c r="V37" s="71">
        <v>0</v>
      </c>
      <c r="W37" s="71">
        <v>0</v>
      </c>
      <c r="X37" s="71">
        <v>0</v>
      </c>
      <c r="Y37" s="71">
        <v>0</v>
      </c>
      <c r="Z37" s="71">
        <v>3062600373</v>
      </c>
      <c r="AA37" s="71">
        <v>3770240969.9999995</v>
      </c>
      <c r="AB37" s="71">
        <v>12971355126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2330</v>
      </c>
      <c r="B38" s="70">
        <v>30</v>
      </c>
      <c r="C38" s="70">
        <v>18</v>
      </c>
      <c r="D38" s="70">
        <v>30</v>
      </c>
      <c r="E38" s="70">
        <v>2024</v>
      </c>
      <c r="F38" s="70" t="s">
        <v>1554</v>
      </c>
      <c r="G38" s="1073" t="s">
        <v>2327</v>
      </c>
      <c r="H38" s="70" t="s">
        <v>2328</v>
      </c>
      <c r="I38" s="1066"/>
      <c r="J38" s="73">
        <v>54436</v>
      </c>
      <c r="K38" s="71">
        <v>74592610.000000015</v>
      </c>
      <c r="L38" s="71">
        <v>147950</v>
      </c>
      <c r="M38" s="71">
        <v>201889831.99999997</v>
      </c>
      <c r="N38" s="71">
        <v>183300</v>
      </c>
      <c r="O38" s="71">
        <v>498102276</v>
      </c>
      <c r="P38" s="71">
        <v>718</v>
      </c>
      <c r="Q38" s="71">
        <v>4245423</v>
      </c>
      <c r="R38" s="71">
        <v>0</v>
      </c>
      <c r="S38" s="71">
        <v>0</v>
      </c>
      <c r="T38" s="71">
        <v>0</v>
      </c>
      <c r="U38" s="71">
        <v>0</v>
      </c>
      <c r="V38" s="71">
        <v>0</v>
      </c>
      <c r="W38" s="71">
        <v>0</v>
      </c>
      <c r="X38" s="71">
        <v>0</v>
      </c>
      <c r="Y38" s="71">
        <v>0</v>
      </c>
      <c r="Z38" s="71">
        <v>778830141.00000012</v>
      </c>
      <c r="AA38" s="71">
        <v>157638102</v>
      </c>
      <c r="AB38" s="71">
        <v>546090125</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1662</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66942306.75466568</v>
      </c>
      <c r="AE190" s="71">
        <v>292341.08461187634</v>
      </c>
      <c r="AF190" s="71">
        <v>79703.453867750432</v>
      </c>
      <c r="AG190" s="71">
        <v>15399657.736725058</v>
      </c>
      <c r="AH190" s="71">
        <v>19358059.810992006</v>
      </c>
      <c r="AI190" s="71">
        <v>0</v>
      </c>
      <c r="AJ190" s="71">
        <v>0</v>
      </c>
      <c r="AK190" s="71">
        <v>1434087.7316854254</v>
      </c>
      <c r="AL190" s="71">
        <v>0</v>
      </c>
      <c r="AM190" s="71">
        <v>0</v>
      </c>
      <c r="AN190" s="71">
        <v>103506156.57254781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2393</v>
      </c>
      <c r="B191" s="70">
        <v>183</v>
      </c>
      <c r="C191" s="70">
        <v>16</v>
      </c>
      <c r="D191" s="70">
        <v>3</v>
      </c>
      <c r="E191" s="70">
        <v>2022</v>
      </c>
      <c r="F191" s="70" t="s">
        <v>161</v>
      </c>
      <c r="G191" s="1073" t="s">
        <v>2391</v>
      </c>
      <c r="H191" s="70" t="s">
        <v>2392</v>
      </c>
      <c r="I191" s="1066"/>
      <c r="J191" s="73"/>
      <c r="K191" s="71"/>
      <c r="L191" s="71"/>
      <c r="M191" s="71"/>
      <c r="N191" s="71"/>
      <c r="O191" s="71"/>
      <c r="P191" s="71"/>
      <c r="Q191" s="71"/>
      <c r="R191" s="71"/>
      <c r="S191" s="71"/>
      <c r="T191" s="71"/>
      <c r="U191" s="71"/>
      <c r="V191" s="71"/>
      <c r="W191" s="71"/>
      <c r="X191" s="71"/>
      <c r="Y191" s="71"/>
      <c r="Z191" s="71"/>
      <c r="AA191" s="71"/>
      <c r="AB191" s="71"/>
      <c r="AC191" s="72"/>
      <c r="AD191" s="71">
        <v>775869675.46328485</v>
      </c>
      <c r="AE191" s="71">
        <v>3719120.6856914866</v>
      </c>
      <c r="AF191" s="71">
        <v>11461356.666182512</v>
      </c>
      <c r="AG191" s="71">
        <v>178786270.30929577</v>
      </c>
      <c r="AH191" s="71">
        <v>181640658.18010619</v>
      </c>
      <c r="AI191" s="71">
        <v>0</v>
      </c>
      <c r="AJ191" s="71">
        <v>0</v>
      </c>
      <c r="AK191" s="71">
        <v>11255767.998879449</v>
      </c>
      <c r="AL191" s="71">
        <v>0</v>
      </c>
      <c r="AM191" s="71">
        <v>0</v>
      </c>
      <c r="AN191" s="71">
        <v>1162732849.3034403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1666</v>
      </c>
      <c r="B192" s="70">
        <v>184</v>
      </c>
      <c r="C192" s="70">
        <v>16</v>
      </c>
      <c r="D192" s="70">
        <v>4</v>
      </c>
      <c r="E192" s="70">
        <v>2022</v>
      </c>
      <c r="F192" s="70" t="s">
        <v>161</v>
      </c>
      <c r="G192" s="1073" t="s">
        <v>1664</v>
      </c>
      <c r="H192" s="70" t="s">
        <v>1665</v>
      </c>
      <c r="I192" s="1066"/>
      <c r="J192" s="73"/>
      <c r="K192" s="71"/>
      <c r="L192" s="71"/>
      <c r="M192" s="71"/>
      <c r="N192" s="71"/>
      <c r="O192" s="71"/>
      <c r="P192" s="71"/>
      <c r="Q192" s="71"/>
      <c r="R192" s="71"/>
      <c r="S192" s="71"/>
      <c r="T192" s="71"/>
      <c r="U192" s="71"/>
      <c r="V192" s="71"/>
      <c r="W192" s="71"/>
      <c r="X192" s="71"/>
      <c r="Y192" s="71"/>
      <c r="Z192" s="71"/>
      <c r="AA192" s="71"/>
      <c r="AB192" s="71"/>
      <c r="AC192" s="72"/>
      <c r="AD192" s="71">
        <v>258800839.20027027</v>
      </c>
      <c r="AE192" s="71">
        <v>6470224.5349198058</v>
      </c>
      <c r="AF192" s="71">
        <v>1554217.3504211335</v>
      </c>
      <c r="AG192" s="71">
        <v>280882121.94169813</v>
      </c>
      <c r="AH192" s="71">
        <v>251740094.90230432</v>
      </c>
      <c r="AI192" s="71">
        <v>0</v>
      </c>
      <c r="AJ192" s="71">
        <v>0</v>
      </c>
      <c r="AK192" s="71">
        <v>15723830.639954463</v>
      </c>
      <c r="AL192" s="71">
        <v>0</v>
      </c>
      <c r="AM192" s="71">
        <v>0</v>
      </c>
      <c r="AN192" s="71">
        <v>815171328.56956804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2357</v>
      </c>
      <c r="B193" s="70">
        <v>185</v>
      </c>
      <c r="C193" s="70">
        <v>16</v>
      </c>
      <c r="D193" s="70">
        <v>5</v>
      </c>
      <c r="E193" s="70">
        <v>2022</v>
      </c>
      <c r="F193" s="70" t="s">
        <v>161</v>
      </c>
      <c r="G193" s="1073" t="s">
        <v>2355</v>
      </c>
      <c r="H193" s="70" t="s">
        <v>2356</v>
      </c>
      <c r="I193" s="1066"/>
      <c r="J193" s="73"/>
      <c r="K193" s="71"/>
      <c r="L193" s="71"/>
      <c r="M193" s="71"/>
      <c r="N193" s="71"/>
      <c r="O193" s="71"/>
      <c r="P193" s="71"/>
      <c r="Q193" s="71"/>
      <c r="R193" s="71"/>
      <c r="S193" s="71"/>
      <c r="T193" s="71"/>
      <c r="U193" s="71"/>
      <c r="V193" s="71"/>
      <c r="W193" s="71"/>
      <c r="X193" s="71"/>
      <c r="Y193" s="71"/>
      <c r="Z193" s="71"/>
      <c r="AA193" s="71"/>
      <c r="AB193" s="71"/>
      <c r="AC193" s="72"/>
      <c r="AD193" s="71">
        <v>1429757658.3685932</v>
      </c>
      <c r="AE193" s="71">
        <v>2040579.4912643556</v>
      </c>
      <c r="AF193" s="71">
        <v>4925673.4490269758</v>
      </c>
      <c r="AG193" s="71">
        <v>73359265.204055324</v>
      </c>
      <c r="AH193" s="71">
        <v>84967109.195915282</v>
      </c>
      <c r="AI193" s="71">
        <v>0</v>
      </c>
      <c r="AJ193" s="71">
        <v>0</v>
      </c>
      <c r="AK193" s="71">
        <v>5784515.407555555</v>
      </c>
      <c r="AL193" s="71">
        <v>0</v>
      </c>
      <c r="AM193" s="71">
        <v>0</v>
      </c>
      <c r="AN193" s="71">
        <v>1600834801.1164107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2002</v>
      </c>
      <c r="B194" s="70">
        <v>186</v>
      </c>
      <c r="C194" s="70">
        <v>16</v>
      </c>
      <c r="D194" s="70">
        <v>6</v>
      </c>
      <c r="E194" s="70">
        <v>2022</v>
      </c>
      <c r="F194" s="70" t="s">
        <v>161</v>
      </c>
      <c r="G194" s="1073" t="s">
        <v>1983</v>
      </c>
      <c r="H194" s="70" t="s">
        <v>1984</v>
      </c>
      <c r="I194" s="1066"/>
      <c r="J194" s="73"/>
      <c r="K194" s="71"/>
      <c r="L194" s="71"/>
      <c r="M194" s="71"/>
      <c r="N194" s="71"/>
      <c r="O194" s="71"/>
      <c r="P194" s="71"/>
      <c r="Q194" s="71"/>
      <c r="R194" s="71"/>
      <c r="S194" s="71"/>
      <c r="T194" s="71"/>
      <c r="U194" s="71"/>
      <c r="V194" s="71"/>
      <c r="W194" s="71"/>
      <c r="X194" s="71"/>
      <c r="Y194" s="71"/>
      <c r="Z194" s="71"/>
      <c r="AA194" s="71"/>
      <c r="AB194" s="71"/>
      <c r="AC194" s="72"/>
      <c r="AD194" s="71">
        <v>6006992.4550132472</v>
      </c>
      <c r="AE194" s="71">
        <v>578874.06820497371</v>
      </c>
      <c r="AF194" s="71">
        <v>1179611.1172427065</v>
      </c>
      <c r="AG194" s="71">
        <v>16877433.769037738</v>
      </c>
      <c r="AH194" s="71">
        <v>18275876.462708764</v>
      </c>
      <c r="AI194" s="71">
        <v>0</v>
      </c>
      <c r="AJ194" s="71">
        <v>0</v>
      </c>
      <c r="AK194" s="71">
        <v>1109849.0954291583</v>
      </c>
      <c r="AL194" s="71">
        <v>0</v>
      </c>
      <c r="AM194" s="71">
        <v>0</v>
      </c>
      <c r="AN194" s="71">
        <v>44028636.967636593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2377</v>
      </c>
      <c r="B195" s="70">
        <v>187</v>
      </c>
      <c r="C195" s="70">
        <v>16</v>
      </c>
      <c r="D195" s="70">
        <v>7</v>
      </c>
      <c r="E195" s="70">
        <v>2022</v>
      </c>
      <c r="F195" s="70" t="s">
        <v>161</v>
      </c>
      <c r="G195" s="1073" t="s">
        <v>2375</v>
      </c>
      <c r="H195" s="70" t="s">
        <v>2376</v>
      </c>
      <c r="I195" s="1066"/>
      <c r="J195" s="73"/>
      <c r="K195" s="71"/>
      <c r="L195" s="71"/>
      <c r="M195" s="71"/>
      <c r="N195" s="71"/>
      <c r="O195" s="71"/>
      <c r="P195" s="71"/>
      <c r="Q195" s="71"/>
      <c r="R195" s="71"/>
      <c r="S195" s="71"/>
      <c r="T195" s="71"/>
      <c r="U195" s="71"/>
      <c r="V195" s="71"/>
      <c r="W195" s="71"/>
      <c r="X195" s="71"/>
      <c r="Y195" s="71"/>
      <c r="Z195" s="71"/>
      <c r="AA195" s="71"/>
      <c r="AB195" s="71"/>
      <c r="AC195" s="72"/>
      <c r="AD195" s="71">
        <v>18888595.194297794</v>
      </c>
      <c r="AE195" s="71">
        <v>1084178.8568387467</v>
      </c>
      <c r="AF195" s="71">
        <v>2399073.9614192876</v>
      </c>
      <c r="AG195" s="71">
        <v>39031759.453458674</v>
      </c>
      <c r="AH195" s="71">
        <v>40368582.162101172</v>
      </c>
      <c r="AI195" s="71">
        <v>0</v>
      </c>
      <c r="AJ195" s="71">
        <v>0</v>
      </c>
      <c r="AK195" s="71">
        <v>2107228.317429719</v>
      </c>
      <c r="AL195" s="71">
        <v>0</v>
      </c>
      <c r="AM195" s="71">
        <v>0</v>
      </c>
      <c r="AN195" s="71">
        <v>103879417.94554541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932377664.79841924</v>
      </c>
      <c r="AE196" s="71">
        <v>1597227.780164225</v>
      </c>
      <c r="AF196" s="71">
        <v>805004.88406427926</v>
      </c>
      <c r="AG196" s="71">
        <v>81899579.190795675</v>
      </c>
      <c r="AH196" s="71">
        <v>99578829.591407746</v>
      </c>
      <c r="AI196" s="71">
        <v>0</v>
      </c>
      <c r="AJ196" s="71">
        <v>0</v>
      </c>
      <c r="AK196" s="71">
        <v>6392188.4550354416</v>
      </c>
      <c r="AL196" s="71">
        <v>0</v>
      </c>
      <c r="AM196" s="71">
        <v>0</v>
      </c>
      <c r="AN196" s="71">
        <v>1122650494.6998866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2341</v>
      </c>
      <c r="B197" s="70">
        <v>189</v>
      </c>
      <c r="C197" s="70">
        <v>16</v>
      </c>
      <c r="D197" s="70">
        <v>9</v>
      </c>
      <c r="E197" s="70">
        <v>2022</v>
      </c>
      <c r="F197" s="70" t="s">
        <v>161</v>
      </c>
      <c r="G197" s="1073" t="s">
        <v>2339</v>
      </c>
      <c r="H197" s="70" t="s">
        <v>2340</v>
      </c>
      <c r="I197" s="1066"/>
      <c r="J197" s="73"/>
      <c r="K197" s="71"/>
      <c r="L197" s="71"/>
      <c r="M197" s="71"/>
      <c r="N197" s="71"/>
      <c r="O197" s="71"/>
      <c r="P197" s="71"/>
      <c r="Q197" s="71"/>
      <c r="R197" s="71"/>
      <c r="S197" s="71"/>
      <c r="T197" s="71"/>
      <c r="U197" s="71"/>
      <c r="V197" s="71"/>
      <c r="W197" s="71"/>
      <c r="X197" s="71"/>
      <c r="Y197" s="71"/>
      <c r="Z197" s="71"/>
      <c r="AA197" s="71"/>
      <c r="AB197" s="71"/>
      <c r="AC197" s="72"/>
      <c r="AD197" s="71">
        <v>62340722.572039552</v>
      </c>
      <c r="AE197" s="71">
        <v>1035778.0150155884</v>
      </c>
      <c r="AF197" s="71">
        <v>87673.799254525467</v>
      </c>
      <c r="AG197" s="71">
        <v>36741206.603374019</v>
      </c>
      <c r="AH197" s="71">
        <v>31967067.454059873</v>
      </c>
      <c r="AI197" s="71">
        <v>0</v>
      </c>
      <c r="AJ197" s="71">
        <v>0</v>
      </c>
      <c r="AK197" s="71">
        <v>2005992.5186145401</v>
      </c>
      <c r="AL197" s="71">
        <v>0</v>
      </c>
      <c r="AM197" s="71">
        <v>0</v>
      </c>
      <c r="AN197" s="71">
        <v>134178440.9623581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2369</v>
      </c>
      <c r="B198" s="70">
        <v>190</v>
      </c>
      <c r="C198" s="70">
        <v>16</v>
      </c>
      <c r="D198" s="70">
        <v>10</v>
      </c>
      <c r="E198" s="70">
        <v>2022</v>
      </c>
      <c r="F198" s="70" t="s">
        <v>161</v>
      </c>
      <c r="G198" s="1073" t="s">
        <v>2367</v>
      </c>
      <c r="H198" s="70" t="s">
        <v>2368</v>
      </c>
      <c r="I198" s="1066"/>
      <c r="J198" s="73"/>
      <c r="K198" s="71"/>
      <c r="L198" s="71"/>
      <c r="M198" s="71"/>
      <c r="N198" s="71"/>
      <c r="O198" s="71"/>
      <c r="P198" s="71"/>
      <c r="Q198" s="71"/>
      <c r="R198" s="71"/>
      <c r="S198" s="71"/>
      <c r="T198" s="71"/>
      <c r="U198" s="71"/>
      <c r="V198" s="71"/>
      <c r="W198" s="71"/>
      <c r="X198" s="71"/>
      <c r="Y198" s="71"/>
      <c r="Z198" s="71"/>
      <c r="AA198" s="71"/>
      <c r="AB198" s="71"/>
      <c r="AC198" s="72"/>
      <c r="AD198" s="71">
        <v>44819246.681456998</v>
      </c>
      <c r="AE198" s="71">
        <v>340741.92643503466</v>
      </c>
      <c r="AF198" s="71">
        <v>1004263.5187336555</v>
      </c>
      <c r="AG198" s="71">
        <v>10399848.827400491</v>
      </c>
      <c r="AH198" s="71">
        <v>11315776.089932697</v>
      </c>
      <c r="AI198" s="71">
        <v>0</v>
      </c>
      <c r="AJ198" s="71">
        <v>0</v>
      </c>
      <c r="AK198" s="71">
        <v>773989.00267625065</v>
      </c>
      <c r="AL198" s="71">
        <v>0</v>
      </c>
      <c r="AM198" s="71">
        <v>0</v>
      </c>
      <c r="AN198" s="71">
        <v>68653866.046635121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2381</v>
      </c>
      <c r="B199" s="70">
        <v>191</v>
      </c>
      <c r="C199" s="70">
        <v>16</v>
      </c>
      <c r="D199" s="70">
        <v>11</v>
      </c>
      <c r="E199" s="70">
        <v>2022</v>
      </c>
      <c r="F199" s="70" t="s">
        <v>161</v>
      </c>
      <c r="G199" s="1073" t="s">
        <v>2379</v>
      </c>
      <c r="H199" s="70" t="s">
        <v>2380</v>
      </c>
      <c r="I199" s="1066"/>
      <c r="J199" s="73"/>
      <c r="K199" s="71"/>
      <c r="L199" s="71"/>
      <c r="M199" s="71"/>
      <c r="N199" s="71"/>
      <c r="O199" s="71"/>
      <c r="P199" s="71"/>
      <c r="Q199" s="71"/>
      <c r="R199" s="71"/>
      <c r="S199" s="71"/>
      <c r="T199" s="71"/>
      <c r="U199" s="71"/>
      <c r="V199" s="71"/>
      <c r="W199" s="71"/>
      <c r="X199" s="71"/>
      <c r="Y199" s="71"/>
      <c r="Z199" s="71"/>
      <c r="AA199" s="71"/>
      <c r="AB199" s="71"/>
      <c r="AC199" s="72"/>
      <c r="AD199" s="71">
        <v>34894601.042298265</v>
      </c>
      <c r="AE199" s="71">
        <v>782157.6038622387</v>
      </c>
      <c r="AF199" s="71">
        <v>573864.86784780305</v>
      </c>
      <c r="AG199" s="71">
        <v>11760634.257155083</v>
      </c>
      <c r="AH199" s="71">
        <v>23363485.315841202</v>
      </c>
      <c r="AI199" s="71">
        <v>0</v>
      </c>
      <c r="AJ199" s="71">
        <v>0</v>
      </c>
      <c r="AK199" s="71">
        <v>1347572.4444326579</v>
      </c>
      <c r="AL199" s="71">
        <v>0</v>
      </c>
      <c r="AM199" s="71">
        <v>0</v>
      </c>
      <c r="AN199" s="71">
        <v>72722315.531437248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16286564.932772251</v>
      </c>
      <c r="AE200" s="71">
        <v>1037714.0486885146</v>
      </c>
      <c r="AF200" s="71">
        <v>1665802.1858359838</v>
      </c>
      <c r="AG200" s="71">
        <v>25583997.55941328</v>
      </c>
      <c r="AH200" s="71">
        <v>34966646.195359498</v>
      </c>
      <c r="AI200" s="71">
        <v>0</v>
      </c>
      <c r="AJ200" s="71">
        <v>0</v>
      </c>
      <c r="AK200" s="71">
        <v>1869634.0957206262</v>
      </c>
      <c r="AL200" s="71">
        <v>0</v>
      </c>
      <c r="AM200" s="71">
        <v>0</v>
      </c>
      <c r="AN200" s="71">
        <v>81410359.017790139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2345</v>
      </c>
      <c r="B201" s="70">
        <v>193</v>
      </c>
      <c r="C201" s="70">
        <v>16</v>
      </c>
      <c r="D201" s="70">
        <v>13</v>
      </c>
      <c r="E201" s="70">
        <v>2022</v>
      </c>
      <c r="F201" s="70" t="s">
        <v>161</v>
      </c>
      <c r="G201" s="1073" t="s">
        <v>2343</v>
      </c>
      <c r="H201" s="70" t="s">
        <v>2344</v>
      </c>
      <c r="I201" s="1066"/>
      <c r="J201" s="73"/>
      <c r="K201" s="71"/>
      <c r="L201" s="71"/>
      <c r="M201" s="71"/>
      <c r="N201" s="71"/>
      <c r="O201" s="71"/>
      <c r="P201" s="71"/>
      <c r="Q201" s="71"/>
      <c r="R201" s="71"/>
      <c r="S201" s="71"/>
      <c r="T201" s="71"/>
      <c r="U201" s="71"/>
      <c r="V201" s="71"/>
      <c r="W201" s="71"/>
      <c r="X201" s="71"/>
      <c r="Y201" s="71"/>
      <c r="Z201" s="71"/>
      <c r="AA201" s="71"/>
      <c r="AB201" s="71"/>
      <c r="AC201" s="72"/>
      <c r="AD201" s="71">
        <v>5951514.1643458661</v>
      </c>
      <c r="AE201" s="71">
        <v>859598.95077929203</v>
      </c>
      <c r="AF201" s="71">
        <v>1458573.2057798328</v>
      </c>
      <c r="AG201" s="71">
        <v>36562641.999469571</v>
      </c>
      <c r="AH201" s="71">
        <v>38338927.085652925</v>
      </c>
      <c r="AI201" s="71">
        <v>0</v>
      </c>
      <c r="AJ201" s="71">
        <v>0</v>
      </c>
      <c r="AK201" s="71">
        <v>2032205.3593791849</v>
      </c>
      <c r="AL201" s="71">
        <v>0</v>
      </c>
      <c r="AM201" s="71">
        <v>0</v>
      </c>
      <c r="AN201" s="71">
        <v>85203460.765406683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396784582.54100925</v>
      </c>
      <c r="AE202" s="71">
        <v>6851623.1684862934</v>
      </c>
      <c r="AF202" s="71">
        <v>1307136.6434311068</v>
      </c>
      <c r="AG202" s="71">
        <v>278837865.09699887</v>
      </c>
      <c r="AH202" s="71">
        <v>273446627.29069108</v>
      </c>
      <c r="AI202" s="71">
        <v>0</v>
      </c>
      <c r="AJ202" s="71">
        <v>0</v>
      </c>
      <c r="AK202" s="71">
        <v>18021392.58934027</v>
      </c>
      <c r="AL202" s="71">
        <v>0</v>
      </c>
      <c r="AM202" s="71">
        <v>0</v>
      </c>
      <c r="AN202" s="71">
        <v>975249227.32995677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2401</v>
      </c>
      <c r="B203" s="70">
        <v>195</v>
      </c>
      <c r="C203" s="70">
        <v>16</v>
      </c>
      <c r="D203" s="70">
        <v>15</v>
      </c>
      <c r="E203" s="70">
        <v>2022</v>
      </c>
      <c r="F203" s="70" t="s">
        <v>161</v>
      </c>
      <c r="G203" s="1073" t="s">
        <v>2399</v>
      </c>
      <c r="H203" s="70" t="s">
        <v>2400</v>
      </c>
      <c r="I203" s="1066"/>
      <c r="J203" s="73"/>
      <c r="K203" s="71"/>
      <c r="L203" s="71"/>
      <c r="M203" s="71"/>
      <c r="N203" s="71"/>
      <c r="O203" s="71"/>
      <c r="P203" s="71"/>
      <c r="Q203" s="71"/>
      <c r="R203" s="71"/>
      <c r="S203" s="71"/>
      <c r="T203" s="71"/>
      <c r="U203" s="71"/>
      <c r="V203" s="71"/>
      <c r="W203" s="71"/>
      <c r="X203" s="71"/>
      <c r="Y203" s="71"/>
      <c r="Z203" s="71"/>
      <c r="AA203" s="71"/>
      <c r="AB203" s="71"/>
      <c r="AC203" s="72"/>
      <c r="AD203" s="71">
        <v>163236754.35173029</v>
      </c>
      <c r="AE203" s="71">
        <v>2100596.5351250716</v>
      </c>
      <c r="AF203" s="71">
        <v>980352.48257333029</v>
      </c>
      <c r="AG203" s="71">
        <v>64326359.206544057</v>
      </c>
      <c r="AH203" s="71">
        <v>76673363.783968583</v>
      </c>
      <c r="AI203" s="71">
        <v>0</v>
      </c>
      <c r="AJ203" s="71">
        <v>0</v>
      </c>
      <c r="AK203" s="71">
        <v>5330762.0950089516</v>
      </c>
      <c r="AL203" s="71">
        <v>0</v>
      </c>
      <c r="AM203" s="71">
        <v>0</v>
      </c>
      <c r="AN203" s="71">
        <v>312648188.45495027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2353</v>
      </c>
      <c r="B204" s="70">
        <v>196</v>
      </c>
      <c r="C204" s="70">
        <v>16</v>
      </c>
      <c r="D204" s="70">
        <v>16</v>
      </c>
      <c r="E204" s="70">
        <v>2022</v>
      </c>
      <c r="F204" s="70" t="s">
        <v>161</v>
      </c>
      <c r="G204" s="1073" t="s">
        <v>2351</v>
      </c>
      <c r="H204" s="70" t="s">
        <v>2352</v>
      </c>
      <c r="I204" s="1066"/>
      <c r="J204" s="73"/>
      <c r="K204" s="71"/>
      <c r="L204" s="71"/>
      <c r="M204" s="71"/>
      <c r="N204" s="71"/>
      <c r="O204" s="71"/>
      <c r="P204" s="71"/>
      <c r="Q204" s="71"/>
      <c r="R204" s="71"/>
      <c r="S204" s="71"/>
      <c r="T204" s="71"/>
      <c r="U204" s="71"/>
      <c r="V204" s="71"/>
      <c r="W204" s="71"/>
      <c r="X204" s="71"/>
      <c r="Y204" s="71"/>
      <c r="Z204" s="71"/>
      <c r="AA204" s="71"/>
      <c r="AB204" s="71"/>
      <c r="AC204" s="72"/>
      <c r="AD204" s="71">
        <v>15649808.37758169</v>
      </c>
      <c r="AE204" s="71">
        <v>2412297.9564662115</v>
      </c>
      <c r="AF204" s="71">
        <v>2765709.8492109398</v>
      </c>
      <c r="AG204" s="71">
        <v>94928637.875685826</v>
      </c>
      <c r="AH204" s="71">
        <v>101244763.29353672</v>
      </c>
      <c r="AI204" s="71">
        <v>0</v>
      </c>
      <c r="AJ204" s="71">
        <v>0</v>
      </c>
      <c r="AK204" s="71">
        <v>5960386.7825380471</v>
      </c>
      <c r="AL204" s="71">
        <v>0</v>
      </c>
      <c r="AM204" s="71">
        <v>0</v>
      </c>
      <c r="AN204" s="71">
        <v>222961604.13501945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2389</v>
      </c>
      <c r="B205" s="70">
        <v>197</v>
      </c>
      <c r="C205" s="70">
        <v>16</v>
      </c>
      <c r="D205" s="70">
        <v>17</v>
      </c>
      <c r="E205" s="70">
        <v>2022</v>
      </c>
      <c r="F205" s="70" t="s">
        <v>161</v>
      </c>
      <c r="G205" s="1073" t="s">
        <v>2387</v>
      </c>
      <c r="H205" s="70" t="s">
        <v>2388</v>
      </c>
      <c r="I205" s="1066"/>
      <c r="J205" s="73"/>
      <c r="K205" s="71"/>
      <c r="L205" s="71"/>
      <c r="M205" s="71"/>
      <c r="N205" s="71"/>
      <c r="O205" s="71"/>
      <c r="P205" s="71"/>
      <c r="Q205" s="71"/>
      <c r="R205" s="71"/>
      <c r="S205" s="71"/>
      <c r="T205" s="71"/>
      <c r="U205" s="71"/>
      <c r="V205" s="71"/>
      <c r="W205" s="71"/>
      <c r="X205" s="71"/>
      <c r="Y205" s="71"/>
      <c r="Z205" s="71"/>
      <c r="AA205" s="71"/>
      <c r="AB205" s="71"/>
      <c r="AC205" s="72"/>
      <c r="AD205" s="71">
        <v>1269158646.1909776</v>
      </c>
      <c r="AE205" s="71">
        <v>7788663.4661826389</v>
      </c>
      <c r="AF205" s="71">
        <v>5284338.9914318528</v>
      </c>
      <c r="AG205" s="71">
        <v>371783820.12933189</v>
      </c>
      <c r="AH205" s="71">
        <v>396788586.67095751</v>
      </c>
      <c r="AI205" s="71">
        <v>0</v>
      </c>
      <c r="AJ205" s="71">
        <v>0</v>
      </c>
      <c r="AK205" s="71">
        <v>25368477.386516329</v>
      </c>
      <c r="AL205" s="71">
        <v>0</v>
      </c>
      <c r="AM205" s="71">
        <v>0</v>
      </c>
      <c r="AN205" s="71">
        <v>2076172532.8353977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2333</v>
      </c>
      <c r="B206" s="70">
        <v>198</v>
      </c>
      <c r="C206" s="70">
        <v>16</v>
      </c>
      <c r="D206" s="70">
        <v>18</v>
      </c>
      <c r="E206" s="70">
        <v>2022</v>
      </c>
      <c r="F206" s="70" t="s">
        <v>161</v>
      </c>
      <c r="G206" s="1073" t="s">
        <v>2331</v>
      </c>
      <c r="H206" s="70" t="s">
        <v>2332</v>
      </c>
      <c r="I206" s="1066"/>
      <c r="J206" s="73"/>
      <c r="K206" s="71"/>
      <c r="L206" s="71"/>
      <c r="M206" s="71"/>
      <c r="N206" s="71"/>
      <c r="O206" s="71"/>
      <c r="P206" s="71"/>
      <c r="Q206" s="71"/>
      <c r="R206" s="71"/>
      <c r="S206" s="71"/>
      <c r="T206" s="71"/>
      <c r="U206" s="71"/>
      <c r="V206" s="71"/>
      <c r="W206" s="71"/>
      <c r="X206" s="71"/>
      <c r="Y206" s="71"/>
      <c r="Z206" s="71"/>
      <c r="AA206" s="71"/>
      <c r="AB206" s="71"/>
      <c r="AC206" s="72"/>
      <c r="AD206" s="71">
        <v>12726728.827208573</v>
      </c>
      <c r="AE206" s="71">
        <v>673739.71817836398</v>
      </c>
      <c r="AF206" s="71">
        <v>765153.15713040414</v>
      </c>
      <c r="AG206" s="71">
        <v>11889939.659982443</v>
      </c>
      <c r="AH206" s="71">
        <v>17279010.47383374</v>
      </c>
      <c r="AI206" s="71">
        <v>0</v>
      </c>
      <c r="AJ206" s="71">
        <v>0</v>
      </c>
      <c r="AK206" s="71">
        <v>985628.63820951304</v>
      </c>
      <c r="AL206" s="71">
        <v>0</v>
      </c>
      <c r="AM206" s="71">
        <v>0</v>
      </c>
      <c r="AN206" s="71">
        <v>44320200.474543042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107678718.11557075</v>
      </c>
      <c r="AE207" s="71">
        <v>662123.51614080602</v>
      </c>
      <c r="AF207" s="71">
        <v>1705653.9127698592</v>
      </c>
      <c r="AG207" s="71">
        <v>22443723.490748838</v>
      </c>
      <c r="AH207" s="71">
        <v>25914025.323413335</v>
      </c>
      <c r="AI207" s="71">
        <v>0</v>
      </c>
      <c r="AJ207" s="71">
        <v>0</v>
      </c>
      <c r="AK207" s="71">
        <v>1807782.1216996179</v>
      </c>
      <c r="AL207" s="71">
        <v>0</v>
      </c>
      <c r="AM207" s="71">
        <v>0</v>
      </c>
      <c r="AN207" s="71">
        <v>160212026.48034322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2349</v>
      </c>
      <c r="B208" s="70">
        <v>200</v>
      </c>
      <c r="C208" s="70">
        <v>16</v>
      </c>
      <c r="D208" s="70">
        <v>20</v>
      </c>
      <c r="E208" s="70">
        <v>2022</v>
      </c>
      <c r="F208" s="70" t="s">
        <v>161</v>
      </c>
      <c r="G208" s="1073" t="s">
        <v>2347</v>
      </c>
      <c r="H208" s="70" t="s">
        <v>2348</v>
      </c>
      <c r="I208" s="1066"/>
      <c r="J208" s="73"/>
      <c r="K208" s="71"/>
      <c r="L208" s="71"/>
      <c r="M208" s="71"/>
      <c r="N208" s="71"/>
      <c r="O208" s="71"/>
      <c r="P208" s="71"/>
      <c r="Q208" s="71"/>
      <c r="R208" s="71"/>
      <c r="S208" s="71"/>
      <c r="T208" s="71"/>
      <c r="U208" s="71"/>
      <c r="V208" s="71"/>
      <c r="W208" s="71"/>
      <c r="X208" s="71"/>
      <c r="Y208" s="71"/>
      <c r="Z208" s="71"/>
      <c r="AA208" s="71"/>
      <c r="AB208" s="71"/>
      <c r="AC208" s="72"/>
      <c r="AD208" s="71">
        <v>136022952.63821438</v>
      </c>
      <c r="AE208" s="71">
        <v>696972.12225348002</v>
      </c>
      <c r="AF208" s="71">
        <v>797034.53867750429</v>
      </c>
      <c r="AG208" s="71">
        <v>22973259.902327545</v>
      </c>
      <c r="AH208" s="71">
        <v>26331631.345779896</v>
      </c>
      <c r="AI208" s="71">
        <v>0</v>
      </c>
      <c r="AJ208" s="71">
        <v>0</v>
      </c>
      <c r="AK208" s="71">
        <v>1957828.037800686</v>
      </c>
      <c r="AL208" s="71">
        <v>0</v>
      </c>
      <c r="AM208" s="71">
        <v>0</v>
      </c>
      <c r="AN208" s="71">
        <v>188779678.5850535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1634</v>
      </c>
      <c r="B209" s="70">
        <v>201</v>
      </c>
      <c r="C209" s="70">
        <v>16</v>
      </c>
      <c r="D209" s="70">
        <v>21</v>
      </c>
      <c r="E209" s="70">
        <v>2022</v>
      </c>
      <c r="F209" s="70" t="s">
        <v>161</v>
      </c>
      <c r="G209" s="1073" t="s">
        <v>1632</v>
      </c>
      <c r="H209" s="70" t="s">
        <v>1633</v>
      </c>
      <c r="I209" s="1066"/>
      <c r="J209" s="73"/>
      <c r="K209" s="71"/>
      <c r="L209" s="71"/>
      <c r="M209" s="71"/>
      <c r="N209" s="71"/>
      <c r="O209" s="71"/>
      <c r="P209" s="71"/>
      <c r="Q209" s="71"/>
      <c r="R209" s="71"/>
      <c r="S209" s="71"/>
      <c r="T209" s="71"/>
      <c r="U209" s="71"/>
      <c r="V209" s="71"/>
      <c r="W209" s="71"/>
      <c r="X209" s="71"/>
      <c r="Y209" s="71"/>
      <c r="Z209" s="71"/>
      <c r="AA209" s="71"/>
      <c r="AB209" s="71"/>
      <c r="AC209" s="72"/>
      <c r="AD209" s="71">
        <v>857820908.96098709</v>
      </c>
      <c r="AE209" s="71">
        <v>13778751.650216714</v>
      </c>
      <c r="AF209" s="71">
        <v>9548473.773356501</v>
      </c>
      <c r="AG209" s="71">
        <v>686648633.41408706</v>
      </c>
      <c r="AH209" s="71">
        <v>574329521.21213174</v>
      </c>
      <c r="AI209" s="71">
        <v>0</v>
      </c>
      <c r="AJ209" s="71">
        <v>0</v>
      </c>
      <c r="AK209" s="71">
        <v>35205911.183628023</v>
      </c>
      <c r="AL209" s="71">
        <v>0</v>
      </c>
      <c r="AM209" s="71">
        <v>0</v>
      </c>
      <c r="AN209" s="71">
        <v>2177332200.194407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2321</v>
      </c>
      <c r="B210" s="70">
        <v>202</v>
      </c>
      <c r="C210" s="70">
        <v>16</v>
      </c>
      <c r="D210" s="70">
        <v>22</v>
      </c>
      <c r="E210" s="70">
        <v>2022</v>
      </c>
      <c r="F210" s="70" t="s">
        <v>161</v>
      </c>
      <c r="G210" s="1073" t="s">
        <v>2319</v>
      </c>
      <c r="H210" s="70" t="s">
        <v>2320</v>
      </c>
      <c r="I210" s="1066"/>
      <c r="J210" s="73"/>
      <c r="K210" s="71"/>
      <c r="L210" s="71"/>
      <c r="M210" s="71"/>
      <c r="N210" s="71"/>
      <c r="O210" s="71"/>
      <c r="P210" s="71"/>
      <c r="Q210" s="71"/>
      <c r="R210" s="71"/>
      <c r="S210" s="71"/>
      <c r="T210" s="71"/>
      <c r="U210" s="71"/>
      <c r="V210" s="71"/>
      <c r="W210" s="71"/>
      <c r="X210" s="71"/>
      <c r="Y210" s="71"/>
      <c r="Z210" s="71"/>
      <c r="AA210" s="71"/>
      <c r="AB210" s="71"/>
      <c r="AC210" s="72"/>
      <c r="AD210" s="71">
        <v>182136140.96837404</v>
      </c>
      <c r="AE210" s="71">
        <v>731820.72836615401</v>
      </c>
      <c r="AF210" s="71">
        <v>669509.0124891036</v>
      </c>
      <c r="AG210" s="71">
        <v>41876478.315660581</v>
      </c>
      <c r="AH210" s="71">
        <v>45658258.445410982</v>
      </c>
      <c r="AI210" s="71">
        <v>0</v>
      </c>
      <c r="AJ210" s="71">
        <v>0</v>
      </c>
      <c r="AK210" s="71">
        <v>3348787.2531541353</v>
      </c>
      <c r="AL210" s="71">
        <v>0</v>
      </c>
      <c r="AM210" s="71">
        <v>0</v>
      </c>
      <c r="AN210" s="71">
        <v>274420994.72345501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2373</v>
      </c>
      <c r="B211" s="70">
        <v>203</v>
      </c>
      <c r="C211" s="70">
        <v>16</v>
      </c>
      <c r="D211" s="70">
        <v>23</v>
      </c>
      <c r="E211" s="70">
        <v>2022</v>
      </c>
      <c r="F211" s="70" t="s">
        <v>161</v>
      </c>
      <c r="G211" s="1073" t="s">
        <v>2371</v>
      </c>
      <c r="H211" s="70" t="s">
        <v>2372</v>
      </c>
      <c r="I211" s="1066"/>
      <c r="J211" s="73"/>
      <c r="K211" s="71"/>
      <c r="L211" s="71"/>
      <c r="M211" s="71"/>
      <c r="N211" s="71"/>
      <c r="O211" s="71"/>
      <c r="P211" s="71"/>
      <c r="Q211" s="71"/>
      <c r="R211" s="71"/>
      <c r="S211" s="71"/>
      <c r="T211" s="71"/>
      <c r="U211" s="71"/>
      <c r="V211" s="71"/>
      <c r="W211" s="71"/>
      <c r="X211" s="71"/>
      <c r="Y211" s="71"/>
      <c r="Z211" s="71"/>
      <c r="AA211" s="71"/>
      <c r="AB211" s="71"/>
      <c r="AC211" s="72"/>
      <c r="AD211" s="71">
        <v>12451109.099928467</v>
      </c>
      <c r="AE211" s="71">
        <v>718268.49265566969</v>
      </c>
      <c r="AF211" s="71">
        <v>781093.84790395421</v>
      </c>
      <c r="AG211" s="71">
        <v>49991931.693111055</v>
      </c>
      <c r="AH211" s="71">
        <v>36978339.722458638</v>
      </c>
      <c r="AI211" s="71">
        <v>0</v>
      </c>
      <c r="AJ211" s="71">
        <v>0</v>
      </c>
      <c r="AK211" s="71">
        <v>2222926.3732184945</v>
      </c>
      <c r="AL211" s="71">
        <v>0</v>
      </c>
      <c r="AM211" s="71">
        <v>0</v>
      </c>
      <c r="AN211" s="71">
        <v>103143669.22927628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1650</v>
      </c>
      <c r="B212" s="70">
        <v>204</v>
      </c>
      <c r="C212" s="70">
        <v>16</v>
      </c>
      <c r="D212" s="70">
        <v>24</v>
      </c>
      <c r="E212" s="70">
        <v>2022</v>
      </c>
      <c r="F212" s="70" t="s">
        <v>161</v>
      </c>
      <c r="G212" s="1073" t="s">
        <v>1648</v>
      </c>
      <c r="H212" s="70" t="s">
        <v>1649</v>
      </c>
      <c r="I212" s="1066"/>
      <c r="J212" s="73"/>
      <c r="K212" s="71"/>
      <c r="L212" s="71"/>
      <c r="M212" s="71"/>
      <c r="N212" s="71"/>
      <c r="O212" s="71"/>
      <c r="P212" s="71"/>
      <c r="Q212" s="71"/>
      <c r="R212" s="71"/>
      <c r="S212" s="71"/>
      <c r="T212" s="71"/>
      <c r="U212" s="71"/>
      <c r="V212" s="71"/>
      <c r="W212" s="71"/>
      <c r="X212" s="71"/>
      <c r="Y212" s="71"/>
      <c r="Z212" s="71"/>
      <c r="AA212" s="71"/>
      <c r="AB212" s="71"/>
      <c r="AC212" s="72"/>
      <c r="AD212" s="71">
        <v>221623458.61490306</v>
      </c>
      <c r="AE212" s="71">
        <v>2007666.9188246075</v>
      </c>
      <c r="AF212" s="71">
        <v>1458573.2057798328</v>
      </c>
      <c r="AG212" s="71">
        <v>125216889.13796113</v>
      </c>
      <c r="AH212" s="71">
        <v>156507960.25337869</v>
      </c>
      <c r="AI212" s="71">
        <v>0</v>
      </c>
      <c r="AJ212" s="71">
        <v>0</v>
      </c>
      <c r="AK212" s="71">
        <v>9838208.5608781353</v>
      </c>
      <c r="AL212" s="71">
        <v>0</v>
      </c>
      <c r="AM212" s="71">
        <v>0</v>
      </c>
      <c r="AN212" s="71">
        <v>516652756.69172549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1654</v>
      </c>
      <c r="B213" s="70">
        <v>205</v>
      </c>
      <c r="C213" s="70">
        <v>16</v>
      </c>
      <c r="D213" s="70">
        <v>25</v>
      </c>
      <c r="E213" s="70">
        <v>2022</v>
      </c>
      <c r="F213" s="70" t="s">
        <v>161</v>
      </c>
      <c r="G213" s="1073" t="s">
        <v>1652</v>
      </c>
      <c r="H213" s="70" t="s">
        <v>1653</v>
      </c>
      <c r="I213" s="1066"/>
      <c r="J213" s="73"/>
      <c r="K213" s="71"/>
      <c r="L213" s="71"/>
      <c r="M213" s="71"/>
      <c r="N213" s="71"/>
      <c r="O213" s="71"/>
      <c r="P213" s="71"/>
      <c r="Q213" s="71"/>
      <c r="R213" s="71"/>
      <c r="S213" s="71"/>
      <c r="T213" s="71"/>
      <c r="U213" s="71"/>
      <c r="V213" s="71"/>
      <c r="W213" s="71"/>
      <c r="X213" s="71"/>
      <c r="Y213" s="71"/>
      <c r="Z213" s="71"/>
      <c r="AA213" s="71"/>
      <c r="AB213" s="71"/>
      <c r="AC213" s="72"/>
      <c r="AD213" s="71">
        <v>414488089.86176056</v>
      </c>
      <c r="AE213" s="71">
        <v>8232015.1772827683</v>
      </c>
      <c r="AF213" s="71">
        <v>7675442.6074643666</v>
      </c>
      <c r="AG213" s="71">
        <v>340467283.04457229</v>
      </c>
      <c r="AH213" s="71">
        <v>333680683.03289634</v>
      </c>
      <c r="AI213" s="71">
        <v>0</v>
      </c>
      <c r="AJ213" s="71">
        <v>0</v>
      </c>
      <c r="AK213" s="71">
        <v>20531239.810731374</v>
      </c>
      <c r="AL213" s="71">
        <v>0</v>
      </c>
      <c r="AM213" s="71">
        <v>0</v>
      </c>
      <c r="AN213" s="71">
        <v>1125074753.5347078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2385</v>
      </c>
      <c r="B214" s="70">
        <v>206</v>
      </c>
      <c r="C214" s="70">
        <v>16</v>
      </c>
      <c r="D214" s="70">
        <v>26</v>
      </c>
      <c r="E214" s="70">
        <v>2022</v>
      </c>
      <c r="F214" s="70" t="s">
        <v>161</v>
      </c>
      <c r="G214" s="1073" t="s">
        <v>2383</v>
      </c>
      <c r="H214" s="70" t="s">
        <v>2384</v>
      </c>
      <c r="I214" s="1066"/>
      <c r="J214" s="73"/>
      <c r="K214" s="71"/>
      <c r="L214" s="71"/>
      <c r="M214" s="71"/>
      <c r="N214" s="71"/>
      <c r="O214" s="71"/>
      <c r="P214" s="71"/>
      <c r="Q214" s="71"/>
      <c r="R214" s="71"/>
      <c r="S214" s="71"/>
      <c r="T214" s="71"/>
      <c r="U214" s="71"/>
      <c r="V214" s="71"/>
      <c r="W214" s="71"/>
      <c r="X214" s="71"/>
      <c r="Y214" s="71"/>
      <c r="Z214" s="71"/>
      <c r="AA214" s="71"/>
      <c r="AB214" s="71"/>
      <c r="AC214" s="72"/>
      <c r="AD214" s="71">
        <v>2776947.9431329542</v>
      </c>
      <c r="AE214" s="71">
        <v>797645.87324564927</v>
      </c>
      <c r="AF214" s="71">
        <v>3594625.7694355445</v>
      </c>
      <c r="AG214" s="71">
        <v>17253035.177250545</v>
      </c>
      <c r="AH214" s="71">
        <v>25330274.969567597</v>
      </c>
      <c r="AI214" s="71">
        <v>0</v>
      </c>
      <c r="AJ214" s="71">
        <v>0</v>
      </c>
      <c r="AK214" s="71">
        <v>1448937.3705422436</v>
      </c>
      <c r="AL214" s="71">
        <v>0</v>
      </c>
      <c r="AM214" s="71">
        <v>0</v>
      </c>
      <c r="AN214" s="71">
        <v>51201467.103174537</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6859550.6127885245</v>
      </c>
      <c r="AE215" s="71">
        <v>482072.38455865701</v>
      </c>
      <c r="AF215" s="71">
        <v>1450602.8603930578</v>
      </c>
      <c r="AG215" s="71">
        <v>15855305.346688135</v>
      </c>
      <c r="AH215" s="71">
        <v>18419568.857501559</v>
      </c>
      <c r="AI215" s="71">
        <v>0</v>
      </c>
      <c r="AJ215" s="71">
        <v>0</v>
      </c>
      <c r="AK215" s="71">
        <v>1044123.3025759364</v>
      </c>
      <c r="AL215" s="71">
        <v>0</v>
      </c>
      <c r="AM215" s="71">
        <v>0</v>
      </c>
      <c r="AN215" s="71">
        <v>44111223.364505872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2337</v>
      </c>
      <c r="B216" s="70">
        <v>208</v>
      </c>
      <c r="C216" s="70">
        <v>16</v>
      </c>
      <c r="D216" s="70">
        <v>28</v>
      </c>
      <c r="E216" s="70">
        <v>2022</v>
      </c>
      <c r="F216" s="70" t="s">
        <v>161</v>
      </c>
      <c r="G216" s="1073" t="s">
        <v>2335</v>
      </c>
      <c r="H216" s="70" t="s">
        <v>2336</v>
      </c>
      <c r="I216" s="1066"/>
      <c r="J216" s="73"/>
      <c r="K216" s="71"/>
      <c r="L216" s="71"/>
      <c r="M216" s="71"/>
      <c r="N216" s="71"/>
      <c r="O216" s="71"/>
      <c r="P216" s="71"/>
      <c r="Q216" s="71"/>
      <c r="R216" s="71"/>
      <c r="S216" s="71"/>
      <c r="T216" s="71"/>
      <c r="U216" s="71"/>
      <c r="V216" s="71"/>
      <c r="W216" s="71"/>
      <c r="X216" s="71"/>
      <c r="Y216" s="71"/>
      <c r="Z216" s="71"/>
      <c r="AA216" s="71"/>
      <c r="AB216" s="71"/>
      <c r="AC216" s="72"/>
      <c r="AD216" s="71">
        <v>27903432.658957075</v>
      </c>
      <c r="AE216" s="71">
        <v>1091922.9915304519</v>
      </c>
      <c r="AF216" s="71">
        <v>1131789.0449220559</v>
      </c>
      <c r="AG216" s="71">
        <v>39468934.863017842</v>
      </c>
      <c r="AH216" s="71">
        <v>42461102.661271267</v>
      </c>
      <c r="AI216" s="71">
        <v>0</v>
      </c>
      <c r="AJ216" s="71">
        <v>0</v>
      </c>
      <c r="AK216" s="71">
        <v>2958306.3148670178</v>
      </c>
      <c r="AL216" s="71">
        <v>0</v>
      </c>
      <c r="AM216" s="71">
        <v>0</v>
      </c>
      <c r="AN216" s="71">
        <v>115015488.53456572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1642</v>
      </c>
      <c r="B217" s="70">
        <v>209</v>
      </c>
      <c r="C217" s="70">
        <v>16</v>
      </c>
      <c r="D217" s="70">
        <v>29</v>
      </c>
      <c r="E217" s="70">
        <v>2022</v>
      </c>
      <c r="F217" s="70" t="s">
        <v>161</v>
      </c>
      <c r="G217" s="1073" t="s">
        <v>1640</v>
      </c>
      <c r="H217" s="70" t="s">
        <v>1641</v>
      </c>
      <c r="I217" s="1066"/>
      <c r="J217" s="73"/>
      <c r="K217" s="71"/>
      <c r="L217" s="71"/>
      <c r="M217" s="71"/>
      <c r="N217" s="71"/>
      <c r="O217" s="71"/>
      <c r="P217" s="71"/>
      <c r="Q217" s="71"/>
      <c r="R217" s="71"/>
      <c r="S217" s="71"/>
      <c r="T217" s="71"/>
      <c r="U217" s="71"/>
      <c r="V217" s="71"/>
      <c r="W217" s="71"/>
      <c r="X217" s="71"/>
      <c r="Y217" s="71"/>
      <c r="Z217" s="71"/>
      <c r="AA217" s="71"/>
      <c r="AB217" s="71"/>
      <c r="AC217" s="72"/>
      <c r="AD217" s="71">
        <v>3134915126.2834663</v>
      </c>
      <c r="AE217" s="71">
        <v>22188881.92540871</v>
      </c>
      <c r="AF217" s="71">
        <v>3762003.0225578202</v>
      </c>
      <c r="AG217" s="71">
        <v>741098522.80467463</v>
      </c>
      <c r="AH217" s="71">
        <v>648878931.78556931</v>
      </c>
      <c r="AI217" s="71">
        <v>0</v>
      </c>
      <c r="AJ217" s="71">
        <v>0</v>
      </c>
      <c r="AK217" s="71">
        <v>39993176.496477425</v>
      </c>
      <c r="AL217" s="71">
        <v>0</v>
      </c>
      <c r="AM217" s="71">
        <v>0</v>
      </c>
      <c r="AN217" s="71">
        <v>4590836642.3181543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2329</v>
      </c>
      <c r="B218" s="70">
        <v>210</v>
      </c>
      <c r="C218" s="70">
        <v>16</v>
      </c>
      <c r="D218" s="70">
        <v>30</v>
      </c>
      <c r="E218" s="70">
        <v>2022</v>
      </c>
      <c r="F218" s="70" t="s">
        <v>161</v>
      </c>
      <c r="G218" s="1073" t="s">
        <v>2327</v>
      </c>
      <c r="H218" s="70" t="s">
        <v>2328</v>
      </c>
      <c r="I218" s="1066"/>
      <c r="J218" s="73"/>
      <c r="K218" s="71"/>
      <c r="L218" s="71"/>
      <c r="M218" s="71"/>
      <c r="N218" s="71"/>
      <c r="O218" s="71"/>
      <c r="P218" s="71"/>
      <c r="Q218" s="71"/>
      <c r="R218" s="71"/>
      <c r="S218" s="71"/>
      <c r="T218" s="71"/>
      <c r="U218" s="71"/>
      <c r="V218" s="71"/>
      <c r="W218" s="71"/>
      <c r="X218" s="71"/>
      <c r="Y218" s="71"/>
      <c r="Z218" s="71"/>
      <c r="AA218" s="71"/>
      <c r="AB218" s="71"/>
      <c r="AC218" s="72"/>
      <c r="AD218" s="71">
        <v>3336697.0516326339</v>
      </c>
      <c r="AE218" s="71">
        <v>489816.51925036235</v>
      </c>
      <c r="AF218" s="71">
        <v>1028174.5548939805</v>
      </c>
      <c r="AG218" s="71">
        <v>8743508.1911833584</v>
      </c>
      <c r="AH218" s="71">
        <v>13960614.231587602</v>
      </c>
      <c r="AI218" s="71">
        <v>0</v>
      </c>
      <c r="AJ218" s="71">
        <v>0</v>
      </c>
      <c r="AK218" s="71">
        <v>1007967.6601419441</v>
      </c>
      <c r="AL218" s="71">
        <v>0</v>
      </c>
      <c r="AM218" s="71">
        <v>0</v>
      </c>
      <c r="AN218" s="71">
        <v>28566778.208689883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1983</v>
      </c>
      <c r="H6" s="77" t="s">
        <v>1984</v>
      </c>
      <c r="I6" s="77" t="s">
        <v>2408</v>
      </c>
      <c r="J6" s="77" t="s">
        <v>2409</v>
      </c>
      <c r="K6" s="1080">
        <v>44</v>
      </c>
      <c r="L6" s="1081">
        <v>27</v>
      </c>
      <c r="M6" s="1044"/>
      <c r="N6" s="988">
        <v>1</v>
      </c>
      <c r="O6" s="77" t="s">
        <v>1669</v>
      </c>
      <c r="P6" s="77" t="s">
        <v>1670</v>
      </c>
      <c r="Q6" s="77" t="s">
        <v>1501</v>
      </c>
      <c r="R6" s="16"/>
      <c r="S6" s="77">
        <v>1</v>
      </c>
      <c r="T6" s="77" t="s">
        <v>1983</v>
      </c>
      <c r="U6" s="77" t="s">
        <v>1984</v>
      </c>
      <c r="V6" s="77" t="s">
        <v>1501</v>
      </c>
      <c r="W6" s="16"/>
      <c r="X6" s="77">
        <v>1</v>
      </c>
      <c r="Y6" s="692" t="s">
        <v>1669</v>
      </c>
      <c r="Z6" s="77" t="s">
        <v>1670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1692</v>
      </c>
      <c r="P7" s="77" t="s">
        <v>1693</v>
      </c>
      <c r="Q7" s="77" t="s">
        <v>1501</v>
      </c>
      <c r="R7" s="16"/>
      <c r="S7" s="77">
        <v>2</v>
      </c>
      <c r="T7" s="76" t="s">
        <v>795</v>
      </c>
      <c r="U7" s="77" t="s">
        <v>1503</v>
      </c>
      <c r="V7" s="77" t="s">
        <v>1503</v>
      </c>
      <c r="W7" s="16"/>
      <c r="X7" s="77">
        <v>2</v>
      </c>
      <c r="Y7" s="692" t="s">
        <v>1692</v>
      </c>
      <c r="Z7" s="77" t="s">
        <v>1693</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2391</v>
      </c>
      <c r="AE8" s="77" t="s">
        <v>2392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1734</v>
      </c>
      <c r="P9" s="77" t="s">
        <v>1735</v>
      </c>
      <c r="Q9" s="77" t="s">
        <v>1501</v>
      </c>
      <c r="R9" s="16"/>
      <c r="S9" s="16"/>
      <c r="T9" s="16"/>
      <c r="U9" s="16"/>
      <c r="V9" s="16"/>
      <c r="W9" s="16"/>
      <c r="X9" s="77">
        <v>4</v>
      </c>
      <c r="Y9" s="692" t="s">
        <v>1734</v>
      </c>
      <c r="Z9" s="77" t="s">
        <v>1735</v>
      </c>
      <c r="AA9" s="77" t="s">
        <v>1501</v>
      </c>
      <c r="AB9" s="16"/>
      <c r="AC9" s="77">
        <v>4</v>
      </c>
      <c r="AD9" s="77" t="s">
        <v>1664</v>
      </c>
      <c r="AE9" s="77" t="s">
        <v>1665</v>
      </c>
      <c r="AF9" s="77" t="s">
        <v>1501</v>
      </c>
    </row>
    <row r="10" spans="1:32" ht="12">
      <c r="A10" s="16"/>
      <c r="B10" s="16"/>
      <c r="C10" s="16"/>
      <c r="D10" s="16"/>
      <c r="F10" s="75" t="s">
        <v>1501</v>
      </c>
      <c r="G10" s="76" t="s">
        <v>1983</v>
      </c>
      <c r="H10" s="77" t="s">
        <v>1984</v>
      </c>
      <c r="I10" s="77" t="s">
        <v>2408</v>
      </c>
      <c r="J10" s="77" t="s">
        <v>2409</v>
      </c>
      <c r="K10" s="1079">
        <v>44</v>
      </c>
      <c r="L10" s="1045">
        <v>27</v>
      </c>
      <c r="M10" s="1044"/>
      <c r="N10" s="988">
        <v>5</v>
      </c>
      <c r="O10" s="77" t="s">
        <v>1757</v>
      </c>
      <c r="P10" s="77" t="s">
        <v>1758</v>
      </c>
      <c r="Q10" s="77" t="s">
        <v>1501</v>
      </c>
      <c r="R10" s="16"/>
      <c r="S10" s="16"/>
      <c r="T10" s="16"/>
      <c r="U10" s="16"/>
      <c r="V10" s="16"/>
      <c r="W10" s="16"/>
      <c r="X10" s="77">
        <v>5</v>
      </c>
      <c r="Y10" s="692" t="s">
        <v>1757</v>
      </c>
      <c r="Z10" s="77" t="s">
        <v>1758</v>
      </c>
      <c r="AA10" s="77" t="s">
        <v>1501</v>
      </c>
      <c r="AB10" s="16"/>
      <c r="AC10" s="77">
        <v>5</v>
      </c>
      <c r="AD10" s="77" t="s">
        <v>2355</v>
      </c>
      <c r="AE10" s="77" t="s">
        <v>2356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1645</v>
      </c>
      <c r="P11" s="77" t="s">
        <v>1646</v>
      </c>
      <c r="Q11" s="77" t="s">
        <v>1501</v>
      </c>
      <c r="R11" s="16"/>
      <c r="S11" s="16"/>
      <c r="T11" s="16"/>
      <c r="U11" s="16"/>
      <c r="V11" s="16"/>
      <c r="W11" s="16"/>
      <c r="X11" s="77">
        <v>6</v>
      </c>
      <c r="Y11" s="692" t="s">
        <v>1645</v>
      </c>
      <c r="Z11" s="77" t="s">
        <v>1646</v>
      </c>
      <c r="AA11" s="77" t="s">
        <v>1501</v>
      </c>
      <c r="AB11" s="16"/>
      <c r="AC11" s="77">
        <v>6</v>
      </c>
      <c r="AD11" s="77" t="s">
        <v>1983</v>
      </c>
      <c r="AE11" s="77" t="s">
        <v>1984</v>
      </c>
      <c r="AF11" s="77" t="s">
        <v>1501</v>
      </c>
    </row>
    <row r="12" spans="1:32" ht="12">
      <c r="A12" s="16"/>
      <c r="B12" s="16"/>
      <c r="C12" s="16"/>
      <c r="D12" s="16"/>
      <c r="F12" s="75" t="s">
        <v>1505</v>
      </c>
      <c r="G12" s="76" t="s">
        <v>1983</v>
      </c>
      <c r="H12" s="77"/>
      <c r="I12" s="77" t="s">
        <v>1983</v>
      </c>
      <c r="J12" s="77"/>
      <c r="K12" s="1079" t="s">
        <v>1544</v>
      </c>
      <c r="L12" s="1045"/>
      <c r="M12" s="1044"/>
      <c r="N12" s="988">
        <v>7</v>
      </c>
      <c r="O12" s="77" t="s">
        <v>1799</v>
      </c>
      <c r="P12" s="77" t="s">
        <v>1800</v>
      </c>
      <c r="Q12" s="77" t="s">
        <v>1501</v>
      </c>
      <c r="R12" s="16"/>
      <c r="S12" s="16"/>
      <c r="T12" s="16"/>
      <c r="U12" s="16"/>
      <c r="V12" s="16"/>
      <c r="W12" s="16"/>
      <c r="X12" s="77">
        <v>7</v>
      </c>
      <c r="Y12" s="692" t="s">
        <v>1799</v>
      </c>
      <c r="Z12" s="77" t="s">
        <v>1800</v>
      </c>
      <c r="AA12" s="77" t="s">
        <v>1501</v>
      </c>
      <c r="AB12" s="16"/>
      <c r="AC12" s="77">
        <v>7</v>
      </c>
      <c r="AD12" s="77" t="s">
        <v>2375</v>
      </c>
      <c r="AE12" s="77" t="s">
        <v>2376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1822</v>
      </c>
      <c r="P13" s="77" t="s">
        <v>1823</v>
      </c>
      <c r="Q13" s="77" t="s">
        <v>1501</v>
      </c>
      <c r="R13" s="16"/>
      <c r="S13" s="16"/>
      <c r="T13" s="16"/>
      <c r="U13" s="16"/>
      <c r="V13" s="16"/>
      <c r="W13" s="16"/>
      <c r="X13" s="77">
        <v>8</v>
      </c>
      <c r="Y13" s="692" t="s">
        <v>1822</v>
      </c>
      <c r="Z13" s="77" t="s">
        <v>1823</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1845</v>
      </c>
      <c r="P14" s="77" t="s">
        <v>1846</v>
      </c>
      <c r="Q14" s="77" t="s">
        <v>1501</v>
      </c>
      <c r="R14" s="16"/>
      <c r="S14" s="16"/>
      <c r="T14" s="16"/>
      <c r="U14" s="16"/>
      <c r="V14" s="16"/>
      <c r="W14" s="16"/>
      <c r="X14" s="77">
        <v>9</v>
      </c>
      <c r="Y14" s="692" t="s">
        <v>1845</v>
      </c>
      <c r="Z14" s="77" t="s">
        <v>1846</v>
      </c>
      <c r="AA14" s="77" t="s">
        <v>1501</v>
      </c>
      <c r="AB14" s="16"/>
      <c r="AC14" s="77">
        <v>9</v>
      </c>
      <c r="AD14" s="77" t="s">
        <v>2339</v>
      </c>
      <c r="AE14" s="77" t="s">
        <v>2340</v>
      </c>
      <c r="AF14" s="77" t="s">
        <v>1501</v>
      </c>
    </row>
    <row r="15" spans="1:32" ht="12">
      <c r="A15" s="16"/>
      <c r="B15" s="16"/>
      <c r="C15" s="16"/>
      <c r="D15" s="16"/>
      <c r="E15" s="16"/>
      <c r="F15" s="16"/>
      <c r="G15" s="16"/>
      <c r="H15" s="16"/>
      <c r="I15" s="16"/>
      <c r="J15" s="16"/>
      <c r="K15" s="1044"/>
      <c r="L15" s="1044"/>
      <c r="M15" s="1044"/>
      <c r="N15" s="988">
        <v>10</v>
      </c>
      <c r="O15" s="77" t="s">
        <v>1868</v>
      </c>
      <c r="P15" s="77" t="s">
        <v>1869</v>
      </c>
      <c r="Q15" s="77" t="s">
        <v>1501</v>
      </c>
      <c r="R15" s="16"/>
      <c r="S15" s="16"/>
      <c r="T15" s="16"/>
      <c r="U15" s="16"/>
      <c r="V15" s="16"/>
      <c r="W15" s="16"/>
      <c r="X15" s="77">
        <v>10</v>
      </c>
      <c r="Y15" s="692" t="s">
        <v>1868</v>
      </c>
      <c r="Z15" s="77" t="s">
        <v>1869</v>
      </c>
      <c r="AA15" s="77" t="s">
        <v>1501</v>
      </c>
      <c r="AB15" s="16"/>
      <c r="AC15" s="77">
        <v>10</v>
      </c>
      <c r="AD15" s="77" t="s">
        <v>2367</v>
      </c>
      <c r="AE15" s="77" t="s">
        <v>2368</v>
      </c>
      <c r="AF15" s="77" t="s">
        <v>1501</v>
      </c>
    </row>
    <row r="16" spans="1:32" ht="12">
      <c r="A16" s="16"/>
      <c r="B16" s="16"/>
      <c r="C16" s="16"/>
      <c r="D16" s="16"/>
      <c r="E16" s="16"/>
      <c r="F16" s="16"/>
      <c r="G16" s="16"/>
      <c r="H16" s="16"/>
      <c r="I16" s="16"/>
      <c r="J16" s="16"/>
      <c r="K16" s="1044"/>
      <c r="L16" s="1044"/>
      <c r="M16" s="1044"/>
      <c r="N16" s="988">
        <v>11</v>
      </c>
      <c r="O16" s="77" t="s">
        <v>1891</v>
      </c>
      <c r="P16" s="77" t="s">
        <v>1892</v>
      </c>
      <c r="Q16" s="77" t="s">
        <v>1501</v>
      </c>
      <c r="R16" s="16"/>
      <c r="S16" s="16"/>
      <c r="T16" s="16"/>
      <c r="U16" s="16"/>
      <c r="V16" s="16"/>
      <c r="W16" s="16"/>
      <c r="X16" s="77">
        <v>11</v>
      </c>
      <c r="Y16" s="692" t="s">
        <v>1891</v>
      </c>
      <c r="Z16" s="77" t="s">
        <v>1892</v>
      </c>
      <c r="AA16" s="77" t="s">
        <v>1501</v>
      </c>
      <c r="AB16" s="16"/>
      <c r="AC16" s="77">
        <v>11</v>
      </c>
      <c r="AD16" s="77" t="s">
        <v>2379</v>
      </c>
      <c r="AE16" s="77" t="s">
        <v>2380</v>
      </c>
      <c r="AF16" s="77" t="s">
        <v>1501</v>
      </c>
    </row>
    <row r="17" spans="1:32" ht="12">
      <c r="A17" s="16"/>
      <c r="B17" s="16"/>
      <c r="C17" s="16"/>
      <c r="D17" s="16"/>
      <c r="E17" s="16"/>
      <c r="F17" s="16"/>
      <c r="G17" s="16"/>
      <c r="H17" s="16"/>
      <c r="I17" s="16"/>
      <c r="J17" s="16"/>
      <c r="K17" s="1044"/>
      <c r="L17" s="1044"/>
      <c r="M17" s="1044"/>
      <c r="N17" s="988">
        <v>12</v>
      </c>
      <c r="O17" s="77" t="s">
        <v>1914</v>
      </c>
      <c r="P17" s="77" t="s">
        <v>1915</v>
      </c>
      <c r="Q17" s="77" t="s">
        <v>1501</v>
      </c>
      <c r="R17" s="16"/>
      <c r="S17" s="16"/>
      <c r="T17" s="16"/>
      <c r="U17" s="16"/>
      <c r="V17" s="16"/>
      <c r="W17" s="16"/>
      <c r="X17" s="77">
        <v>12</v>
      </c>
      <c r="Y17" s="692" t="s">
        <v>1914</v>
      </c>
      <c r="Z17" s="77" t="s">
        <v>1915</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1937</v>
      </c>
      <c r="P18" s="77" t="s">
        <v>1938</v>
      </c>
      <c r="Q18" s="77" t="s">
        <v>1501</v>
      </c>
      <c r="R18" s="16"/>
      <c r="S18" s="16"/>
      <c r="T18" s="16"/>
      <c r="U18" s="16"/>
      <c r="V18" s="16"/>
      <c r="W18" s="16"/>
      <c r="X18" s="77">
        <v>13</v>
      </c>
      <c r="Y18" s="692" t="s">
        <v>1937</v>
      </c>
      <c r="Z18" s="77" t="s">
        <v>1938</v>
      </c>
      <c r="AA18" s="77" t="s">
        <v>1501</v>
      </c>
      <c r="AB18" s="16"/>
      <c r="AC18" s="77">
        <v>13</v>
      </c>
      <c r="AD18" s="77" t="s">
        <v>2343</v>
      </c>
      <c r="AE18" s="77" t="s">
        <v>2344</v>
      </c>
      <c r="AF18" s="77" t="s">
        <v>1501</v>
      </c>
    </row>
    <row r="19" spans="1:32" ht="12">
      <c r="A19" s="16"/>
      <c r="B19" s="16"/>
      <c r="C19" s="16"/>
      <c r="D19" s="16"/>
      <c r="E19" s="16"/>
      <c r="F19" s="16"/>
      <c r="G19" s="16"/>
      <c r="H19" s="16"/>
      <c r="I19" s="16"/>
      <c r="J19" s="16"/>
      <c r="K19" s="1044"/>
      <c r="L19" s="1044"/>
      <c r="M19" s="1044"/>
      <c r="N19" s="988">
        <v>14</v>
      </c>
      <c r="O19" s="77" t="s">
        <v>1960</v>
      </c>
      <c r="P19" s="77" t="s">
        <v>1961</v>
      </c>
      <c r="Q19" s="77" t="s">
        <v>1501</v>
      </c>
      <c r="R19" s="16"/>
      <c r="S19" s="16"/>
      <c r="T19" s="16"/>
      <c r="U19" s="16"/>
      <c r="V19" s="16"/>
      <c r="W19" s="16"/>
      <c r="X19" s="77">
        <v>14</v>
      </c>
      <c r="Y19" s="692" t="s">
        <v>1960</v>
      </c>
      <c r="Z19" s="77" t="s">
        <v>1961</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1983</v>
      </c>
      <c r="P20" s="77" t="s">
        <v>1984</v>
      </c>
      <c r="Q20" s="77" t="s">
        <v>1501</v>
      </c>
      <c r="R20" s="16"/>
      <c r="S20" s="16"/>
      <c r="T20" s="16"/>
      <c r="U20" s="16"/>
      <c r="V20" s="16"/>
      <c r="W20" s="16"/>
      <c r="X20" s="77">
        <v>15</v>
      </c>
      <c r="Y20" s="692" t="s">
        <v>1983</v>
      </c>
      <c r="Z20" s="77" t="s">
        <v>1984</v>
      </c>
      <c r="AA20" s="77" t="s">
        <v>1501</v>
      </c>
      <c r="AB20" s="16"/>
      <c r="AC20" s="77">
        <v>15</v>
      </c>
      <c r="AD20" s="77" t="s">
        <v>2399</v>
      </c>
      <c r="AE20" s="77" t="s">
        <v>2400</v>
      </c>
      <c r="AF20" s="77" t="s">
        <v>1501</v>
      </c>
    </row>
    <row r="21" spans="1:32" ht="12">
      <c r="A21" s="16"/>
      <c r="B21" s="16"/>
      <c r="C21" s="16"/>
      <c r="D21" s="16"/>
      <c r="E21" s="16"/>
      <c r="F21" s="16"/>
      <c r="G21" s="16"/>
      <c r="H21" s="16"/>
      <c r="I21" s="16"/>
      <c r="J21" s="16"/>
      <c r="K21" s="1044"/>
      <c r="L21" s="1044"/>
      <c r="M21" s="1044"/>
      <c r="N21" s="988">
        <v>16</v>
      </c>
      <c r="O21" s="77" t="s">
        <v>2006</v>
      </c>
      <c r="P21" s="77" t="s">
        <v>2007</v>
      </c>
      <c r="Q21" s="77" t="s">
        <v>1501</v>
      </c>
      <c r="R21" s="16"/>
      <c r="S21" s="16"/>
      <c r="T21" s="16"/>
      <c r="U21" s="16"/>
      <c r="V21" s="16"/>
      <c r="W21" s="16"/>
      <c r="X21" s="77">
        <v>16</v>
      </c>
      <c r="Y21" s="692" t="s">
        <v>2006</v>
      </c>
      <c r="Z21" s="77" t="s">
        <v>2007</v>
      </c>
      <c r="AA21" s="77" t="s">
        <v>1501</v>
      </c>
      <c r="AB21" s="16"/>
      <c r="AC21" s="77">
        <v>16</v>
      </c>
      <c r="AD21" s="77" t="s">
        <v>2351</v>
      </c>
      <c r="AE21" s="77" t="s">
        <v>2352</v>
      </c>
      <c r="AF21" s="77" t="s">
        <v>1501</v>
      </c>
    </row>
    <row r="22" spans="1:32" ht="12">
      <c r="A22" s="16"/>
      <c r="B22" s="16"/>
      <c r="C22" s="16"/>
      <c r="D22" s="16"/>
      <c r="E22" s="16"/>
      <c r="F22" s="16"/>
      <c r="G22" s="16"/>
      <c r="H22" s="16"/>
      <c r="I22" s="16"/>
      <c r="J22" s="16"/>
      <c r="K22" s="1044"/>
      <c r="L22" s="1044"/>
      <c r="M22" s="1044"/>
      <c r="N22" s="988">
        <v>17</v>
      </c>
      <c r="O22" s="77" t="s">
        <v>1657</v>
      </c>
      <c r="P22" s="77" t="s">
        <v>1658</v>
      </c>
      <c r="Q22" s="77" t="s">
        <v>1501</v>
      </c>
      <c r="R22" s="16"/>
      <c r="S22" s="16"/>
      <c r="T22" s="16"/>
      <c r="U22" s="16"/>
      <c r="V22" s="16"/>
      <c r="W22" s="16"/>
      <c r="X22" s="77">
        <v>17</v>
      </c>
      <c r="Y22" s="692" t="s">
        <v>1657</v>
      </c>
      <c r="Z22" s="77" t="s">
        <v>1658</v>
      </c>
      <c r="AA22" s="77" t="s">
        <v>1501</v>
      </c>
      <c r="AB22" s="16"/>
      <c r="AC22" s="77">
        <v>17</v>
      </c>
      <c r="AD22" s="77" t="s">
        <v>2387</v>
      </c>
      <c r="AE22" s="77" t="s">
        <v>2388</v>
      </c>
      <c r="AF22" s="77" t="s">
        <v>1501</v>
      </c>
    </row>
    <row r="23" spans="1:32" ht="12">
      <c r="A23" s="16"/>
      <c r="B23" s="16"/>
      <c r="C23" s="16"/>
      <c r="D23" s="16"/>
      <c r="E23" s="16"/>
      <c r="F23" s="16"/>
      <c r="G23" s="16"/>
      <c r="H23" s="16"/>
      <c r="I23" s="16"/>
      <c r="J23" s="16"/>
      <c r="K23" s="1044"/>
      <c r="L23" s="1044"/>
      <c r="M23" s="1044"/>
      <c r="N23" s="988">
        <v>18</v>
      </c>
      <c r="O23" s="77" t="s">
        <v>2048</v>
      </c>
      <c r="P23" s="77" t="s">
        <v>2049</v>
      </c>
      <c r="Q23" s="77" t="s">
        <v>1501</v>
      </c>
      <c r="R23" s="16"/>
      <c r="S23" s="16"/>
      <c r="T23" s="16"/>
      <c r="U23" s="16"/>
      <c r="V23" s="16"/>
      <c r="W23" s="16"/>
      <c r="X23" s="77">
        <v>18</v>
      </c>
      <c r="Y23" s="692" t="s">
        <v>2048</v>
      </c>
      <c r="Z23" s="77" t="s">
        <v>2049</v>
      </c>
      <c r="AA23" s="77" t="s">
        <v>1501</v>
      </c>
      <c r="AB23" s="16"/>
      <c r="AC23" s="77">
        <v>18</v>
      </c>
      <c r="AD23" s="77" t="s">
        <v>2331</v>
      </c>
      <c r="AE23" s="77" t="s">
        <v>2332</v>
      </c>
      <c r="AF23" s="77" t="s">
        <v>1501</v>
      </c>
    </row>
    <row r="24" spans="1:32" ht="12">
      <c r="A24" s="16"/>
      <c r="B24" s="16"/>
      <c r="C24" s="16"/>
      <c r="D24" s="16"/>
      <c r="E24" s="16"/>
      <c r="F24" s="16"/>
      <c r="G24" s="16"/>
      <c r="H24" s="16"/>
      <c r="I24" s="16"/>
      <c r="J24" s="16"/>
      <c r="K24" s="1044"/>
      <c r="L24" s="1044"/>
      <c r="M24" s="1044"/>
      <c r="N24" s="988">
        <v>19</v>
      </c>
      <c r="O24" s="77" t="s">
        <v>2071</v>
      </c>
      <c r="P24" s="77" t="s">
        <v>2072</v>
      </c>
      <c r="Q24" s="77" t="s">
        <v>1501</v>
      </c>
      <c r="R24" s="16"/>
      <c r="S24" s="16"/>
      <c r="T24" s="16"/>
      <c r="U24" s="16"/>
      <c r="V24" s="16"/>
      <c r="W24" s="16"/>
      <c r="X24" s="77">
        <v>19</v>
      </c>
      <c r="Y24" s="692" t="s">
        <v>2071</v>
      </c>
      <c r="Z24" s="77" t="s">
        <v>2072</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2094</v>
      </c>
      <c r="P25" s="77" t="s">
        <v>2095</v>
      </c>
      <c r="Q25" s="77" t="s">
        <v>1501</v>
      </c>
      <c r="R25" s="16"/>
      <c r="S25" s="16"/>
      <c r="T25" s="16"/>
      <c r="U25" s="16"/>
      <c r="V25" s="16"/>
      <c r="W25" s="16"/>
      <c r="X25" s="77">
        <v>20</v>
      </c>
      <c r="Y25" s="692" t="s">
        <v>2094</v>
      </c>
      <c r="Z25" s="77" t="s">
        <v>2095</v>
      </c>
      <c r="AA25" s="77" t="s">
        <v>1501</v>
      </c>
      <c r="AB25" s="16"/>
      <c r="AC25" s="77">
        <v>20</v>
      </c>
      <c r="AD25" s="77" t="s">
        <v>2347</v>
      </c>
      <c r="AE25" s="77" t="s">
        <v>2348</v>
      </c>
      <c r="AF25" s="77" t="s">
        <v>1501</v>
      </c>
    </row>
    <row r="26" spans="1:32" ht="12">
      <c r="A26" s="16"/>
      <c r="B26" s="16"/>
      <c r="C26" s="16"/>
      <c r="D26" s="16"/>
      <c r="E26" s="16"/>
      <c r="F26" s="16"/>
      <c r="G26" s="16"/>
      <c r="H26" s="16"/>
      <c r="I26" s="16"/>
      <c r="J26" s="16"/>
      <c r="K26" s="1044"/>
      <c r="L26" s="1044"/>
      <c r="M26" s="1044"/>
      <c r="N26" s="988">
        <v>21</v>
      </c>
      <c r="O26" s="77" t="s">
        <v>2117</v>
      </c>
      <c r="P26" s="77" t="s">
        <v>2118</v>
      </c>
      <c r="Q26" s="77" t="s">
        <v>1501</v>
      </c>
      <c r="R26" s="16"/>
      <c r="S26" s="16"/>
      <c r="T26" s="16"/>
      <c r="U26" s="16"/>
      <c r="V26" s="16"/>
      <c r="W26" s="16"/>
      <c r="X26" s="77">
        <v>21</v>
      </c>
      <c r="Y26" s="692" t="s">
        <v>2117</v>
      </c>
      <c r="Z26" s="77" t="s">
        <v>2118</v>
      </c>
      <c r="AA26" s="77" t="s">
        <v>1501</v>
      </c>
      <c r="AB26" s="16"/>
      <c r="AC26" s="77">
        <v>21</v>
      </c>
      <c r="AD26" s="77" t="s">
        <v>1632</v>
      </c>
      <c r="AE26" s="77" t="s">
        <v>1633</v>
      </c>
      <c r="AF26" s="77" t="s">
        <v>1501</v>
      </c>
    </row>
    <row r="27" spans="1:32" ht="12">
      <c r="A27" s="16"/>
      <c r="B27" s="16"/>
      <c r="C27" s="16"/>
      <c r="D27" s="16"/>
      <c r="E27" s="16"/>
      <c r="F27" s="16"/>
      <c r="G27" s="16"/>
      <c r="H27" s="16"/>
      <c r="I27" s="16"/>
      <c r="J27" s="16"/>
      <c r="K27" s="1044"/>
      <c r="L27" s="1044"/>
      <c r="M27" s="1044"/>
      <c r="N27" s="988">
        <v>22</v>
      </c>
      <c r="O27" s="77" t="s">
        <v>2140</v>
      </c>
      <c r="P27" s="77" t="s">
        <v>2141</v>
      </c>
      <c r="Q27" s="77" t="s">
        <v>1501</v>
      </c>
      <c r="R27" s="16"/>
      <c r="S27" s="16"/>
      <c r="T27" s="16"/>
      <c r="U27" s="16"/>
      <c r="V27" s="16"/>
      <c r="W27" s="16"/>
      <c r="X27" s="77">
        <v>22</v>
      </c>
      <c r="Y27" s="692" t="s">
        <v>2140</v>
      </c>
      <c r="Z27" s="77" t="s">
        <v>2141</v>
      </c>
      <c r="AA27" s="77" t="s">
        <v>1501</v>
      </c>
      <c r="AB27" s="16"/>
      <c r="AC27" s="77">
        <v>22</v>
      </c>
      <c r="AD27" s="77" t="s">
        <v>2319</v>
      </c>
      <c r="AE27" s="77" t="s">
        <v>2320</v>
      </c>
      <c r="AF27" s="77" t="s">
        <v>1501</v>
      </c>
    </row>
    <row r="28" spans="1:32" ht="12">
      <c r="A28" s="16"/>
      <c r="B28" s="16"/>
      <c r="C28" s="16"/>
      <c r="D28" s="16"/>
      <c r="E28" s="16"/>
      <c r="F28" s="16"/>
      <c r="G28" s="16"/>
      <c r="H28" s="16"/>
      <c r="I28" s="16"/>
      <c r="J28" s="16"/>
      <c r="K28" s="1044"/>
      <c r="L28" s="1044"/>
      <c r="M28" s="1044"/>
      <c r="N28" s="988">
        <v>23</v>
      </c>
      <c r="O28" s="77" t="s">
        <v>2163</v>
      </c>
      <c r="P28" s="77" t="s">
        <v>2164</v>
      </c>
      <c r="Q28" s="77" t="s">
        <v>1501</v>
      </c>
      <c r="R28" s="16"/>
      <c r="S28" s="16"/>
      <c r="T28" s="16"/>
      <c r="U28" s="16"/>
      <c r="V28" s="16"/>
      <c r="W28" s="16"/>
      <c r="X28" s="77">
        <v>23</v>
      </c>
      <c r="Y28" s="692" t="s">
        <v>2163</v>
      </c>
      <c r="Z28" s="77" t="s">
        <v>2164</v>
      </c>
      <c r="AA28" s="77" t="s">
        <v>1501</v>
      </c>
      <c r="AB28" s="16"/>
      <c r="AC28" s="77">
        <v>23</v>
      </c>
      <c r="AD28" s="77" t="s">
        <v>2371</v>
      </c>
      <c r="AE28" s="77" t="s">
        <v>2372</v>
      </c>
      <c r="AF28" s="77" t="s">
        <v>1501</v>
      </c>
    </row>
    <row r="29" spans="1:32" ht="12">
      <c r="A29" s="16"/>
      <c r="B29" s="16"/>
      <c r="C29" s="16"/>
      <c r="D29" s="16"/>
      <c r="E29" s="16"/>
      <c r="F29" s="16"/>
      <c r="G29" s="16"/>
      <c r="H29" s="16"/>
      <c r="I29" s="16"/>
      <c r="J29" s="16"/>
      <c r="K29" s="1044"/>
      <c r="L29" s="1044"/>
      <c r="M29" s="1044"/>
      <c r="N29" s="988">
        <v>24</v>
      </c>
      <c r="O29" s="77" t="s">
        <v>2186</v>
      </c>
      <c r="P29" s="77" t="s">
        <v>2187</v>
      </c>
      <c r="Q29" s="77" t="s">
        <v>1501</v>
      </c>
      <c r="R29" s="16"/>
      <c r="S29" s="16"/>
      <c r="T29" s="16"/>
      <c r="U29" s="16"/>
      <c r="V29" s="16"/>
      <c r="W29" s="16"/>
      <c r="X29" s="77">
        <v>24</v>
      </c>
      <c r="Y29" s="692" t="s">
        <v>2186</v>
      </c>
      <c r="Z29" s="77" t="s">
        <v>2187</v>
      </c>
      <c r="AA29" s="77" t="s">
        <v>1501</v>
      </c>
      <c r="AB29" s="16"/>
      <c r="AC29" s="77">
        <v>24</v>
      </c>
      <c r="AD29" s="77" t="s">
        <v>1648</v>
      </c>
      <c r="AE29" s="77" t="s">
        <v>1649</v>
      </c>
      <c r="AF29" s="77" t="s">
        <v>1501</v>
      </c>
    </row>
    <row r="30" spans="1:32" ht="12">
      <c r="A30" s="16"/>
      <c r="B30" s="16"/>
      <c r="C30" s="16"/>
      <c r="D30" s="16"/>
      <c r="E30" s="16"/>
      <c r="F30" s="16"/>
      <c r="G30" s="16"/>
      <c r="H30" s="16"/>
      <c r="I30" s="16"/>
      <c r="J30" s="16"/>
      <c r="K30" s="1044"/>
      <c r="L30" s="1044"/>
      <c r="M30" s="1044"/>
      <c r="N30" s="988">
        <v>25</v>
      </c>
      <c r="O30" s="77" t="s">
        <v>2209</v>
      </c>
      <c r="P30" s="77" t="s">
        <v>2210</v>
      </c>
      <c r="Q30" s="77" t="s">
        <v>1501</v>
      </c>
      <c r="R30" s="16"/>
      <c r="S30" s="16"/>
      <c r="T30" s="16"/>
      <c r="U30" s="16"/>
      <c r="V30" s="16"/>
      <c r="W30" s="16"/>
      <c r="X30" s="77">
        <v>25</v>
      </c>
      <c r="Y30" s="692" t="s">
        <v>2209</v>
      </c>
      <c r="Z30" s="77" t="s">
        <v>2210</v>
      </c>
      <c r="AA30" s="77" t="s">
        <v>1501</v>
      </c>
      <c r="AB30" s="16"/>
      <c r="AC30" s="77">
        <v>25</v>
      </c>
      <c r="AD30" s="77" t="s">
        <v>1652</v>
      </c>
      <c r="AE30" s="77" t="s">
        <v>1653</v>
      </c>
      <c r="AF30" s="77" t="s">
        <v>1501</v>
      </c>
    </row>
    <row r="31" spans="1:32" ht="12">
      <c r="A31" s="16"/>
      <c r="B31" s="16"/>
      <c r="C31" s="16"/>
      <c r="D31" s="16"/>
      <c r="E31" s="16"/>
      <c r="F31" s="16"/>
      <c r="G31" s="16"/>
      <c r="H31" s="16"/>
      <c r="I31" s="16"/>
      <c r="J31" s="16"/>
      <c r="K31" s="1044"/>
      <c r="L31" s="1044"/>
      <c r="M31" s="1044"/>
      <c r="N31" s="988">
        <v>26</v>
      </c>
      <c r="O31" s="77" t="s">
        <v>2232</v>
      </c>
      <c r="P31" s="77" t="s">
        <v>2233</v>
      </c>
      <c r="Q31" s="77" t="s">
        <v>1501</v>
      </c>
      <c r="R31" s="16"/>
      <c r="S31" s="16"/>
      <c r="T31" s="16"/>
      <c r="U31" s="16"/>
      <c r="V31" s="16"/>
      <c r="W31" s="16"/>
      <c r="X31" s="77">
        <v>26</v>
      </c>
      <c r="Y31" s="692" t="s">
        <v>2232</v>
      </c>
      <c r="Z31" s="77" t="s">
        <v>2233</v>
      </c>
      <c r="AA31" s="77" t="s">
        <v>1501</v>
      </c>
      <c r="AB31" s="16"/>
      <c r="AC31" s="77">
        <v>26</v>
      </c>
      <c r="AD31" s="77" t="s">
        <v>2383</v>
      </c>
      <c r="AE31" s="77" t="s">
        <v>2384</v>
      </c>
      <c r="AF31" s="77" t="s">
        <v>1501</v>
      </c>
    </row>
    <row r="32" spans="1:32" ht="12">
      <c r="A32" s="16"/>
      <c r="B32" s="16"/>
      <c r="C32" s="16"/>
      <c r="D32" s="16"/>
      <c r="E32" s="16"/>
      <c r="F32" s="16"/>
      <c r="G32" s="16"/>
      <c r="H32" s="16"/>
      <c r="I32" s="16"/>
      <c r="J32" s="16"/>
      <c r="K32" s="1044"/>
      <c r="L32" s="1044"/>
      <c r="M32" s="1044"/>
      <c r="N32" s="988">
        <v>27</v>
      </c>
      <c r="O32" s="77" t="s">
        <v>2255</v>
      </c>
      <c r="P32" s="77" t="s">
        <v>2256</v>
      </c>
      <c r="Q32" s="77" t="s">
        <v>1501</v>
      </c>
      <c r="R32" s="16"/>
      <c r="S32" s="16"/>
      <c r="T32" s="16"/>
      <c r="U32" s="16"/>
      <c r="V32" s="16"/>
      <c r="W32" s="16"/>
      <c r="X32" s="77">
        <v>27</v>
      </c>
      <c r="Y32" s="692" t="s">
        <v>2255</v>
      </c>
      <c r="Z32" s="77" t="s">
        <v>2256</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2278</v>
      </c>
      <c r="P33" s="77" t="s">
        <v>2279</v>
      </c>
      <c r="Q33" s="77" t="s">
        <v>1501</v>
      </c>
      <c r="R33" s="16"/>
      <c r="S33" s="16"/>
      <c r="T33" s="16"/>
      <c r="U33" s="16"/>
      <c r="V33" s="16"/>
      <c r="W33" s="16"/>
      <c r="X33" s="77">
        <v>28</v>
      </c>
      <c r="Y33" s="692" t="s">
        <v>2278</v>
      </c>
      <c r="Z33" s="77" t="s">
        <v>2279</v>
      </c>
      <c r="AA33" s="77" t="s">
        <v>1501</v>
      </c>
      <c r="AB33" s="16"/>
      <c r="AC33" s="77">
        <v>28</v>
      </c>
      <c r="AD33" s="77" t="s">
        <v>2335</v>
      </c>
      <c r="AE33" s="77" t="s">
        <v>2336</v>
      </c>
      <c r="AF33" s="77" t="s">
        <v>1501</v>
      </c>
    </row>
    <row r="34" spans="1:32" ht="12">
      <c r="A34" s="16"/>
      <c r="B34" s="16"/>
      <c r="C34" s="16"/>
      <c r="D34" s="16"/>
      <c r="E34" s="16"/>
      <c r="F34" s="16"/>
      <c r="G34" s="16"/>
      <c r="H34" s="16"/>
      <c r="I34" s="16"/>
      <c r="J34" s="16"/>
      <c r="K34" s="1044"/>
      <c r="L34" s="1044"/>
      <c r="M34" s="1044"/>
      <c r="N34" s="988">
        <v>29</v>
      </c>
      <c r="O34" s="77" t="s">
        <v>1637</v>
      </c>
      <c r="P34" s="77" t="s">
        <v>1638</v>
      </c>
      <c r="Q34" s="77" t="s">
        <v>1501</v>
      </c>
      <c r="R34" s="16"/>
      <c r="S34" s="16"/>
      <c r="T34" s="16"/>
      <c r="U34" s="16"/>
      <c r="V34" s="16"/>
      <c r="W34" s="16"/>
      <c r="X34" s="77">
        <v>29</v>
      </c>
      <c r="Y34" s="692" t="s">
        <v>1637</v>
      </c>
      <c r="Z34" s="77" t="s">
        <v>1638</v>
      </c>
      <c r="AA34" s="77" t="s">
        <v>1501</v>
      </c>
      <c r="AB34" s="16"/>
      <c r="AC34" s="77">
        <v>29</v>
      </c>
      <c r="AD34" s="77" t="s">
        <v>1640</v>
      </c>
      <c r="AE34" s="77" t="s">
        <v>1641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2327</v>
      </c>
      <c r="AE35" s="77" t="s">
        <v>2328</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24</v>
      </c>
      <c r="I4" s="70" t="str">
        <f>HLOOKUP(I3,比較地域マスタ!$E$5:$L$6,2,0)</f>
        <v>三重県</v>
      </c>
      <c r="J4" s="70" t="str">
        <f>HLOOKUP(J3,比較地域マスタ!$E$5:$L$6,2,0)</f>
        <v>大台町</v>
      </c>
      <c r="K4" s="70" t="str">
        <f>HLOOKUP(K3,比較地域マスタ!$E$5:$L$6,2,0)</f>
        <v>24443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大台町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15.145531770579558</v>
      </c>
      <c r="BB5" s="29"/>
      <c r="BC5" s="17"/>
      <c r="BD5" s="1005">
        <f>SUM(BC6:BC8)</f>
        <v>15.980827684485856</v>
      </c>
      <c r="BE5" s="29"/>
      <c r="BF5" s="17"/>
      <c r="BG5" s="1005">
        <f>AK35</f>
        <v>12.88574846983912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9.3016221524955043</v>
      </c>
      <c r="BA6" s="17"/>
      <c r="BB6" s="29"/>
      <c r="BC6" s="1005">
        <f>O32</f>
        <v>7.3846133702134358</v>
      </c>
      <c r="BD6" s="17"/>
      <c r="BE6" s="29"/>
      <c r="BF6" s="1005">
        <f>AK36</f>
        <v>6.751415690213288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1.3272493023840619</v>
      </c>
      <c r="BA7" s="17"/>
      <c r="BB7" s="29"/>
      <c r="BC7" s="1005">
        <f>O33</f>
        <v>1.1760421391319811</v>
      </c>
      <c r="BD7" s="17"/>
      <c r="BE7" s="29"/>
      <c r="BF7" s="1005">
        <f t="shared" ref="BF7:BF8" si="0">AK37</f>
        <v>0.72435630184415079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4.5166603156999923</v>
      </c>
      <c r="BA8" s="17"/>
      <c r="BB8" s="29"/>
      <c r="BC8" s="1005">
        <f>O34</f>
        <v>7.4201721751404408</v>
      </c>
      <c r="BD8" s="17"/>
      <c r="BE8" s="29"/>
      <c r="BF8" s="1005">
        <f t="shared" si="0"/>
        <v>5.4099764777816812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75.222015567561172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12.583996413808601</v>
      </c>
      <c r="BA9" s="1005">
        <f>AZ9</f>
        <v>12.583996413808601</v>
      </c>
      <c r="BB9" s="29"/>
      <c r="BC9" s="1005">
        <f>O35</f>
        <v>15.960841143884069</v>
      </c>
      <c r="BD9" s="1005">
        <f>BC9</f>
        <v>15.960841143884069</v>
      </c>
      <c r="BE9" s="29"/>
      <c r="BF9" s="1005">
        <f>AK39</f>
        <v>10.168549428050529</v>
      </c>
      <c r="BG9" s="1005">
        <f>AK39</f>
        <v>10.168549428050529</v>
      </c>
      <c r="BH9" s="29"/>
    </row>
    <row r="10" spans="1:62" ht="17.100000000000001" customHeight="1" thickBot="1">
      <c r="B10" s="323"/>
      <c r="C10" s="324"/>
      <c r="D10" s="326"/>
      <c r="E10" s="326"/>
      <c r="F10" s="326"/>
      <c r="G10" s="325"/>
      <c r="H10" s="325"/>
      <c r="I10" s="326"/>
      <c r="J10" s="327"/>
      <c r="K10" s="334"/>
      <c r="L10" s="246" t="s">
        <v>114</v>
      </c>
      <c r="M10" s="246"/>
      <c r="N10" s="563"/>
      <c r="O10" s="906">
        <f>SUM(O11:O13)</f>
        <v>15.145531770579558</v>
      </c>
      <c r="P10" s="453">
        <f t="shared" ref="P10:P22" si="1">O10/$O$9</f>
        <v>0.20134440238411977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17.364273386689089</v>
      </c>
      <c r="BA10" s="1005">
        <f>AZ10</f>
        <v>17.364273386689089</v>
      </c>
      <c r="BB10" s="29"/>
      <c r="BC10" s="1005">
        <f>O36</f>
        <v>17.669388670357272</v>
      </c>
      <c r="BD10" s="1005">
        <f>BC10</f>
        <v>17.669388670357272</v>
      </c>
      <c r="BE10" s="29"/>
      <c r="BF10" s="1005">
        <f>AK40</f>
        <v>11.138866459594352</v>
      </c>
      <c r="BG10" s="1005">
        <f>AK40</f>
        <v>11.138866459594352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9.3016221524955043</v>
      </c>
      <c r="P11" s="454">
        <f t="shared" si="1"/>
        <v>0.12365558250883597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30.128213996483922</v>
      </c>
      <c r="BB11" s="29"/>
      <c r="BC11" s="1005"/>
      <c r="BD11" s="1005">
        <f>SUM(BC12:BC14)</f>
        <v>26.544054145406449</v>
      </c>
      <c r="BE11" s="29"/>
      <c r="BF11" s="17"/>
      <c r="BG11" s="1005">
        <f>AK41</f>
        <v>20.154931193129698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1.3272493023840619</v>
      </c>
      <c r="P12" s="454">
        <f t="shared" si="1"/>
        <v>1.764442620115628E-2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29.46931627582163</v>
      </c>
      <c r="BA12" s="17"/>
      <c r="BB12" s="29"/>
      <c r="BC12" s="1005">
        <f>O38</f>
        <v>25.753255066109478</v>
      </c>
      <c r="BD12" s="17"/>
      <c r="BE12" s="29"/>
      <c r="BF12" s="1005">
        <f>AK42</f>
        <v>19.648944896781309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4.5166603156999923</v>
      </c>
      <c r="P13" s="454">
        <f t="shared" si="1"/>
        <v>6.0044393674127526E-2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0.65889772066229302</v>
      </c>
      <c r="BA13" s="17"/>
      <c r="BB13" s="29"/>
      <c r="BC13" s="1005">
        <f>O41</f>
        <v>0.79079907929696902</v>
      </c>
      <c r="BD13" s="17"/>
      <c r="BE13" s="29"/>
      <c r="BF13" s="1005">
        <f>AK45</f>
        <v>0.50598629634838921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12.583996413808601</v>
      </c>
      <c r="P14" s="453">
        <f t="shared" si="1"/>
        <v>0.16729140157785585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17.364273386689089</v>
      </c>
      <c r="P15" s="453">
        <f t="shared" si="1"/>
        <v>0.23084030992353891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30.128213996483922</v>
      </c>
      <c r="P16" s="453">
        <f t="shared" si="1"/>
        <v>0.40052388611448542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29.46931627582163</v>
      </c>
      <c r="P17" s="454">
        <f t="shared" si="1"/>
        <v>0.39176451273568386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13.131188538218449</v>
      </c>
      <c r="P18" s="454">
        <f t="shared" si="1"/>
        <v>0.17456576295040355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16.33812773760318</v>
      </c>
      <c r="P19" s="454">
        <f t="shared" si="1"/>
        <v>0.21719874978528034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0.65889772066229302</v>
      </c>
      <c r="P20" s="454">
        <f t="shared" si="1"/>
        <v>8.759373378801576E-3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16.868415737110993</v>
      </c>
      <c r="AZ22" s="1005">
        <f t="shared" si="3"/>
        <v>16.797948621509676</v>
      </c>
      <c r="BA22" s="1005">
        <f t="shared" si="3"/>
        <v>16.876180987004069</v>
      </c>
      <c r="BB22" s="1005">
        <f t="shared" si="3"/>
        <v>17.535509857325433</v>
      </c>
      <c r="BC22" s="1005">
        <f t="shared" si="3"/>
        <v>15.980827684485856</v>
      </c>
      <c r="BD22" s="1005">
        <f t="shared" si="3"/>
        <v>15.032156176885008</v>
      </c>
      <c r="BE22" s="1005">
        <f t="shared" si="3"/>
        <v>19.885417072987753</v>
      </c>
      <c r="BF22" s="1005">
        <f t="shared" si="3"/>
        <v>15.747848984968645</v>
      </c>
      <c r="BG22" s="1005">
        <f t="shared" si="3"/>
        <v>15.176155194109578</v>
      </c>
      <c r="BH22" s="1005">
        <f t="shared" si="3"/>
        <v>14.516511679800141</v>
      </c>
      <c r="BI22" s="1005">
        <f t="shared" si="3"/>
        <v>14.344771537558984</v>
      </c>
      <c r="BJ22" s="1005">
        <f t="shared" si="3"/>
        <v>13.594976177593054</v>
      </c>
      <c r="BK22" s="1005">
        <f t="shared" si="3"/>
        <v>13.770103259248948</v>
      </c>
      <c r="BL22" s="1005">
        <f t="shared" si="3"/>
        <v>12.88574846983912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13.96272876997387</v>
      </c>
      <c r="AZ23" s="1005">
        <f t="shared" ref="AZ23:BL23" si="4">Y39</f>
        <v>14.41293539399533</v>
      </c>
      <c r="BA23" s="1005">
        <f t="shared" si="4"/>
        <v>16.78595846722256</v>
      </c>
      <c r="BB23" s="1005">
        <f t="shared" si="4"/>
        <v>15.851284145133761</v>
      </c>
      <c r="BC23" s="1005">
        <f t="shared" si="4"/>
        <v>15.960841143884069</v>
      </c>
      <c r="BD23" s="1005">
        <f t="shared" si="4"/>
        <v>15.953800098119499</v>
      </c>
      <c r="BE23" s="1005">
        <f t="shared" si="4"/>
        <v>13.040325424943861</v>
      </c>
      <c r="BF23" s="1005">
        <f t="shared" si="4"/>
        <v>12.634553094989547</v>
      </c>
      <c r="BG23" s="1005">
        <f t="shared" si="4"/>
        <v>11.936830432399111</v>
      </c>
      <c r="BH23" s="1005">
        <f t="shared" si="4"/>
        <v>12.353832811939958</v>
      </c>
      <c r="BI23" s="1005">
        <f t="shared" si="4"/>
        <v>11.014881232359064</v>
      </c>
      <c r="BJ23" s="1005">
        <f t="shared" si="4"/>
        <v>9.6098996269556665</v>
      </c>
      <c r="BK23" s="1005">
        <f t="shared" si="4"/>
        <v>11.027822667297524</v>
      </c>
      <c r="BL23" s="1005">
        <f t="shared" si="4"/>
        <v>10.168549428050529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15.63961539516524</v>
      </c>
      <c r="AZ24" s="1005">
        <f t="shared" ref="AZ24:BL24" si="5">Y40</f>
        <v>17.711840065008271</v>
      </c>
      <c r="BA24" s="1005">
        <f t="shared" si="5"/>
        <v>18.245540363549349</v>
      </c>
      <c r="BB24" s="1005">
        <f t="shared" si="5"/>
        <v>17.26455360783017</v>
      </c>
      <c r="BC24" s="1005">
        <f t="shared" si="5"/>
        <v>17.669388670357272</v>
      </c>
      <c r="BD24" s="1005">
        <f t="shared" si="5"/>
        <v>15.77099153952371</v>
      </c>
      <c r="BE24" s="1005">
        <f t="shared" si="5"/>
        <v>14.77296690306242</v>
      </c>
      <c r="BF24" s="1005">
        <f t="shared" si="5"/>
        <v>14.989775171479524</v>
      </c>
      <c r="BG24" s="1005">
        <f t="shared" si="5"/>
        <v>14.554460640962889</v>
      </c>
      <c r="BH24" s="1005">
        <f t="shared" si="5"/>
        <v>13.033934129402624</v>
      </c>
      <c r="BI24" s="1005">
        <f t="shared" si="5"/>
        <v>11.953642393500987</v>
      </c>
      <c r="BJ24" s="1005">
        <f t="shared" si="5"/>
        <v>11.779019907256643</v>
      </c>
      <c r="BK24" s="1005">
        <f t="shared" si="5"/>
        <v>12.002668831638688</v>
      </c>
      <c r="BL24" s="1005">
        <f t="shared" si="5"/>
        <v>11.138866459594352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28.148902595833043</v>
      </c>
      <c r="AZ25" s="1005">
        <f t="shared" ref="AZ25:BL25" si="6">Y41</f>
        <v>28.191093727261194</v>
      </c>
      <c r="BA25" s="1005">
        <f t="shared" si="6"/>
        <v>27.460859948993313</v>
      </c>
      <c r="BB25" s="1005">
        <f t="shared" si="6"/>
        <v>27.191470863878298</v>
      </c>
      <c r="BC25" s="1005">
        <f t="shared" si="6"/>
        <v>26.544054145406449</v>
      </c>
      <c r="BD25" s="1005">
        <f t="shared" si="6"/>
        <v>25.774511351890087</v>
      </c>
      <c r="BE25" s="1005">
        <f t="shared" si="6"/>
        <v>25.346204090438643</v>
      </c>
      <c r="BF25" s="1005">
        <f t="shared" si="6"/>
        <v>24.853468680563154</v>
      </c>
      <c r="BG25" s="1005">
        <f t="shared" si="6"/>
        <v>24.006476452809796</v>
      </c>
      <c r="BH25" s="1005">
        <f t="shared" si="6"/>
        <v>23.191837449573967</v>
      </c>
      <c r="BI25" s="1005">
        <f t="shared" si="6"/>
        <v>22.295202353811934</v>
      </c>
      <c r="BJ25" s="1005">
        <f t="shared" si="6"/>
        <v>20.175712493261202</v>
      </c>
      <c r="BK25" s="1005">
        <f t="shared" si="6"/>
        <v>20.150610074971585</v>
      </c>
      <c r="BL25" s="1005">
        <f t="shared" si="6"/>
        <v>20.154931193129698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74.619662498083159</v>
      </c>
      <c r="AZ27" s="1005">
        <f t="shared" si="8"/>
        <v>77.113817807774467</v>
      </c>
      <c r="BA27" s="1005">
        <f t="shared" si="8"/>
        <v>79.368539766769302</v>
      </c>
      <c r="BB27" s="1005">
        <f t="shared" si="8"/>
        <v>77.842818474167657</v>
      </c>
      <c r="BC27" s="1005">
        <f t="shared" si="8"/>
        <v>76.155111644133655</v>
      </c>
      <c r="BD27" s="1005">
        <f t="shared" si="8"/>
        <v>72.531459166418301</v>
      </c>
      <c r="BE27" s="1005">
        <f t="shared" si="8"/>
        <v>73.044913491432681</v>
      </c>
      <c r="BF27" s="1005">
        <f t="shared" si="8"/>
        <v>68.225645932000873</v>
      </c>
      <c r="BG27" s="1005">
        <f t="shared" si="8"/>
        <v>65.673922720281368</v>
      </c>
      <c r="BH27" s="1005">
        <f t="shared" si="8"/>
        <v>63.09611607071669</v>
      </c>
      <c r="BI27" s="1005">
        <f t="shared" si="8"/>
        <v>59.608497517230973</v>
      </c>
      <c r="BJ27" s="1005">
        <f t="shared" si="8"/>
        <v>55.159608205066561</v>
      </c>
      <c r="BK27" s="1005">
        <f t="shared" si="8"/>
        <v>56.951204833156751</v>
      </c>
      <c r="BL27" s="1005">
        <f t="shared" si="8"/>
        <v>54.348095550613699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76.155111644133655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15.980827684485856</v>
      </c>
      <c r="P31" s="453">
        <f t="shared" ref="P31:P43" si="9">O31/$O$30</f>
        <v>0.20984576530020599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7.3846133702134358</v>
      </c>
      <c r="P32" s="454">
        <f t="shared" si="9"/>
        <v>9.6968059146457619E-2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1.1760421391319811</v>
      </c>
      <c r="P33" s="454">
        <f t="shared" si="9"/>
        <v>1.54427209643855E-2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7.4201721751404408</v>
      </c>
      <c r="P34" s="454">
        <f t="shared" si="9"/>
        <v>9.7434985189362902E-2</v>
      </c>
      <c r="Q34" s="328"/>
      <c r="R34" s="13"/>
      <c r="S34" s="323"/>
      <c r="T34" s="563" t="s">
        <v>112</v>
      </c>
      <c r="U34" s="332"/>
      <c r="V34" s="332"/>
      <c r="W34" s="332"/>
      <c r="X34" s="893">
        <f>X35+X39+X40+X41+X47</f>
        <v>74.619662498083159</v>
      </c>
      <c r="Y34" s="894">
        <f t="shared" ref="Y34:AK34" si="10">Y35+Y39+Y40+Y41+Y47</f>
        <v>77.113817807774467</v>
      </c>
      <c r="Z34" s="894">
        <f t="shared" si="10"/>
        <v>79.368539766769302</v>
      </c>
      <c r="AA34" s="894">
        <f t="shared" si="10"/>
        <v>77.842818474167657</v>
      </c>
      <c r="AB34" s="894">
        <f t="shared" si="10"/>
        <v>76.155111644133655</v>
      </c>
      <c r="AC34" s="894">
        <f t="shared" si="10"/>
        <v>72.531459166418301</v>
      </c>
      <c r="AD34" s="894">
        <f t="shared" si="10"/>
        <v>73.044913491432681</v>
      </c>
      <c r="AE34" s="894">
        <f t="shared" si="10"/>
        <v>68.225645932000873</v>
      </c>
      <c r="AF34" s="894">
        <f t="shared" si="10"/>
        <v>65.673922720281368</v>
      </c>
      <c r="AG34" s="894">
        <f t="shared" si="10"/>
        <v>63.09611607071669</v>
      </c>
      <c r="AH34" s="894">
        <f t="shared" si="10"/>
        <v>59.608497517230973</v>
      </c>
      <c r="AI34" s="894">
        <f t="shared" si="10"/>
        <v>55.159608205066561</v>
      </c>
      <c r="AJ34" s="894">
        <f t="shared" si="10"/>
        <v>56.951204833156751</v>
      </c>
      <c r="AK34" s="895">
        <f t="shared" si="10"/>
        <v>54.348095550613699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15.960841143884069</v>
      </c>
      <c r="P35" s="453">
        <f t="shared" si="9"/>
        <v>0.20958332013834763</v>
      </c>
      <c r="Q35" s="328"/>
      <c r="R35" s="13"/>
      <c r="S35" s="323"/>
      <c r="T35" s="334"/>
      <c r="U35" s="246" t="s">
        <v>114</v>
      </c>
      <c r="V35" s="344"/>
      <c r="W35" s="344"/>
      <c r="X35" s="896">
        <f>SUM(X36:X38)</f>
        <v>16.868415737110993</v>
      </c>
      <c r="Y35" s="897">
        <f t="shared" ref="Y35:AK35" si="11">SUM(Y36:Y38)</f>
        <v>16.797948621509676</v>
      </c>
      <c r="Z35" s="897">
        <f t="shared" si="11"/>
        <v>16.876180987004069</v>
      </c>
      <c r="AA35" s="897">
        <f t="shared" si="11"/>
        <v>17.535509857325433</v>
      </c>
      <c r="AB35" s="897">
        <f t="shared" si="11"/>
        <v>15.980827684485856</v>
      </c>
      <c r="AC35" s="897">
        <f t="shared" si="11"/>
        <v>15.032156176885008</v>
      </c>
      <c r="AD35" s="897">
        <f t="shared" si="11"/>
        <v>19.885417072987753</v>
      </c>
      <c r="AE35" s="897">
        <f t="shared" si="11"/>
        <v>15.747848984968645</v>
      </c>
      <c r="AF35" s="897">
        <f t="shared" si="11"/>
        <v>15.176155194109578</v>
      </c>
      <c r="AG35" s="897">
        <f t="shared" si="11"/>
        <v>14.516511679800141</v>
      </c>
      <c r="AH35" s="897">
        <f t="shared" si="11"/>
        <v>14.344771537558984</v>
      </c>
      <c r="AI35" s="897">
        <f t="shared" si="11"/>
        <v>13.594976177593054</v>
      </c>
      <c r="AJ35" s="897">
        <f t="shared" si="11"/>
        <v>13.770103259248948</v>
      </c>
      <c r="AK35" s="898">
        <f t="shared" si="11"/>
        <v>12.88574846983912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17.669388670357272</v>
      </c>
      <c r="P36" s="453">
        <f t="shared" si="9"/>
        <v>0.23201841989182315</v>
      </c>
      <c r="Q36" s="328"/>
      <c r="R36" s="13"/>
      <c r="S36" s="356" t="s">
        <v>184</v>
      </c>
      <c r="T36" s="335"/>
      <c r="U36" s="346"/>
      <c r="V36" s="336" t="s">
        <v>184</v>
      </c>
      <c r="W36" s="357"/>
      <c r="X36" s="899">
        <f>VLOOKUP(年度マスタ!$K$4&amp;"_"&amp;X$33,データシート1!$A:$BT,MATCH("aa_"&amp;$S36,データシート1!$A$1:$BT$1,0),0)</f>
        <v>7.5216623172081292</v>
      </c>
      <c r="Y36" s="900">
        <f>VLOOKUP(年度マスタ!$K$4&amp;"_"&amp;Y$33,データシート1!$A:$BT,MATCH("aa_"&amp;$S36,データシート1!$A$1:$BT$1,0),0)</f>
        <v>8.0046060356926194</v>
      </c>
      <c r="Z36" s="900">
        <f>VLOOKUP(年度マスタ!$K$4&amp;"_"&amp;Z$33,データシート1!$A:$BT,MATCH("aa_"&amp;$S36,データシート1!$A$1:$BT$1,0),0)</f>
        <v>7.7282145594567941</v>
      </c>
      <c r="AA36" s="900">
        <f>VLOOKUP(年度マスタ!$K$4&amp;"_"&amp;AA$33,データシート1!$A:$BT,MATCH("aa_"&amp;$S36,データシート1!$A$1:$BT$1,0),0)</f>
        <v>8.3693158599357851</v>
      </c>
      <c r="AB36" s="900">
        <f>VLOOKUP(年度マスタ!$K$4&amp;"_"&amp;AB$33,データシート1!$A:$BT,MATCH("aa_"&amp;$S36,データシート1!$A$1:$BT$1,0),0)</f>
        <v>7.3846133702134358</v>
      </c>
      <c r="AC36" s="900">
        <f>VLOOKUP(年度マスタ!$K$4&amp;"_"&amp;AC$33,データシート1!$A:$BT,MATCH("aa_"&amp;$S36,データシート1!$A$1:$BT$1,0),0)</f>
        <v>7.8939005072217103</v>
      </c>
      <c r="AD36" s="900">
        <f>VLOOKUP(年度マスタ!$K$4&amp;"_"&amp;AD$33,データシート1!$A:$BT,MATCH("aa_"&amp;$S36,データシート1!$A$1:$BT$1,0),0)</f>
        <v>7.5903913643434127</v>
      </c>
      <c r="AE36" s="900">
        <f>VLOOKUP(年度マスタ!$K$4&amp;"_"&amp;AE$33,データシート1!$A:$BT,MATCH("aa_"&amp;$S36,データシート1!$A$1:$BT$1,0),0)</f>
        <v>8.1963540236180634</v>
      </c>
      <c r="AF36" s="900">
        <f>VLOOKUP(年度マスタ!$K$4&amp;"_"&amp;AF$33,データシート1!$A:$BT,MATCH("aa_"&amp;$S36,データシート1!$A$1:$BT$1,0),0)</f>
        <v>7.7677246073762669</v>
      </c>
      <c r="AG36" s="900">
        <f>VLOOKUP(年度マスタ!$K$4&amp;"_"&amp;AG$33,データシート1!$A:$BT,MATCH("aa_"&amp;$S36,データシート1!$A$1:$BT$1,0),0)</f>
        <v>7.6979297621873943</v>
      </c>
      <c r="AH36" s="900">
        <f>VLOOKUP(年度マスタ!$K$4&amp;"_"&amp;AH$33,データシート1!$A:$BT,MATCH("aa_"&amp;$S36,データシート1!$A$1:$BT$1,0),0)</f>
        <v>7.5407201783183684</v>
      </c>
      <c r="AI36" s="900">
        <f>VLOOKUP(年度マスタ!$K$4&amp;"_"&amp;AI$33,データシート1!$A:$BT,MATCH("aa_"&amp;$S36,データシート1!$A$1:$BT$1,0),0)</f>
        <v>6.6487549307934941</v>
      </c>
      <c r="AJ36" s="900">
        <f>VLOOKUP(年度マスタ!$K$4&amp;"_"&amp;AJ$33,データシート1!$A:$BT,MATCH("aa_"&amp;$S36,データシート1!$A$1:$BT$1,0),0)</f>
        <v>7.0272409048429116</v>
      </c>
      <c r="AK36" s="901">
        <f>VLOOKUP(年度マスタ!$K$4&amp;"_"&amp;AK$33,データシート1!$A:$BT,MATCH("aa_"&amp;$S36,データシート1!$A$1:$BT$1,0),0)</f>
        <v>6.751415690213288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26.544054145406449</v>
      </c>
      <c r="P37" s="453">
        <f t="shared" si="9"/>
        <v>0.34855249466962313</v>
      </c>
      <c r="Q37" s="328"/>
      <c r="R37" s="13"/>
      <c r="S37" s="356" t="s">
        <v>187</v>
      </c>
      <c r="T37" s="335"/>
      <c r="U37" s="346"/>
      <c r="V37" s="336" t="s">
        <v>194</v>
      </c>
      <c r="W37" s="357"/>
      <c r="X37" s="899">
        <f>VLOOKUP(年度マスタ!$K$4&amp;"_"&amp;X$33,データシート1!$A:$BT,MATCH("aa_"&amp;$S37,データシート1!$A$1:$BT$1,0),0)</f>
        <v>0.99723796567445588</v>
      </c>
      <c r="Y37" s="900">
        <f>VLOOKUP(年度マスタ!$K$4&amp;"_"&amp;Y$33,データシート1!$A:$BT,MATCH("aa_"&amp;$S37,データシート1!$A$1:$BT$1,0),0)</f>
        <v>1.0426566662426751</v>
      </c>
      <c r="Z37" s="900">
        <f>VLOOKUP(年度マスタ!$K$4&amp;"_"&amp;Z$33,データシート1!$A:$BT,MATCH("aa_"&amp;$S37,データシート1!$A$1:$BT$1,0),0)</f>
        <v>1.439331480714052</v>
      </c>
      <c r="AA37" s="900">
        <f>VLOOKUP(年度マスタ!$K$4&amp;"_"&amp;AA$33,データシート1!$A:$BT,MATCH("aa_"&amp;$S37,データシート1!$A$1:$BT$1,0),0)</f>
        <v>1.343994216202238</v>
      </c>
      <c r="AB37" s="900">
        <f>VLOOKUP(年度マスタ!$K$4&amp;"_"&amp;AB$33,データシート1!$A:$BT,MATCH("aa_"&amp;$S37,データシート1!$A$1:$BT$1,0),0)</f>
        <v>1.1760421391319811</v>
      </c>
      <c r="AC37" s="900">
        <f>VLOOKUP(年度マスタ!$K$4&amp;"_"&amp;AC$33,データシート1!$A:$BT,MATCH("aa_"&amp;$S37,データシート1!$A$1:$BT$1,0),0)</f>
        <v>1.0173977141142561</v>
      </c>
      <c r="AD37" s="900">
        <f>VLOOKUP(年度マスタ!$K$4&amp;"_"&amp;AD$33,データシート1!$A:$BT,MATCH("aa_"&amp;$S37,データシート1!$A$1:$BT$1,0),0)</f>
        <v>0.9626872944309417</v>
      </c>
      <c r="AE37" s="900">
        <f>VLOOKUP(年度マスタ!$K$4&amp;"_"&amp;AE$33,データシート1!$A:$BT,MATCH("aa_"&amp;$S37,データシート1!$A$1:$BT$1,0),0)</f>
        <v>0.90108754261027735</v>
      </c>
      <c r="AF37" s="900">
        <f>VLOOKUP(年度マスタ!$K$4&amp;"_"&amp;AF$33,データシート1!$A:$BT,MATCH("aa_"&amp;$S37,データシート1!$A$1:$BT$1,0),0)</f>
        <v>0.90971769378884648</v>
      </c>
      <c r="AG37" s="900">
        <f>VLOOKUP(年度マスタ!$K$4&amp;"_"&amp;AG$33,データシート1!$A:$BT,MATCH("aa_"&amp;$S37,データシート1!$A$1:$BT$1,0),0)</f>
        <v>0.84261903010060746</v>
      </c>
      <c r="AH37" s="900">
        <f>VLOOKUP(年度マスタ!$K$4&amp;"_"&amp;AH$33,データシート1!$A:$BT,MATCH("aa_"&amp;$S37,データシート1!$A$1:$BT$1,0),0)</f>
        <v>0.78560962907684706</v>
      </c>
      <c r="AI37" s="900">
        <f>VLOOKUP(年度マスタ!$K$4&amp;"_"&amp;AI$33,データシート1!$A:$BT,MATCH("aa_"&amp;$S37,データシート1!$A$1:$BT$1,0),0)</f>
        <v>0.70523917694019378</v>
      </c>
      <c r="AJ37" s="900">
        <f>VLOOKUP(年度マスタ!$K$4&amp;"_"&amp;AJ$33,データシート1!$A:$BT,MATCH("aa_"&amp;$S37,データシート1!$A$1:$BT$1,0),0)</f>
        <v>0.7729623391138658</v>
      </c>
      <c r="AK37" s="901">
        <f>VLOOKUP(年度マスタ!$K$4&amp;"_"&amp;AK$33,データシート1!$A:$BT,MATCH("aa_"&amp;$S37,データシート1!$A$1:$BT$1,0),0)</f>
        <v>0.72435630184415079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25.753255066109478</v>
      </c>
      <c r="P38" s="454">
        <f t="shared" si="9"/>
        <v>0.33816843689301179</v>
      </c>
      <c r="Q38" s="328"/>
      <c r="R38" s="13"/>
      <c r="S38" s="356" t="s">
        <v>188</v>
      </c>
      <c r="T38" s="335"/>
      <c r="U38" s="348"/>
      <c r="V38" s="358" t="s">
        <v>197</v>
      </c>
      <c r="W38" s="358"/>
      <c r="X38" s="899">
        <f>VLOOKUP(年度マスタ!$K$4&amp;"_"&amp;X$33,データシート1!$A:$BT,MATCH("aa_"&amp;$S38,データシート1!$A$1:$BT$1,0),0)</f>
        <v>8.349515454228408</v>
      </c>
      <c r="Y38" s="900">
        <f>VLOOKUP(年度マスタ!$K$4&amp;"_"&amp;Y$33,データシート1!$A:$BT,MATCH("aa_"&amp;$S38,データシート1!$A$1:$BT$1,0),0)</f>
        <v>7.7506859195743809</v>
      </c>
      <c r="Z38" s="900">
        <f>VLOOKUP(年度マスタ!$K$4&amp;"_"&amp;Z$33,データシート1!$A:$BT,MATCH("aa_"&amp;$S38,データシート1!$A$1:$BT$1,0),0)</f>
        <v>7.7086349468332251</v>
      </c>
      <c r="AA38" s="900">
        <f>VLOOKUP(年度マスタ!$K$4&amp;"_"&amp;AA$33,データシート1!$A:$BT,MATCH("aa_"&amp;$S38,データシート1!$A$1:$BT$1,0),0)</f>
        <v>7.8221997811874084</v>
      </c>
      <c r="AB38" s="900">
        <f>VLOOKUP(年度マスタ!$K$4&amp;"_"&amp;AB$33,データシート1!$A:$BT,MATCH("aa_"&amp;$S38,データシート1!$A$1:$BT$1,0),0)</f>
        <v>7.4201721751404408</v>
      </c>
      <c r="AC38" s="900">
        <f>VLOOKUP(年度マスタ!$K$4&amp;"_"&amp;AC$33,データシート1!$A:$BT,MATCH("aa_"&amp;$S38,データシート1!$A$1:$BT$1,0),0)</f>
        <v>6.1208579555490417</v>
      </c>
      <c r="AD38" s="900">
        <f>VLOOKUP(年度マスタ!$K$4&amp;"_"&amp;AD$33,データシート1!$A:$BT,MATCH("aa_"&amp;$S38,データシート1!$A$1:$BT$1,0),0)</f>
        <v>11.3323384142134</v>
      </c>
      <c r="AE38" s="900">
        <f>VLOOKUP(年度マスタ!$K$4&amp;"_"&amp;AE$33,データシート1!$A:$BT,MATCH("aa_"&amp;$S38,データシート1!$A$1:$BT$1,0),0)</f>
        <v>6.6504074187403033</v>
      </c>
      <c r="AF38" s="900">
        <f>VLOOKUP(年度マスタ!$K$4&amp;"_"&amp;AF$33,データシート1!$A:$BT,MATCH("aa_"&amp;$S38,データシート1!$A$1:$BT$1,0),0)</f>
        <v>6.4987128929444644</v>
      </c>
      <c r="AG38" s="900">
        <f>VLOOKUP(年度マスタ!$K$4&amp;"_"&amp;AG$33,データシート1!$A:$BT,MATCH("aa_"&amp;$S38,データシート1!$A$1:$BT$1,0),0)</f>
        <v>5.9759628875121393</v>
      </c>
      <c r="AH38" s="900">
        <f>VLOOKUP(年度マスタ!$K$4&amp;"_"&amp;AH$33,データシート1!$A:$BT,MATCH("aa_"&amp;$S38,データシート1!$A$1:$BT$1,0),0)</f>
        <v>6.0184417301637696</v>
      </c>
      <c r="AI38" s="900">
        <f>VLOOKUP(年度マスタ!$K$4&amp;"_"&amp;AI$33,データシート1!$A:$BT,MATCH("aa_"&amp;$S38,データシート1!$A$1:$BT$1,0),0)</f>
        <v>6.2409820698593652</v>
      </c>
      <c r="AJ38" s="900">
        <f>VLOOKUP(年度マスタ!$K$4&amp;"_"&amp;AJ$33,データシート1!$A:$BT,MATCH("aa_"&amp;$S38,データシート1!$A$1:$BT$1,0),0)</f>
        <v>5.9699000152921702</v>
      </c>
      <c r="AK38" s="901">
        <f>VLOOKUP(年度マスタ!$K$4&amp;"_"&amp;AK$33,データシート1!$A:$BT,MATCH("aa_"&amp;$S38,データシート1!$A$1:$BT$1,0),0)</f>
        <v>5.4099764777816812</v>
      </c>
      <c r="AL38" s="330"/>
      <c r="AW38" s="17" t="str">
        <f>年度マスタ!H4</f>
        <v>24</v>
      </c>
      <c r="AX38" s="17" t="s">
        <v>198</v>
      </c>
      <c r="AY38" s="17">
        <f>VLOOKUP($AW38&amp;"_"&amp;$AY$34,データシート1!$A:$BT,MATCH($AY$31&amp;"_"&amp;AY$36,データシート1!$A$1:$BT$1,0),0)</f>
        <v>11934.416230145463</v>
      </c>
      <c r="AZ38" s="17">
        <f>VLOOKUP($AW38&amp;"_"&amp;$AY$34,データシート1!$A:$BT,MATCH($AY$31&amp;"_"&amp;AZ$36,データシート1!$A$1:$BT$1,0),0)</f>
        <v>114.55004473711983</v>
      </c>
      <c r="BA38" s="17">
        <f>VLOOKUP($AW38&amp;"_"&amp;$AY$34,データシート1!$A:$BT,MATCH($AY$31&amp;"_"&amp;BA$36,データシート1!$A$1:$BT$1,0),0)</f>
        <v>329.75268787884153</v>
      </c>
      <c r="BB38" s="17">
        <f>VLOOKUP($AW38&amp;"_"&amp;$AY$34,データシート1!$A:$BT,MATCH($AY$31&amp;"_"&amp;BB$36,データシート1!$A$1:$BT$1,0),0)</f>
        <v>2253.9827024068686</v>
      </c>
      <c r="BC38" s="17">
        <f>VLOOKUP($AW38&amp;"_"&amp;$AY$34,データシート1!$A:$BT,MATCH($AY$31&amp;"_"&amp;BC$36,データシート1!$A$1:$BT$1,0),0)</f>
        <v>2224.4754211366076</v>
      </c>
      <c r="BD38" s="17">
        <f>VLOOKUP($AW38&amp;"_"&amp;$AY$34,データシート1!$A:$BT,MATCH($AY$31&amp;"_"&amp;BD$36,データシート1!$A$1:$BT$1,0),0)</f>
        <v>1711.0505283289162</v>
      </c>
      <c r="BE38" s="17">
        <f>VLOOKUP($AW38&amp;"_"&amp;$AY$34,データシート1!$A:$BT,MATCH($AY$31&amp;"_"&amp;BE$36,データシート1!$A$1:$BT$1,0),0)</f>
        <v>1381.1846358889411</v>
      </c>
      <c r="BF38" s="17">
        <f>VLOOKUP($AW38&amp;"_"&amp;$AY$34,データシート1!$A:$BT,MATCH($AY$31&amp;"_"&amp;BF$36,データシート1!$A$1:$BT$1,0),0)</f>
        <v>104.34249834530382</v>
      </c>
      <c r="BG38" s="17">
        <f>VLOOKUP($AW38&amp;"_"&amp;$AY$34,データシート1!$A:$BT,MATCH($AY$31&amp;"_"&amp;BG$36,データシート1!$A$1:$BT$1,0),0)</f>
        <v>157.20269677408612</v>
      </c>
      <c r="BH38" s="17">
        <f>VLOOKUP($AW38&amp;"_"&amp;$AY$34,データシート1!$A:$BT,MATCH($AY$31&amp;"_"&amp;BH$36,データシート1!$A$1:$BT$1,0),0)</f>
        <v>197.91190065424138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11.651342720267543</v>
      </c>
      <c r="P39" s="454">
        <f t="shared" si="9"/>
        <v>0.1529948872600079</v>
      </c>
      <c r="Q39" s="328"/>
      <c r="R39" s="13"/>
      <c r="S39" s="356" t="s">
        <v>189</v>
      </c>
      <c r="T39" s="335"/>
      <c r="U39" s="343" t="s">
        <v>199</v>
      </c>
      <c r="V39" s="344"/>
      <c r="W39" s="344"/>
      <c r="X39" s="896">
        <f>VLOOKUP(年度マスタ!$K$4&amp;"_"&amp;X$33,データシート1!$A:$BT,MATCH("aa_"&amp;$S39,データシート1!$A$1:$BT$1,0),0)</f>
        <v>13.96272876997387</v>
      </c>
      <c r="Y39" s="897">
        <f>VLOOKUP(年度マスタ!$K$4&amp;"_"&amp;Y$33,データシート1!$A:$BT,MATCH("aa_"&amp;$S39,データシート1!$A$1:$BT$1,0),0)</f>
        <v>14.41293539399533</v>
      </c>
      <c r="Z39" s="897">
        <f>VLOOKUP(年度マスタ!$K$4&amp;"_"&amp;Z$33,データシート1!$A:$BT,MATCH("aa_"&amp;$S39,データシート1!$A$1:$BT$1,0),0)</f>
        <v>16.78595846722256</v>
      </c>
      <c r="AA39" s="897">
        <f>VLOOKUP(年度マスタ!$K$4&amp;"_"&amp;AA$33,データシート1!$A:$BT,MATCH("aa_"&amp;$S39,データシート1!$A$1:$BT$1,0),0)</f>
        <v>15.851284145133761</v>
      </c>
      <c r="AB39" s="897">
        <f>VLOOKUP(年度マスタ!$K$4&amp;"_"&amp;AB$33,データシート1!$A:$BT,MATCH("aa_"&amp;$S39,データシート1!$A$1:$BT$1,0),0)</f>
        <v>15.960841143884069</v>
      </c>
      <c r="AC39" s="897">
        <f>VLOOKUP(年度マスタ!$K$4&amp;"_"&amp;AC$33,データシート1!$A:$BT,MATCH("aa_"&amp;$S39,データシート1!$A$1:$BT$1,0),0)</f>
        <v>15.953800098119499</v>
      </c>
      <c r="AD39" s="897">
        <f>VLOOKUP(年度マスタ!$K$4&amp;"_"&amp;AD$33,データシート1!$A:$BT,MATCH("aa_"&amp;$S39,データシート1!$A$1:$BT$1,0),0)</f>
        <v>13.040325424943861</v>
      </c>
      <c r="AE39" s="897">
        <f>VLOOKUP(年度マスタ!$K$4&amp;"_"&amp;AE$33,データシート1!$A:$BT,MATCH("aa_"&amp;$S39,データシート1!$A$1:$BT$1,0),0)</f>
        <v>12.634553094989547</v>
      </c>
      <c r="AF39" s="897">
        <f>VLOOKUP(年度マスタ!$K$4&amp;"_"&amp;AF$33,データシート1!$A:$BT,MATCH("aa_"&amp;$S39,データシート1!$A$1:$BT$1,0),0)</f>
        <v>11.936830432399111</v>
      </c>
      <c r="AG39" s="897">
        <f>VLOOKUP(年度マスタ!$K$4&amp;"_"&amp;AG$33,データシート1!$A:$BT,MATCH("aa_"&amp;$S39,データシート1!$A$1:$BT$1,0),0)</f>
        <v>12.353832811939958</v>
      </c>
      <c r="AH39" s="897">
        <f>VLOOKUP(年度マスタ!$K$4&amp;"_"&amp;AH$33,データシート1!$A:$BT,MATCH("aa_"&amp;$S39,データシート1!$A$1:$BT$1,0),0)</f>
        <v>11.014881232359064</v>
      </c>
      <c r="AI39" s="897">
        <f>VLOOKUP(年度マスタ!$K$4&amp;"_"&amp;AI$33,データシート1!$A:$BT,MATCH("aa_"&amp;$S39,データシート1!$A$1:$BT$1,0),0)</f>
        <v>9.6098996269556665</v>
      </c>
      <c r="AJ39" s="897">
        <f>VLOOKUP(年度マスタ!$K$4&amp;"_"&amp;AJ$33,データシート1!$A:$BT,MATCH("aa_"&amp;$S39,データシート1!$A$1:$BT$1,0),0)</f>
        <v>11.027822667297524</v>
      </c>
      <c r="AK39" s="898">
        <f>VLOOKUP(年度マスタ!$K$4&amp;"_"&amp;AK$33,データシート1!$A:$BT,MATCH("aa_"&amp;$S39,データシート1!$A$1:$BT$1,0),0)</f>
        <v>10.168549428050529</v>
      </c>
      <c r="AL39" s="330"/>
      <c r="AW39" s="17" t="str">
        <f>年度マスタ!K4</f>
        <v>24443</v>
      </c>
      <c r="AX39" s="17" t="s">
        <v>200</v>
      </c>
      <c r="AY39" s="17">
        <f>VLOOKUP($AW39&amp;"_"&amp;$AY$34,データシート1!$A:$BT,MATCH($AY$31&amp;"_"&amp;AY$36,データシート1!$A$1:$BT$1,0),0)</f>
        <v>6.751415690213288</v>
      </c>
      <c r="AZ39" s="17">
        <f>VLOOKUP($AW39&amp;"_"&amp;$AY$34,データシート1!$A:$BT,MATCH($AY$31&amp;"_"&amp;AZ$36,データシート1!$A$1:$BT$1,0),0)</f>
        <v>0.72435630184415079</v>
      </c>
      <c r="BA39" s="17">
        <f>VLOOKUP($AW39&amp;"_"&amp;$AY$34,データシート1!$A:$BT,MATCH($AY$31&amp;"_"&amp;BA$36,データシート1!$A$1:$BT$1,0),0)</f>
        <v>5.4099764777816812</v>
      </c>
      <c r="BB39" s="17">
        <f>VLOOKUP($AW39&amp;"_"&amp;$AY$34,データシート1!$A:$BT,MATCH($AY$31&amp;"_"&amp;BB$36,データシート1!$A$1:$BT$1,0),0)</f>
        <v>10.168549428050529</v>
      </c>
      <c r="BC39" s="17">
        <f>VLOOKUP($AW39&amp;"_"&amp;$AY$34,データシート1!$A:$BT,MATCH($AY$31&amp;"_"&amp;BC$36,データシート1!$A$1:$BT$1,0),0)</f>
        <v>11.138866459594352</v>
      </c>
      <c r="BD39" s="17">
        <f>VLOOKUP($AW39&amp;"_"&amp;$AY$34,データシート1!$A:$BT,MATCH($AY$31&amp;"_"&amp;BD$36,データシート1!$A$1:$BT$1,0),0)</f>
        <v>8.3899218291293849</v>
      </c>
      <c r="BE39" s="17">
        <f>VLOOKUP($AW39&amp;"_"&amp;$AY$34,データシート1!$A:$BT,MATCH($AY$31&amp;"_"&amp;BE$36,データシート1!$A$1:$BT$1,0),0)</f>
        <v>11.259023067651924</v>
      </c>
      <c r="BF39" s="17">
        <f>VLOOKUP($AW39&amp;"_"&amp;$AY$34,データシート1!$A:$BT,MATCH($AY$31&amp;"_"&amp;BF$36,データシート1!$A$1:$BT$1,0),0)</f>
        <v>0.50598629634838921</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14.101912345841935</v>
      </c>
      <c r="P40" s="454">
        <f t="shared" si="9"/>
        <v>0.18517354963300389</v>
      </c>
      <c r="Q40" s="328"/>
      <c r="R40" s="13"/>
      <c r="S40" s="356" t="s">
        <v>165</v>
      </c>
      <c r="T40" s="335"/>
      <c r="U40" s="343" t="s">
        <v>165</v>
      </c>
      <c r="V40" s="344"/>
      <c r="W40" s="344"/>
      <c r="X40" s="896">
        <f>VLOOKUP(年度マスタ!$K$4&amp;"_"&amp;X$33,データシート1!$A:$BT,MATCH("aa_"&amp;$S40,データシート1!$A$1:$BT$1,0),0)</f>
        <v>15.63961539516524</v>
      </c>
      <c r="Y40" s="897">
        <f>VLOOKUP(年度マスタ!$K$4&amp;"_"&amp;Y$33,データシート1!$A:$BT,MATCH("aa_"&amp;$S40,データシート1!$A$1:$BT$1,0),0)</f>
        <v>17.711840065008271</v>
      </c>
      <c r="Z40" s="897">
        <f>VLOOKUP(年度マスタ!$K$4&amp;"_"&amp;Z$33,データシート1!$A:$BT,MATCH("aa_"&amp;$S40,データシート1!$A$1:$BT$1,0),0)</f>
        <v>18.245540363549349</v>
      </c>
      <c r="AA40" s="897">
        <f>VLOOKUP(年度マスタ!$K$4&amp;"_"&amp;AA$33,データシート1!$A:$BT,MATCH("aa_"&amp;$S40,データシート1!$A$1:$BT$1,0),0)</f>
        <v>17.26455360783017</v>
      </c>
      <c r="AB40" s="897">
        <f>VLOOKUP(年度マスタ!$K$4&amp;"_"&amp;AB$33,データシート1!$A:$BT,MATCH("aa_"&amp;$S40,データシート1!$A$1:$BT$1,0),0)</f>
        <v>17.669388670357272</v>
      </c>
      <c r="AC40" s="897">
        <f>VLOOKUP(年度マスタ!$K$4&amp;"_"&amp;AC$33,データシート1!$A:$BT,MATCH("aa_"&amp;$S40,データシート1!$A$1:$BT$1,0),0)</f>
        <v>15.77099153952371</v>
      </c>
      <c r="AD40" s="897">
        <f>VLOOKUP(年度マスタ!$K$4&amp;"_"&amp;AD$33,データシート1!$A:$BT,MATCH("aa_"&amp;$S40,データシート1!$A$1:$BT$1,0),0)</f>
        <v>14.77296690306242</v>
      </c>
      <c r="AE40" s="897">
        <f>VLOOKUP(年度マスタ!$K$4&amp;"_"&amp;AE$33,データシート1!$A:$BT,MATCH("aa_"&amp;$S40,データシート1!$A$1:$BT$1,0),0)</f>
        <v>14.989775171479524</v>
      </c>
      <c r="AF40" s="897">
        <f>VLOOKUP(年度マスタ!$K$4&amp;"_"&amp;AF$33,データシート1!$A:$BT,MATCH("aa_"&amp;$S40,データシート1!$A$1:$BT$1,0),0)</f>
        <v>14.554460640962889</v>
      </c>
      <c r="AG40" s="897">
        <f>VLOOKUP(年度マスタ!$K$4&amp;"_"&amp;AG$33,データシート1!$A:$BT,MATCH("aa_"&amp;$S40,データシート1!$A$1:$BT$1,0),0)</f>
        <v>13.033934129402624</v>
      </c>
      <c r="AH40" s="897">
        <f>VLOOKUP(年度マスタ!$K$4&amp;"_"&amp;AH$33,データシート1!$A:$BT,MATCH("aa_"&amp;$S40,データシート1!$A$1:$BT$1,0),0)</f>
        <v>11.953642393500987</v>
      </c>
      <c r="AI40" s="897">
        <f>VLOOKUP(年度マスタ!$K$4&amp;"_"&amp;AI$33,データシート1!$A:$BT,MATCH("aa_"&amp;$S40,データシート1!$A$1:$BT$1,0),0)</f>
        <v>11.779019907256643</v>
      </c>
      <c r="AJ40" s="897">
        <f>VLOOKUP(年度マスタ!$K$4&amp;"_"&amp;AJ$33,データシート1!$A:$BT,MATCH("aa_"&amp;$S40,データシート1!$A$1:$BT$1,0),0)</f>
        <v>12.002668831638688</v>
      </c>
      <c r="AK40" s="898">
        <f>VLOOKUP(年度マスタ!$K$4&amp;"_"&amp;AK$33,データシート1!$A:$BT,MATCH("aa_"&amp;$S40,データシート1!$A$1:$BT$1,0),0)</f>
        <v>11.138866459594352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0.79079907929696902</v>
      </c>
      <c r="P41" s="454">
        <f t="shared" si="9"/>
        <v>1.0384057776611316E-2</v>
      </c>
      <c r="Q41" s="328"/>
      <c r="R41" s="13"/>
      <c r="S41" s="356" t="s">
        <v>201</v>
      </c>
      <c r="T41" s="335"/>
      <c r="U41" s="246" t="s">
        <v>128</v>
      </c>
      <c r="V41" s="344"/>
      <c r="W41" s="344"/>
      <c r="X41" s="896">
        <f>X42+X45+X46</f>
        <v>28.148902595833043</v>
      </c>
      <c r="Y41" s="897">
        <f t="shared" ref="Y41:AH41" si="12">Y42+Y45+Y46</f>
        <v>28.191093727261194</v>
      </c>
      <c r="Z41" s="897">
        <f t="shared" si="12"/>
        <v>27.460859948993313</v>
      </c>
      <c r="AA41" s="897">
        <f t="shared" si="12"/>
        <v>27.191470863878298</v>
      </c>
      <c r="AB41" s="897">
        <f t="shared" si="12"/>
        <v>26.544054145406449</v>
      </c>
      <c r="AC41" s="897">
        <f t="shared" si="12"/>
        <v>25.774511351890087</v>
      </c>
      <c r="AD41" s="897">
        <f t="shared" si="12"/>
        <v>25.346204090438643</v>
      </c>
      <c r="AE41" s="897">
        <f t="shared" si="12"/>
        <v>24.853468680563154</v>
      </c>
      <c r="AF41" s="897">
        <f t="shared" si="12"/>
        <v>24.006476452809796</v>
      </c>
      <c r="AG41" s="897">
        <f t="shared" si="12"/>
        <v>23.191837449573967</v>
      </c>
      <c r="AH41" s="897">
        <f t="shared" si="12"/>
        <v>22.295202353811934</v>
      </c>
      <c r="AI41" s="897">
        <f>AI42+AI45+AI46</f>
        <v>20.175712493261202</v>
      </c>
      <c r="AJ41" s="897">
        <f>AJ42+AJ45+AJ46</f>
        <v>20.150610074971585</v>
      </c>
      <c r="AK41" s="898">
        <f>AK42+AK45+AK46</f>
        <v>20.154931193129698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27.526986376884892</v>
      </c>
      <c r="Y42" s="900">
        <f t="shared" ref="Y42:AK42" si="13">SUM(Y43:Y44)</f>
        <v>27.54948598970504</v>
      </c>
      <c r="Z42" s="900">
        <f t="shared" si="13"/>
        <v>26.730246766775561</v>
      </c>
      <c r="AA42" s="900">
        <f t="shared" si="13"/>
        <v>26.40362154671115</v>
      </c>
      <c r="AB42" s="900">
        <f t="shared" si="13"/>
        <v>25.753255066109478</v>
      </c>
      <c r="AC42" s="900">
        <f t="shared" si="13"/>
        <v>25.028032611070209</v>
      </c>
      <c r="AD42" s="900">
        <f t="shared" si="13"/>
        <v>24.627364779380521</v>
      </c>
      <c r="AE42" s="900">
        <f t="shared" si="13"/>
        <v>24.166854737820607</v>
      </c>
      <c r="AF42" s="900">
        <f t="shared" si="13"/>
        <v>23.352545990081033</v>
      </c>
      <c r="AG42" s="900">
        <f t="shared" si="13"/>
        <v>22.597008328300799</v>
      </c>
      <c r="AH42" s="900">
        <f t="shared" si="13"/>
        <v>21.72901108949597</v>
      </c>
      <c r="AI42" s="900">
        <f t="shared" si="13"/>
        <v>19.647660254500476</v>
      </c>
      <c r="AJ42" s="900">
        <f t="shared" si="13"/>
        <v>19.642058369539917</v>
      </c>
      <c r="AK42" s="901">
        <f t="shared" si="13"/>
        <v>19.648944896781309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12.60671037111284</v>
      </c>
      <c r="Y43" s="900">
        <f>VLOOKUP(年度マスタ!$K$4&amp;"_"&amp;Y$33,データシート1!$A:$BT,MATCH("aa_"&amp;$S43,データシート1!$A$1:$BT$1,0),0)</f>
        <v>12.48145466456061</v>
      </c>
      <c r="Z43" s="900">
        <f>VLOOKUP(年度マスタ!$K$4&amp;"_"&amp;Z$33,データシート1!$A:$BT,MATCH("aa_"&amp;$S43,データシート1!$A$1:$BT$1,0),0)</f>
        <v>12.275801713513257</v>
      </c>
      <c r="AA43" s="900">
        <f>VLOOKUP(年度マスタ!$K$4&amp;"_"&amp;AA$33,データシート1!$A:$BT,MATCH("aa_"&amp;$S43,データシート1!$A$1:$BT$1,0),0)</f>
        <v>12.075955570657383</v>
      </c>
      <c r="AB43" s="900">
        <f>VLOOKUP(年度マスタ!$K$4&amp;"_"&amp;AB$33,データシート1!$A:$BT,MATCH("aa_"&amp;$S43,データシート1!$A$1:$BT$1,0),0)</f>
        <v>11.651342720267543</v>
      </c>
      <c r="AC43" s="900">
        <f>VLOOKUP(年度マスタ!$K$4&amp;"_"&amp;AC$33,データシート1!$A:$BT,MATCH("aa_"&amp;$S43,データシート1!$A$1:$BT$1,0),0)</f>
        <v>11.093844473439363</v>
      </c>
      <c r="AD43" s="900">
        <f>VLOOKUP(年度マスタ!$K$4&amp;"_"&amp;AD$33,データシート1!$A:$BT,MATCH("aa_"&amp;$S43,データシート1!$A$1:$BT$1,0),0)</f>
        <v>10.948508517565662</v>
      </c>
      <c r="AE43" s="900">
        <f>VLOOKUP(年度マスタ!$K$4&amp;"_"&amp;AE$33,データシート1!$A:$BT,MATCH("aa_"&amp;$S43,データシート1!$A$1:$BT$1,0),0)</f>
        <v>10.703336258538357</v>
      </c>
      <c r="AF43" s="900">
        <f>VLOOKUP(年度マスタ!$K$4&amp;"_"&amp;AF$33,データシート1!$A:$BT,MATCH("aa_"&amp;$S43,データシート1!$A$1:$BT$1,0),0)</f>
        <v>10.423312853616695</v>
      </c>
      <c r="AG43" s="900">
        <f>VLOOKUP(年度マスタ!$K$4&amp;"_"&amp;AG$33,データシート1!$A:$BT,MATCH("aa_"&amp;$S43,データシート1!$A$1:$BT$1,0),0)</f>
        <v>10.035470105739604</v>
      </c>
      <c r="AH43" s="900">
        <f>VLOOKUP(年度マスタ!$K$4&amp;"_"&amp;AH$33,データシート1!$A:$BT,MATCH("aa_"&amp;$S43,データシート1!$A$1:$BT$1,0),0)</f>
        <v>9.6650995190631601</v>
      </c>
      <c r="AI43" s="900">
        <f>VLOOKUP(年度マスタ!$K$4&amp;"_"&amp;AI$33,データシート1!$A:$BT,MATCH("aa_"&amp;$S43,データシート1!$A$1:$BT$1,0),0)</f>
        <v>8.3882257468243946</v>
      </c>
      <c r="AJ43" s="900">
        <f>VLOOKUP(年度マスタ!$K$4&amp;"_"&amp;AJ$33,データシート1!$A:$BT,MATCH("aa_"&amp;$S43,データシート1!$A$1:$BT$1,0),0)</f>
        <v>8.1045259837977248</v>
      </c>
      <c r="AK43" s="901">
        <f>VLOOKUP(年度マスタ!$K$4&amp;"_"&amp;AK$33,データシート1!$A:$BT,MATCH("aa_"&amp;$S43,データシート1!$A$1:$BT$1,0),0)</f>
        <v>8.3899218291293849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14.920276005772051</v>
      </c>
      <c r="Y44" s="900">
        <f>VLOOKUP(年度マスタ!$K$4&amp;"_"&amp;Y$33,データシート1!$A:$BT,MATCH("aa_"&amp;$S44,データシート1!$A$1:$BT$1,0),0)</f>
        <v>15.06803132514443</v>
      </c>
      <c r="Z44" s="900">
        <f>VLOOKUP(年度マスタ!$K$4&amp;"_"&amp;Z$33,データシート1!$A:$BT,MATCH("aa_"&amp;$S44,データシート1!$A$1:$BT$1,0),0)</f>
        <v>14.454445053262305</v>
      </c>
      <c r="AA44" s="900">
        <f>VLOOKUP(年度マスタ!$K$4&amp;"_"&amp;AA$33,データシート1!$A:$BT,MATCH("aa_"&amp;$S44,データシート1!$A$1:$BT$1,0),0)</f>
        <v>14.327665976053767</v>
      </c>
      <c r="AB44" s="900">
        <f>VLOOKUP(年度マスタ!$K$4&amp;"_"&amp;AB$33,データシート1!$A:$BT,MATCH("aa_"&amp;$S44,データシート1!$A$1:$BT$1,0),0)</f>
        <v>14.101912345841935</v>
      </c>
      <c r="AC44" s="900">
        <f>VLOOKUP(年度マスタ!$K$4&amp;"_"&amp;AC$33,データシート1!$A:$BT,MATCH("aa_"&amp;$S44,データシート1!$A$1:$BT$1,0),0)</f>
        <v>13.934188137630848</v>
      </c>
      <c r="AD44" s="900">
        <f>VLOOKUP(年度マスタ!$K$4&amp;"_"&amp;AD$33,データシート1!$A:$BT,MATCH("aa_"&amp;$S44,データシート1!$A$1:$BT$1,0),0)</f>
        <v>13.678856261814857</v>
      </c>
      <c r="AE44" s="900">
        <f>VLOOKUP(年度マスタ!$K$4&amp;"_"&amp;AE$33,データシート1!$A:$BT,MATCH("aa_"&amp;$S44,データシート1!$A$1:$BT$1,0),0)</f>
        <v>13.46351847928225</v>
      </c>
      <c r="AF44" s="900">
        <f>VLOOKUP(年度マスタ!$K$4&amp;"_"&amp;AF$33,データシート1!$A:$BT,MATCH("aa_"&amp;$S44,データシート1!$A$1:$BT$1,0),0)</f>
        <v>12.929233136464337</v>
      </c>
      <c r="AG44" s="900">
        <f>VLOOKUP(年度マスタ!$K$4&amp;"_"&amp;AG$33,データシート1!$A:$BT,MATCH("aa_"&amp;$S44,データシート1!$A$1:$BT$1,0),0)</f>
        <v>12.561538222561195</v>
      </c>
      <c r="AH44" s="900">
        <f>VLOOKUP(年度マスタ!$K$4&amp;"_"&amp;AH$33,データシート1!$A:$BT,MATCH("aa_"&amp;$S44,データシート1!$A$1:$BT$1,0),0)</f>
        <v>12.063911570432808</v>
      </c>
      <c r="AI44" s="900">
        <f>VLOOKUP(年度マスタ!$K$4&amp;"_"&amp;AI$33,データシート1!$A:$BT,MATCH("aa_"&amp;$S44,データシート1!$A$1:$BT$1,0),0)</f>
        <v>11.259434507676081</v>
      </c>
      <c r="AJ44" s="900">
        <f>VLOOKUP(年度マスタ!$K$4&amp;"_"&amp;AJ$33,データシート1!$A:$BT,MATCH("aa_"&amp;$S44,データシート1!$A$1:$BT$1,0),0)</f>
        <v>11.537532385742191</v>
      </c>
      <c r="AK44" s="901">
        <f>VLOOKUP(年度マスタ!$K$4&amp;"_"&amp;AK$33,データシート1!$A:$BT,MATCH("aa_"&amp;$S44,データシート1!$A$1:$BT$1,0),0)</f>
        <v>11.259023067651924</v>
      </c>
      <c r="AL44" s="330"/>
      <c r="AW44" s="17" t="str">
        <f>AW47</f>
        <v>三重県</v>
      </c>
      <c r="AX44" s="1010">
        <f t="shared" si="14"/>
        <v>0.6065362442534229</v>
      </c>
      <c r="AY44" s="1010">
        <f t="shared" si="14"/>
        <v>0.11044133137223008</v>
      </c>
      <c r="AZ44" s="1010">
        <f t="shared" si="14"/>
        <v>0.10899552461196407</v>
      </c>
      <c r="BA44" s="1010">
        <f t="shared" si="14"/>
        <v>0.16432955213885278</v>
      </c>
      <c r="BB44" s="1010">
        <f t="shared" si="14"/>
        <v>9.6973476235299901E-3</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0.62191621894814997</v>
      </c>
      <c r="Y45" s="900">
        <f>VLOOKUP(年度マスタ!$K$4&amp;"_"&amp;Y$33,データシート1!$A:$BT,MATCH("aa_"&amp;$S45,データシート1!$A$1:$BT$1,0),0)</f>
        <v>0.64160773755615497</v>
      </c>
      <c r="Z45" s="900">
        <f>VLOOKUP(年度マスタ!$K$4&amp;"_"&amp;Z$33,データシート1!$A:$BT,MATCH("aa_"&amp;$S45,データシート1!$A$1:$BT$1,0),0)</f>
        <v>0.73061318221775096</v>
      </c>
      <c r="AA45" s="900">
        <f>VLOOKUP(年度マスタ!$K$4&amp;"_"&amp;AA$33,データシート1!$A:$BT,MATCH("aa_"&amp;$S45,データシート1!$A$1:$BT$1,0),0)</f>
        <v>0.78784931716714701</v>
      </c>
      <c r="AB45" s="900">
        <f>VLOOKUP(年度マスタ!$K$4&amp;"_"&amp;AB$33,データシート1!$A:$BT,MATCH("aa_"&amp;$S45,データシート1!$A$1:$BT$1,0),0)</f>
        <v>0.79079907929696902</v>
      </c>
      <c r="AC45" s="900">
        <f>VLOOKUP(年度マスタ!$K$4&amp;"_"&amp;AC$33,データシート1!$A:$BT,MATCH("aa_"&amp;$S45,データシート1!$A$1:$BT$1,0),0)</f>
        <v>0.74647874081987797</v>
      </c>
      <c r="AD45" s="900">
        <f>VLOOKUP(年度マスタ!$K$4&amp;"_"&amp;AD$33,データシート1!$A:$BT,MATCH("aa_"&amp;$S45,データシート1!$A$1:$BT$1,0),0)</f>
        <v>0.71883931105812304</v>
      </c>
      <c r="AE45" s="900">
        <f>VLOOKUP(年度マスタ!$K$4&amp;"_"&amp;AE$33,データシート1!$A:$BT,MATCH("aa_"&amp;$S45,データシート1!$A$1:$BT$1,0),0)</f>
        <v>0.68661394274254639</v>
      </c>
      <c r="AF45" s="900">
        <f>VLOOKUP(年度マスタ!$K$4&amp;"_"&amp;AF$33,データシート1!$A:$BT,MATCH("aa_"&amp;$S45,データシート1!$A$1:$BT$1,0),0)</f>
        <v>0.65393046272876298</v>
      </c>
      <c r="AG45" s="900">
        <f>VLOOKUP(年度マスタ!$K$4&amp;"_"&amp;AG$33,データシート1!$A:$BT,MATCH("aa_"&amp;$S45,データシート1!$A$1:$BT$1,0),0)</f>
        <v>0.594829121273169</v>
      </c>
      <c r="AH45" s="900">
        <f>VLOOKUP(年度マスタ!$K$4&amp;"_"&amp;AH$33,データシート1!$A:$BT,MATCH("aa_"&amp;$S45,データシート1!$A$1:$BT$1,0),0)</f>
        <v>0.566191264315965</v>
      </c>
      <c r="AI45" s="900">
        <f>VLOOKUP(年度マスタ!$K$4&amp;"_"&amp;AI$33,データシート1!$A:$BT,MATCH("aa_"&amp;$S45,データシート1!$A$1:$BT$1,0),0)</f>
        <v>0.52805223876072604</v>
      </c>
      <c r="AJ45" s="900">
        <f>VLOOKUP(年度マスタ!$K$4&amp;"_"&amp;AJ$33,データシート1!$A:$BT,MATCH("aa_"&amp;$S45,データシート1!$A$1:$BT$1,0),0)</f>
        <v>0.50855170543166806</v>
      </c>
      <c r="AK45" s="901">
        <f>VLOOKUP(年度マスタ!$K$4&amp;"_"&amp;AK$33,データシート1!$A:$BT,MATCH("aa_"&amp;$S45,データシート1!$A$1:$BT$1,0),0)</f>
        <v>0.50598629634838921</v>
      </c>
      <c r="AL45" s="330"/>
      <c r="AW45" s="17" t="str">
        <f>AW48</f>
        <v>大台町</v>
      </c>
      <c r="AX45" s="1010">
        <f t="shared" ref="AX45:BB45" si="15">AX48/$BC48</f>
        <v>0.23709659628898649</v>
      </c>
      <c r="AY45" s="1010">
        <f t="shared" si="15"/>
        <v>0.18710038180787192</v>
      </c>
      <c r="AZ45" s="1010">
        <f t="shared" si="15"/>
        <v>0.20495412666706722</v>
      </c>
      <c r="BA45" s="1010">
        <f t="shared" si="15"/>
        <v>0.37084889523607434</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三重県</v>
      </c>
      <c r="AX47" s="1011">
        <f>SUM(AY38:BA38)</f>
        <v>12378.718962761424</v>
      </c>
      <c r="AY47" s="1011">
        <f t="shared" si="17"/>
        <v>2253.9827024068686</v>
      </c>
      <c r="AZ47" s="1011">
        <f t="shared" si="17"/>
        <v>2224.4754211366076</v>
      </c>
      <c r="BA47" s="1011">
        <f>SUM(BD38:BG38)</f>
        <v>3353.7803593372473</v>
      </c>
      <c r="BB47" s="1011">
        <f>BH38</f>
        <v>197.91190065424138</v>
      </c>
      <c r="BC47" s="1011">
        <f>SUM(AX47:BB47)</f>
        <v>20408.869346296393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大台町</v>
      </c>
      <c r="AX48" s="1011">
        <f>SUM(AY39:BA39)</f>
        <v>12.88574846983912</v>
      </c>
      <c r="AY48" s="1011">
        <f>BB39</f>
        <v>10.168549428050529</v>
      </c>
      <c r="AZ48" s="1011">
        <f>BC39</f>
        <v>11.138866459594352</v>
      </c>
      <c r="BA48" s="1011">
        <f>SUM(BD39:BG39)</f>
        <v>20.154931193129698</v>
      </c>
      <c r="BB48" s="1011">
        <f>BH39</f>
        <v>0</v>
      </c>
      <c r="BC48" s="1011">
        <f>SUM(AX48:BB48)</f>
        <v>54.348095550613699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54.348095550613699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12.88574846983912</v>
      </c>
      <c r="P52" s="453">
        <f t="shared" ref="P52:P64" si="18">O52/$O$51</f>
        <v>0.23709659628898649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6.751415690213288</v>
      </c>
      <c r="P53" s="454">
        <f t="shared" si="18"/>
        <v>0.124225432773919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0.72435630184415079</v>
      </c>
      <c r="P54" s="454">
        <f t="shared" si="18"/>
        <v>1.3328089871512919E-2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5.4099764777816812</v>
      </c>
      <c r="P55" s="454">
        <f t="shared" si="18"/>
        <v>9.9543073643554594E-2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10.168549428050529</v>
      </c>
      <c r="P56" s="453">
        <f t="shared" si="18"/>
        <v>0.18710038180787192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11.138866459594352</v>
      </c>
      <c r="P57" s="453">
        <f t="shared" si="18"/>
        <v>0.20495412666706722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20.154931193129698</v>
      </c>
      <c r="P58" s="453">
        <f t="shared" si="18"/>
        <v>0.37084889523607434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19.648944896781309</v>
      </c>
      <c r="P59" s="454">
        <f t="shared" si="18"/>
        <v>0.3615387935439705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8.3899218291293849</v>
      </c>
      <c r="P60" s="454">
        <f t="shared" si="18"/>
        <v>0.15437379625043082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11.259023067651924</v>
      </c>
      <c r="P61" s="454">
        <f t="shared" si="18"/>
        <v>0.20716499729353971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0.50598629634838921</v>
      </c>
      <c r="P62" s="454">
        <f t="shared" si="18"/>
        <v>9.3101016921038303E-3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大台町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61.111400000000003</v>
      </c>
      <c r="AI7" s="78">
        <f>VLOOKUP(年度マスタ!$K$4&amp;"_"&amp;$AG7,データシート1!$A:$BT,MATCH("ab_"&amp;AI$2,データシート1!$A$1:$BT$1,0),0)</f>
        <v>479</v>
      </c>
      <c r="AJ7" s="78">
        <f>VLOOKUP(年度マスタ!$K$4&amp;"_"&amp;$AG7,データシート1!$A:$BT,MATCH("ab_"&amp;AJ$2,データシート1!$A$1:$BT$1,0),0)</f>
        <v>157</v>
      </c>
      <c r="AK7" s="78">
        <f>VLOOKUP(年度マスタ!$K$4&amp;"_"&amp;$AG7,データシート1!$A:$BT,MATCH("ab_"&amp;AK$2,データシート1!$A$1:$BT$1,0),0)</f>
        <v>2892</v>
      </c>
      <c r="AL7" s="78">
        <f>VLOOKUP(年度マスタ!$K$4&amp;"_"&amp;$AG7,データシート1!$A:$BT,MATCH("ab_"&amp;AL$2,データシート1!$A$1:$BT$1,0),0)</f>
        <v>4248</v>
      </c>
      <c r="AM7" s="78">
        <f>VLOOKUP(年度マスタ!$K$4&amp;"_"&amp;$AG7,データシート1!$A:$BT,MATCH("ab_"&amp;AM$2,データシート1!$A$1:$BT$1,0),0)</f>
        <v>6373</v>
      </c>
      <c r="AN7" s="78">
        <f>VLOOKUP(年度マスタ!$K$4&amp;"_"&amp;$AG7,データシート1!$A:$BT,MATCH("ab_"&amp;AN$2,データシート1!$A$1:$BT$1,0),0)</f>
        <v>3003</v>
      </c>
      <c r="AO7" s="78">
        <f>VLOOKUP(年度マスタ!$K$4&amp;"_"&amp;$AG7,データシート1!$A:$BT,MATCH("ab_"&amp;AO$2,データシート1!$A$1:$BT$1,0),0)</f>
        <v>10668</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65.246499999999997</v>
      </c>
      <c r="AI8" s="78">
        <f>VLOOKUP(年度マスタ!$K$4&amp;"_"&amp;$AG8,データシート1!$A:$BT,MATCH("ab_"&amp;AI$2,データシート1!$A$1:$BT$1,0),0)</f>
        <v>479</v>
      </c>
      <c r="AJ8" s="78">
        <f>VLOOKUP(年度マスタ!$K$4&amp;"_"&amp;$AG8,データシート1!$A:$BT,MATCH("ab_"&amp;AJ$2,データシート1!$A$1:$BT$1,0),0)</f>
        <v>157</v>
      </c>
      <c r="AK8" s="78">
        <f>VLOOKUP(年度マスタ!$K$4&amp;"_"&amp;$AG8,データシート1!$A:$BT,MATCH("ab_"&amp;AK$2,データシート1!$A$1:$BT$1,0),0)</f>
        <v>2892</v>
      </c>
      <c r="AL8" s="78">
        <f>VLOOKUP(年度マスタ!$K$4&amp;"_"&amp;$AG8,データシート1!$A:$BT,MATCH("ab_"&amp;AL$2,データシート1!$A$1:$BT$1,0),0)</f>
        <v>4235</v>
      </c>
      <c r="AM8" s="78">
        <f>VLOOKUP(年度マスタ!$K$4&amp;"_"&amp;$AG8,データシート1!$A:$BT,MATCH("ab_"&amp;AM$2,データシート1!$A$1:$BT$1,0),0)</f>
        <v>6339</v>
      </c>
      <c r="AN8" s="78">
        <f>VLOOKUP(年度マスタ!$K$4&amp;"_"&amp;$AG8,データシート1!$A:$BT,MATCH("ab_"&amp;AN$2,データシート1!$A$1:$BT$1,0),0)</f>
        <v>2957</v>
      </c>
      <c r="AO8" s="78">
        <f>VLOOKUP(年度マスタ!$K$4&amp;"_"&amp;$AG8,データシート1!$A:$BT,MATCH("ab_"&amp;AO$2,データシート1!$A$1:$BT$1,0),0)</f>
        <v>10546</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58.421999999999997</v>
      </c>
      <c r="AI9" s="78">
        <f>VLOOKUP(年度マスタ!$K$4&amp;"_"&amp;$AG9,データシート1!$A:$BT,MATCH("ab_"&amp;AI$2,データシート1!$A$1:$BT$1,0),0)</f>
        <v>479</v>
      </c>
      <c r="AJ9" s="78">
        <f>VLOOKUP(年度マスタ!$K$4&amp;"_"&amp;$AG9,データシート1!$A:$BT,MATCH("ab_"&amp;AJ$2,データシート1!$A$1:$BT$1,0),0)</f>
        <v>157</v>
      </c>
      <c r="AK9" s="78">
        <f>VLOOKUP(年度マスタ!$K$4&amp;"_"&amp;$AG9,データシート1!$A:$BT,MATCH("ab_"&amp;AK$2,データシート1!$A$1:$BT$1,0),0)</f>
        <v>2892</v>
      </c>
      <c r="AL9" s="78">
        <f>VLOOKUP(年度マスタ!$K$4&amp;"_"&amp;$AG9,データシート1!$A:$BT,MATCH("ab_"&amp;AL$2,データシート1!$A$1:$BT$1,0),0)</f>
        <v>4231</v>
      </c>
      <c r="AM9" s="78">
        <f>VLOOKUP(年度マスタ!$K$4&amp;"_"&amp;$AG9,データシート1!$A:$BT,MATCH("ab_"&amp;AM$2,データシート1!$A$1:$BT$1,0),0)</f>
        <v>6370</v>
      </c>
      <c r="AN9" s="78">
        <f>VLOOKUP(年度マスタ!$K$4&amp;"_"&amp;$AG9,データシート1!$A:$BT,MATCH("ab_"&amp;AN$2,データシート1!$A$1:$BT$1,0),0)</f>
        <v>2921</v>
      </c>
      <c r="AO9" s="78">
        <f>VLOOKUP(年度マスタ!$K$4&amp;"_"&amp;$AG9,データシート1!$A:$BT,MATCH("ab_"&amp;AO$2,データシート1!$A$1:$BT$1,0),0)</f>
        <v>10411</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66.5411</v>
      </c>
      <c r="AI10" s="78">
        <f>VLOOKUP(年度マスタ!$K$4&amp;"_"&amp;$AG10,データシート1!$A:$BT,MATCH("ab_"&amp;AI$2,データシート1!$A$1:$BT$1,0),0)</f>
        <v>479</v>
      </c>
      <c r="AJ10" s="78">
        <f>VLOOKUP(年度マスタ!$K$4&amp;"_"&amp;$AG10,データシート1!$A:$BT,MATCH("ab_"&amp;AJ$2,データシート1!$A$1:$BT$1,0),0)</f>
        <v>157</v>
      </c>
      <c r="AK10" s="78">
        <f>VLOOKUP(年度マスタ!$K$4&amp;"_"&amp;$AG10,データシート1!$A:$BT,MATCH("ab_"&amp;AK$2,データシート1!$A$1:$BT$1,0),0)</f>
        <v>2892</v>
      </c>
      <c r="AL10" s="78">
        <f>VLOOKUP(年度マスタ!$K$4&amp;"_"&amp;$AG10,データシート1!$A:$BT,MATCH("ab_"&amp;AL$2,データシート1!$A$1:$BT$1,0),0)</f>
        <v>4264</v>
      </c>
      <c r="AM10" s="78">
        <f>VLOOKUP(年度マスタ!$K$4&amp;"_"&amp;$AG10,データシート1!$A:$BT,MATCH("ab_"&amp;AM$2,データシート1!$A$1:$BT$1,0),0)</f>
        <v>6316</v>
      </c>
      <c r="AN10" s="78">
        <f>VLOOKUP(年度マスタ!$K$4&amp;"_"&amp;$AG10,データシート1!$A:$BT,MATCH("ab_"&amp;AN$2,データシート1!$A$1:$BT$1,0),0)</f>
        <v>2879</v>
      </c>
      <c r="AO10" s="78">
        <f>VLOOKUP(年度マスタ!$K$4&amp;"_"&amp;$AG10,データシート1!$A:$BT,MATCH("ab_"&amp;AO$2,データシート1!$A$1:$BT$1,0),0)</f>
        <v>10333</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58.918799999999997</v>
      </c>
      <c r="AI11" s="78">
        <f>VLOOKUP(年度マスタ!$K$4&amp;"_"&amp;$AG11,データシート1!$A:$BT,MATCH("ab_"&amp;AI$2,データシート1!$A$1:$BT$1,0),0)</f>
        <v>479</v>
      </c>
      <c r="AJ11" s="78">
        <f>VLOOKUP(年度マスタ!$K$4&amp;"_"&amp;$AG11,データシート1!$A:$BT,MATCH("ab_"&amp;AJ$2,データシート1!$A$1:$BT$1,0),0)</f>
        <v>157</v>
      </c>
      <c r="AK11" s="78">
        <f>VLOOKUP(年度マスタ!$K$4&amp;"_"&amp;$AG11,データシート1!$A:$BT,MATCH("ab_"&amp;AK$2,データシート1!$A$1:$BT$1,0),0)</f>
        <v>2892</v>
      </c>
      <c r="AL11" s="78">
        <f>VLOOKUP(年度マスタ!$K$4&amp;"_"&amp;$AG11,データシート1!$A:$BT,MATCH("ab_"&amp;AL$2,データシート1!$A$1:$BT$1,0),0)</f>
        <v>4262</v>
      </c>
      <c r="AM11" s="78">
        <f>VLOOKUP(年度マスタ!$K$4&amp;"_"&amp;$AG11,データシート1!$A:$BT,MATCH("ab_"&amp;AM$2,データシート1!$A$1:$BT$1,0),0)</f>
        <v>6366</v>
      </c>
      <c r="AN11" s="78">
        <f>VLOOKUP(年度マスタ!$K$4&amp;"_"&amp;$AG11,データシート1!$A:$BT,MATCH("ab_"&amp;AN$2,データシート1!$A$1:$BT$1,0),0)</f>
        <v>2823</v>
      </c>
      <c r="AO11" s="78">
        <f>VLOOKUP(年度マスタ!$K$4&amp;"_"&amp;$AG11,データシート1!$A:$BT,MATCH("ab_"&amp;AO$2,データシート1!$A$1:$BT$1,0),0)</f>
        <v>10223</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65.903099999999995</v>
      </c>
      <c r="AI12" s="78">
        <f>VLOOKUP(年度マスタ!$K$4&amp;"_"&amp;$AG12,データシート1!$A:$BT,MATCH("ab_"&amp;AI$2,データシート1!$A$1:$BT$1,0),0)</f>
        <v>350</v>
      </c>
      <c r="AJ12" s="78">
        <f>VLOOKUP(年度マスタ!$K$4&amp;"_"&amp;$AG12,データシート1!$A:$BT,MATCH("ab_"&amp;AJ$2,データシート1!$A$1:$BT$1,0),0)</f>
        <v>134</v>
      </c>
      <c r="AK12" s="78">
        <f>VLOOKUP(年度マスタ!$K$4&amp;"_"&amp;$AG12,データシート1!$A:$BT,MATCH("ab_"&amp;AK$2,データシート1!$A$1:$BT$1,0),0)</f>
        <v>2832</v>
      </c>
      <c r="AL12" s="78">
        <f>VLOOKUP(年度マスタ!$K$4&amp;"_"&amp;$AG12,データシート1!$A:$BT,MATCH("ab_"&amp;AL$2,データシート1!$A$1:$BT$1,0),0)</f>
        <v>4252</v>
      </c>
      <c r="AM12" s="78">
        <f>VLOOKUP(年度マスタ!$K$4&amp;"_"&amp;$AG12,データシート1!$A:$BT,MATCH("ab_"&amp;AM$2,データシート1!$A$1:$BT$1,0),0)</f>
        <v>6384</v>
      </c>
      <c r="AN12" s="78">
        <f>VLOOKUP(年度マスタ!$K$4&amp;"_"&amp;$AG12,データシート1!$A:$BT,MATCH("ab_"&amp;AN$2,データシート1!$A$1:$BT$1,0),0)</f>
        <v>2775</v>
      </c>
      <c r="AO12" s="78">
        <f>VLOOKUP(年度マスタ!$K$4&amp;"_"&amp;$AG12,データシート1!$A:$BT,MATCH("ab_"&amp;AO$2,データシート1!$A$1:$BT$1,0),0)</f>
        <v>10058</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66.048100000000005</v>
      </c>
      <c r="AI13" s="78">
        <f>VLOOKUP(年度マスタ!$K$4&amp;"_"&amp;$AG13,データシート1!$A:$BT,MATCH("ab_"&amp;AI$2,データシート1!$A$1:$BT$1,0),0)</f>
        <v>350</v>
      </c>
      <c r="AJ13" s="78">
        <f>VLOOKUP(年度マスタ!$K$4&amp;"_"&amp;$AG13,データシート1!$A:$BT,MATCH("ab_"&amp;AJ$2,データシート1!$A$1:$BT$1,0),0)</f>
        <v>134</v>
      </c>
      <c r="AK13" s="78">
        <f>VLOOKUP(年度マスタ!$K$4&amp;"_"&amp;$AG13,データシート1!$A:$BT,MATCH("ab_"&amp;AK$2,データシート1!$A$1:$BT$1,0),0)</f>
        <v>2832</v>
      </c>
      <c r="AL13" s="78">
        <f>VLOOKUP(年度マスタ!$K$4&amp;"_"&amp;$AG13,データシート1!$A:$BT,MATCH("ab_"&amp;AL$2,データシート1!$A$1:$BT$1,0),0)</f>
        <v>4251</v>
      </c>
      <c r="AM13" s="78">
        <f>VLOOKUP(年度マスタ!$K$4&amp;"_"&amp;$AG13,データシート1!$A:$BT,MATCH("ab_"&amp;AM$2,データシート1!$A$1:$BT$1,0),0)</f>
        <v>6361</v>
      </c>
      <c r="AN13" s="78">
        <f>VLOOKUP(年度マスタ!$K$4&amp;"_"&amp;$AG13,データシート1!$A:$BT,MATCH("ab_"&amp;AN$2,データシート1!$A$1:$BT$1,0),0)</f>
        <v>2722</v>
      </c>
      <c r="AO13" s="78">
        <f>VLOOKUP(年度マスタ!$K$4&amp;"_"&amp;$AG13,データシート1!$A:$BT,MATCH("ab_"&amp;AO$2,データシート1!$A$1:$BT$1,0),0)</f>
        <v>9894</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65.394999999999996</v>
      </c>
      <c r="AI14" s="78">
        <f>VLOOKUP(年度マスタ!$K$4&amp;"_"&amp;$AG14,データシート1!$A:$BT,MATCH("ab_"&amp;AI$2,データシート1!$A$1:$BT$1,0),0)</f>
        <v>350</v>
      </c>
      <c r="AJ14" s="78">
        <f>VLOOKUP(年度マスタ!$K$4&amp;"_"&amp;$AG14,データシート1!$A:$BT,MATCH("ab_"&amp;AJ$2,データシート1!$A$1:$BT$1,0),0)</f>
        <v>134</v>
      </c>
      <c r="AK14" s="78">
        <f>VLOOKUP(年度マスタ!$K$4&amp;"_"&amp;$AG14,データシート1!$A:$BT,MATCH("ab_"&amp;AK$2,データシート1!$A$1:$BT$1,0),0)</f>
        <v>2832</v>
      </c>
      <c r="AL14" s="78">
        <f>VLOOKUP(年度マスタ!$K$4&amp;"_"&amp;$AG14,データシート1!$A:$BT,MATCH("ab_"&amp;AL$2,データシート1!$A$1:$BT$1,0),0)</f>
        <v>4247</v>
      </c>
      <c r="AM14" s="78">
        <f>VLOOKUP(年度マスタ!$K$4&amp;"_"&amp;$AG14,データシート1!$A:$BT,MATCH("ab_"&amp;AM$2,データシート1!$A$1:$BT$1,0),0)</f>
        <v>6295</v>
      </c>
      <c r="AN14" s="78">
        <f>VLOOKUP(年度マスタ!$K$4&amp;"_"&amp;$AG14,データシート1!$A:$BT,MATCH("ab_"&amp;AN$2,データシート1!$A$1:$BT$1,0),0)</f>
        <v>2771</v>
      </c>
      <c r="AO14" s="78">
        <f>VLOOKUP(年度マスタ!$K$4&amp;"_"&amp;$AG14,データシート1!$A:$BT,MATCH("ab_"&amp;AO$2,データシート1!$A$1:$BT$1,0),0)</f>
        <v>9721</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66.228499999999997</v>
      </c>
      <c r="AI15" s="78">
        <f>VLOOKUP(年度マスタ!$K$4&amp;"_"&amp;$AG15,データシート1!$A:$BT,MATCH("ab_"&amp;AI$2,データシート1!$A$1:$BT$1,0),0)</f>
        <v>350</v>
      </c>
      <c r="AJ15" s="78">
        <f>VLOOKUP(年度マスタ!$K$4&amp;"_"&amp;$AG15,データシート1!$A:$BT,MATCH("ab_"&amp;AJ$2,データシート1!$A$1:$BT$1,0),0)</f>
        <v>134</v>
      </c>
      <c r="AK15" s="78">
        <f>VLOOKUP(年度マスタ!$K$4&amp;"_"&amp;$AG15,データシート1!$A:$BT,MATCH("ab_"&amp;AK$2,データシート1!$A$1:$BT$1,0),0)</f>
        <v>2832</v>
      </c>
      <c r="AL15" s="78">
        <f>VLOOKUP(年度マスタ!$K$4&amp;"_"&amp;$AG15,データシート1!$A:$BT,MATCH("ab_"&amp;AL$2,データシート1!$A$1:$BT$1,0),0)</f>
        <v>4254</v>
      </c>
      <c r="AM15" s="78">
        <f>VLOOKUP(年度マスタ!$K$4&amp;"_"&amp;$AG15,データシート1!$A:$BT,MATCH("ab_"&amp;AM$2,データシート1!$A$1:$BT$1,0),0)</f>
        <v>6232</v>
      </c>
      <c r="AN15" s="78">
        <f>VLOOKUP(年度マスタ!$K$4&amp;"_"&amp;$AG15,データシート1!$A:$BT,MATCH("ab_"&amp;AN$2,データシート1!$A$1:$BT$1,0),0)</f>
        <v>2678</v>
      </c>
      <c r="AO15" s="78">
        <f>VLOOKUP(年度マスタ!$K$4&amp;"_"&amp;$AG15,データシート1!$A:$BT,MATCH("ab_"&amp;AO$2,データシート1!$A$1:$BT$1,0),0)</f>
        <v>9574</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68.4148</v>
      </c>
      <c r="AI16" s="78">
        <f>VLOOKUP(年度マスタ!$K$4&amp;"_"&amp;$AG16,データシート1!$A:$BT,MATCH("ab_"&amp;AI$2,データシート1!$A$1:$BT$1,0),0)</f>
        <v>350</v>
      </c>
      <c r="AJ16" s="78">
        <f>VLOOKUP(年度マスタ!$K$4&amp;"_"&amp;$AG16,データシート1!$A:$BT,MATCH("ab_"&amp;AJ$2,データシート1!$A$1:$BT$1,0),0)</f>
        <v>134</v>
      </c>
      <c r="AK16" s="78">
        <f>VLOOKUP(年度マスタ!$K$4&amp;"_"&amp;$AG16,データシート1!$A:$BT,MATCH("ab_"&amp;AK$2,データシート1!$A$1:$BT$1,0),0)</f>
        <v>2832</v>
      </c>
      <c r="AL16" s="78">
        <f>VLOOKUP(年度マスタ!$K$4&amp;"_"&amp;$AG16,データシート1!$A:$BT,MATCH("ab_"&amp;AL$2,データシート1!$A$1:$BT$1,0),0)</f>
        <v>4224</v>
      </c>
      <c r="AM16" s="78">
        <f>VLOOKUP(年度マスタ!$K$4&amp;"_"&amp;$AG16,データシート1!$A:$BT,MATCH("ab_"&amp;AM$2,データシート1!$A$1:$BT$1,0),0)</f>
        <v>6115</v>
      </c>
      <c r="AN16" s="78">
        <f>VLOOKUP(年度マスタ!$K$4&amp;"_"&amp;$AG16,データシート1!$A:$BT,MATCH("ab_"&amp;AN$2,データシート1!$A$1:$BT$1,0),0)</f>
        <v>2628</v>
      </c>
      <c r="AO16" s="78">
        <f>VLOOKUP(年度マスタ!$K$4&amp;"_"&amp;$AG16,データシート1!$A:$BT,MATCH("ab_"&amp;AO$2,データシート1!$A$1:$BT$1,0),0)</f>
        <v>9385</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65.950999999999993</v>
      </c>
      <c r="AI17" s="151">
        <f>VLOOKUP(年度マスタ!$K$4&amp;"_"&amp;$AG17,データシート1!$A:$BT,MATCH("ab_"&amp;AI$2,データシート1!$A$1:$BT$1,0),0)</f>
        <v>350</v>
      </c>
      <c r="AJ17" s="151">
        <f>VLOOKUP(年度マスタ!$K$4&amp;"_"&amp;$AG17,データシート1!$A:$BT,MATCH("ab_"&amp;AJ$2,データシート1!$A$1:$BT$1,0),0)</f>
        <v>134</v>
      </c>
      <c r="AK17" s="151">
        <f>VLOOKUP(年度マスタ!$K$4&amp;"_"&amp;$AG17,データシート1!$A:$BT,MATCH("ab_"&amp;AK$2,データシート1!$A$1:$BT$1,0),0)</f>
        <v>2832</v>
      </c>
      <c r="AL17" s="151">
        <f>VLOOKUP(年度マスタ!$K$4&amp;"_"&amp;$AG17,データシート1!$A:$BT,MATCH("ab_"&amp;AL$2,データシート1!$A$1:$BT$1,0),0)</f>
        <v>4173</v>
      </c>
      <c r="AM17" s="151">
        <f>VLOOKUP(年度マスタ!$K$4&amp;"_"&amp;$AG17,データシート1!$A:$BT,MATCH("ab_"&amp;AM$2,データシート1!$A$1:$BT$1,0),0)</f>
        <v>6051</v>
      </c>
      <c r="AN17" s="151">
        <f>VLOOKUP(年度マスタ!$K$4&amp;"_"&amp;$AG17,データシート1!$A:$BT,MATCH("ab_"&amp;AN$2,データシート1!$A$1:$BT$1,0),0)</f>
        <v>2505</v>
      </c>
      <c r="AO17" s="151">
        <f>VLOOKUP(年度マスタ!$K$4&amp;"_"&amp;$AG17,データシート1!$A:$BT,MATCH("ab_"&amp;AO$2,データシート1!$A$1:$BT$1,0),0)</f>
        <v>9175</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59.254100000000001</v>
      </c>
      <c r="AI18" s="78">
        <f>VLOOKUP(年度マスタ!$K$4&amp;"_"&amp;$AG18,データシート1!$A:$BT,MATCH("ab_"&amp;AI$2,データシート1!$A$1:$BT$1,0),0)</f>
        <v>299</v>
      </c>
      <c r="AJ18" s="78">
        <f>VLOOKUP(年度マスタ!$K$4&amp;"_"&amp;$AG18,データシート1!$A:$BT,MATCH("ab_"&amp;AJ$2,データシート1!$A$1:$BT$1,0),0)</f>
        <v>148</v>
      </c>
      <c r="AK18" s="78">
        <f>VLOOKUP(年度マスタ!$K$4&amp;"_"&amp;$AG18,データシート1!$A:$BT,MATCH("ab_"&amp;AK$2,データシート1!$A$1:$BT$1,0),0)</f>
        <v>2741</v>
      </c>
      <c r="AL18" s="78">
        <f>VLOOKUP(年度マスタ!$K$4&amp;"_"&amp;$AG18,データシート1!$A:$BT,MATCH("ab_"&amp;AL$2,データシート1!$A$1:$BT$1,0),0)</f>
        <v>4139</v>
      </c>
      <c r="AM18" s="78">
        <f>VLOOKUP(年度マスタ!$K$4&amp;"_"&amp;$AG18,データシート1!$A:$BT,MATCH("ab_"&amp;AM$2,データシート1!$A$1:$BT$1,0),0)</f>
        <v>5994</v>
      </c>
      <c r="AN18" s="78">
        <f>VLOOKUP(年度マスタ!$K$4&amp;"_"&amp;$AG18,データシート1!$A:$BT,MATCH("ab_"&amp;AN$2,データシート1!$A$1:$BT$1,0),0)</f>
        <v>2485</v>
      </c>
      <c r="AO18" s="78">
        <f>VLOOKUP(年度マスタ!$K$4&amp;"_"&amp;$AG18,データシート1!$A:$BT,MATCH("ab_"&amp;AO$2,データシート1!$A$1:$BT$1,0),0)</f>
        <v>8956</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61.790399999999998</v>
      </c>
      <c r="AI19" s="78">
        <f>VLOOKUP(年度マスタ!$K$4&amp;"_"&amp;$AG19,データシート1!$A:$BT,MATCH("ab_"&amp;AI$2,データシート1!$A$1:$BT$1,0),0)</f>
        <v>299</v>
      </c>
      <c r="AJ19" s="78">
        <f>VLOOKUP(年度マスタ!$K$4&amp;"_"&amp;$AG19,データシート1!$A:$BT,MATCH("ab_"&amp;AJ$2,データシート1!$A$1:$BT$1,0),0)</f>
        <v>148</v>
      </c>
      <c r="AK19" s="78">
        <f>VLOOKUP(年度マスタ!$K$4&amp;"_"&amp;$AG19,データシート1!$A:$BT,MATCH("ab_"&amp;AK$2,データシート1!$A$1:$BT$1,0),0)</f>
        <v>2741</v>
      </c>
      <c r="AL19" s="78">
        <f>VLOOKUP(年度マスタ!$K$4&amp;"_"&amp;$AG19,データシート1!$A:$BT,MATCH("ab_"&amp;AL$2,データシート1!$A$1:$BT$1,0),0)</f>
        <v>4065</v>
      </c>
      <c r="AM19" s="78">
        <f>VLOOKUP(年度マスタ!$K$4&amp;"_"&amp;$AG19,データシート1!$A:$BT,MATCH("ab_"&amp;AM$2,データシート1!$A$1:$BT$1,0),0)</f>
        <v>5963</v>
      </c>
      <c r="AN19" s="78">
        <f>VLOOKUP(年度マスタ!$K$4&amp;"_"&amp;$AG19,データシート1!$A:$BT,MATCH("ab_"&amp;AN$2,データシート1!$A$1:$BT$1,0),0)</f>
        <v>2483</v>
      </c>
      <c r="AO19" s="78">
        <f>VLOOKUP(年度マスタ!$K$4&amp;"_"&amp;$AG19,データシート1!$A:$BT,MATCH("ab_"&amp;AO$2,データシート1!$A$1:$BT$1,0),0)</f>
        <v>8710</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67.131399999999999</v>
      </c>
      <c r="AI20" s="78">
        <f>VLOOKUP(年度マスタ!$K$4&amp;"_"&amp;$AG20,データシート1!$A:$BT,MATCH("ab_"&amp;AI$2,データシート1!$A$1:$BT$1,0),0)</f>
        <v>299</v>
      </c>
      <c r="AJ20" s="78">
        <f>VLOOKUP(年度マスタ!$K$4&amp;"_"&amp;$AG20,データシート1!$A:$BT,MATCH("ab_"&amp;AJ$2,データシート1!$A$1:$BT$1,0),0)</f>
        <v>148</v>
      </c>
      <c r="AK20" s="78">
        <f>VLOOKUP(年度マスタ!$K$4&amp;"_"&amp;$AG20,データシート1!$A:$BT,MATCH("ab_"&amp;AK$2,データシート1!$A$1:$BT$1,0),0)</f>
        <v>2741</v>
      </c>
      <c r="AL20" s="78">
        <f>VLOOKUP(年度マスタ!$K$4&amp;"_"&amp;$AG20,データシート1!$A:$BT,MATCH("ab_"&amp;AL$2,データシート1!$A$1:$BT$1,0),0)</f>
        <v>4070</v>
      </c>
      <c r="AM20" s="78">
        <f>VLOOKUP(年度マスタ!$K$4&amp;"_"&amp;$AG20,データシート1!$A:$BT,MATCH("ab_"&amp;AM$2,データシート1!$A$1:$BT$1,0),0)</f>
        <v>5865</v>
      </c>
      <c r="AN20" s="78">
        <f>VLOOKUP(年度マスタ!$K$4&amp;"_"&amp;$AG20,データシート1!$A:$BT,MATCH("ab_"&amp;AN$2,データシート1!$A$1:$BT$1,0),0)</f>
        <v>2460</v>
      </c>
      <c r="AO20" s="78">
        <f>VLOOKUP(年度マスタ!$K$4&amp;"_"&amp;$AG20,データシート1!$A:$BT,MATCH("ab_"&amp;AO$2,データシート1!$A$1:$BT$1,0),0)</f>
        <v>8595</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大台町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24443</v>
      </c>
      <c r="BF13" s="70" t="str">
        <f>年度マスタ!K4</f>
        <v>24443</v>
      </c>
      <c r="BG13" s="70" t="str">
        <f>年度マスタ!K4</f>
        <v>24443</v>
      </c>
      <c r="BH13" s="278" t="s">
        <v>195</v>
      </c>
      <c r="BI13" s="278" t="s">
        <v>195</v>
      </c>
      <c r="BJ13" s="278" t="s">
        <v>195</v>
      </c>
      <c r="BK13" s="278" t="str">
        <f>年度マスタ!K4</f>
        <v>24443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大台町</v>
      </c>
      <c r="BF14" s="70" t="str">
        <f>AP2</f>
        <v>大台町</v>
      </c>
      <c r="BG14" s="70" t="str">
        <f>AP2</f>
        <v>大台町</v>
      </c>
      <c r="BH14" s="70" t="s">
        <v>205</v>
      </c>
      <c r="BI14" s="70" t="s">
        <v>205</v>
      </c>
      <c r="BJ14" s="70" t="s">
        <v>205</v>
      </c>
      <c r="BK14" s="70" t="str">
        <f>AP2</f>
        <v>大台町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3.694</v>
      </c>
      <c r="G21" s="877">
        <f t="shared" ref="G21:O21" si="5">SUM(G22,G26,G27,G28)</f>
        <v>2.964</v>
      </c>
      <c r="H21" s="877">
        <f t="shared" si="5"/>
        <v>3.1539999999999999</v>
      </c>
      <c r="I21" s="877">
        <f t="shared" si="5"/>
        <v>3.117</v>
      </c>
      <c r="J21" s="877">
        <f t="shared" si="5"/>
        <v>2.5950000000000002</v>
      </c>
      <c r="K21" s="877">
        <f t="shared" si="5"/>
        <v>2.5219999999999998</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3.694</v>
      </c>
      <c r="G22" s="879">
        <f t="shared" ref="G22:P22" si="6">SUM(G23:G25)</f>
        <v>2.964</v>
      </c>
      <c r="H22" s="879">
        <f t="shared" si="6"/>
        <v>3.1539999999999999</v>
      </c>
      <c r="I22" s="879">
        <f t="shared" si="6"/>
        <v>3.117</v>
      </c>
      <c r="J22" s="879">
        <f t="shared" si="6"/>
        <v>2.5950000000000002</v>
      </c>
      <c r="K22" s="879">
        <f t="shared" si="6"/>
        <v>2.5219999999999998</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3.694</v>
      </c>
      <c r="G23" s="881">
        <f>IFERROR(VLOOKUP(年度マスタ!$K$4&amp;"_"&amp;G$20,データシート1!$A:$BU,MATCH("ba_"&amp;$E23,データシート1!$A$1:$BU$1,0),0),0)</f>
        <v>2.964</v>
      </c>
      <c r="H23" s="881">
        <f>IFERROR(VLOOKUP(年度マスタ!$K$4&amp;"_"&amp;H$20,データシート1!$A:$BU,MATCH("ba_"&amp;$E23,データシート1!$A$1:$BU$1,0),0),0)</f>
        <v>3.1539999999999999</v>
      </c>
      <c r="I23" s="881">
        <f>IFERROR(VLOOKUP(年度マスタ!$K$4&amp;"_"&amp;I$20,データシート1!$A:$BU,MATCH("ba_"&amp;$E23,データシート1!$A$1:$BU$1,0),0),0)</f>
        <v>3.117</v>
      </c>
      <c r="J23" s="881">
        <f>IFERROR(VLOOKUP(年度マスタ!$K$4&amp;"_"&amp;J$20,データシート1!$A:$BU,MATCH("ba_"&amp;$E23,データシート1!$A$1:$BU$1,0),0),0)</f>
        <v>2.5950000000000002</v>
      </c>
      <c r="K23" s="881">
        <f>IFERROR(VLOOKUP(年度マスタ!$K$4&amp;"_"&amp;K$20,データシート1!$A:$BU,MATCH("ba_"&amp;$E23,データシート1!$A$1:$BU$1,0),0),0)</f>
        <v>2.5219999999999998</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33.662139454226633</v>
      </c>
      <c r="AG24" s="877">
        <f t="shared" ref="AG24:AP24" si="11">AG25+AG29</f>
        <v>33.386794002459197</v>
      </c>
      <c r="AH24" s="877">
        <f t="shared" si="11"/>
        <v>31.941668828369927</v>
      </c>
      <c r="AI24" s="877">
        <f t="shared" si="11"/>
        <v>30.985956275004508</v>
      </c>
      <c r="AJ24" s="877">
        <f t="shared" si="11"/>
        <v>32.925742497931616</v>
      </c>
      <c r="AK24" s="877">
        <f t="shared" si="11"/>
        <v>28.38240207995819</v>
      </c>
      <c r="AL24" s="877">
        <f t="shared" si="11"/>
        <v>27.112985626508689</v>
      </c>
      <c r="AM24" s="877">
        <f t="shared" si="11"/>
        <v>26.870344491740099</v>
      </c>
      <c r="AN24" s="877">
        <f t="shared" si="11"/>
        <v>25.35965276991805</v>
      </c>
      <c r="AO24" s="877">
        <f t="shared" si="11"/>
        <v>23.20487580454872</v>
      </c>
      <c r="AP24" s="878">
        <f t="shared" si="11"/>
        <v>24.797925926546473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16.876180987004069</v>
      </c>
      <c r="AG25" s="879">
        <f>①CO2排出量の現状把握!AA35</f>
        <v>17.535509857325433</v>
      </c>
      <c r="AH25" s="879">
        <f>①CO2排出量の現状把握!AB35</f>
        <v>15.980827684485856</v>
      </c>
      <c r="AI25" s="879">
        <f>①CO2排出量の現状把握!AC35</f>
        <v>15.032156176885008</v>
      </c>
      <c r="AJ25" s="879">
        <f>①CO2排出量の現状把握!AD35</f>
        <v>19.885417072987753</v>
      </c>
      <c r="AK25" s="879">
        <f>①CO2排出量の現状把握!AE35</f>
        <v>15.747848984968645</v>
      </c>
      <c r="AL25" s="879">
        <f>①CO2排出量の現状把握!AF35</f>
        <v>15.176155194109578</v>
      </c>
      <c r="AM25" s="879">
        <f>①CO2排出量の現状把握!AG35</f>
        <v>14.516511679800141</v>
      </c>
      <c r="AN25" s="879">
        <f>①CO2排出量の現状把握!AH35</f>
        <v>14.344771537558984</v>
      </c>
      <c r="AO25" s="879">
        <f>①CO2排出量の現状把握!AI35</f>
        <v>13.594976177593054</v>
      </c>
      <c r="AP25" s="880">
        <f>①CO2排出量の現状把握!AJ35</f>
        <v>13.770103259248948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7.7282145594567941</v>
      </c>
      <c r="AG26" s="881">
        <f>①CO2排出量の現状把握!AA36</f>
        <v>8.3693158599357851</v>
      </c>
      <c r="AH26" s="881">
        <f>①CO2排出量の現状把握!AB36</f>
        <v>7.3846133702134358</v>
      </c>
      <c r="AI26" s="881">
        <f>①CO2排出量の現状把握!AC36</f>
        <v>7.8939005072217103</v>
      </c>
      <c r="AJ26" s="881">
        <f>①CO2排出量の現状把握!AD36</f>
        <v>7.5903913643434127</v>
      </c>
      <c r="AK26" s="881">
        <f>①CO2排出量の現状把握!AE36</f>
        <v>8.1963540236180634</v>
      </c>
      <c r="AL26" s="881">
        <f>①CO2排出量の現状把握!AF36</f>
        <v>7.7677246073762669</v>
      </c>
      <c r="AM26" s="881">
        <f>①CO2排出量の現状把握!AG36</f>
        <v>7.6979297621873943</v>
      </c>
      <c r="AN26" s="881">
        <f>①CO2排出量の現状把握!AH36</f>
        <v>7.5407201783183684</v>
      </c>
      <c r="AO26" s="881">
        <f>①CO2排出量の現状把握!AI36</f>
        <v>6.6487549307934941</v>
      </c>
      <c r="AP26" s="882">
        <f>①CO2排出量の現状把握!AJ36</f>
        <v>7.0272409048429116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1.439331480714052</v>
      </c>
      <c r="AG27" s="881">
        <f>①CO2排出量の現状把握!AA37</f>
        <v>1.343994216202238</v>
      </c>
      <c r="AH27" s="881">
        <f>①CO2排出量の現状把握!AB37</f>
        <v>1.1760421391319811</v>
      </c>
      <c r="AI27" s="881">
        <f>①CO2排出量の現状把握!AC37</f>
        <v>1.0173977141142561</v>
      </c>
      <c r="AJ27" s="881">
        <f>①CO2排出量の現状把握!AD37</f>
        <v>0.9626872944309417</v>
      </c>
      <c r="AK27" s="881">
        <f>①CO2排出量の現状把握!AE37</f>
        <v>0.90108754261027735</v>
      </c>
      <c r="AL27" s="881">
        <f>①CO2排出量の現状把握!AF37</f>
        <v>0.90971769378884648</v>
      </c>
      <c r="AM27" s="881">
        <f>①CO2排出量の現状把握!AG37</f>
        <v>0.84261903010060746</v>
      </c>
      <c r="AN27" s="881">
        <f>①CO2排出量の現状把握!AH37</f>
        <v>0.78560962907684706</v>
      </c>
      <c r="AO27" s="881">
        <f>①CO2排出量の現状把握!AI37</f>
        <v>0.70523917694019378</v>
      </c>
      <c r="AP27" s="882">
        <f>①CO2排出量の現状把握!AJ37</f>
        <v>0.7729623391138658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7.7086349468332251</v>
      </c>
      <c r="AG28" s="881">
        <f>①CO2排出量の現状把握!AA38</f>
        <v>7.8221997811874084</v>
      </c>
      <c r="AH28" s="881">
        <f>①CO2排出量の現状把握!AB38</f>
        <v>7.4201721751404408</v>
      </c>
      <c r="AI28" s="881">
        <f>①CO2排出量の現状把握!AC38</f>
        <v>6.1208579555490417</v>
      </c>
      <c r="AJ28" s="881">
        <f>①CO2排出量の現状把握!AD38</f>
        <v>11.3323384142134</v>
      </c>
      <c r="AK28" s="881">
        <f>①CO2排出量の現状把握!AE38</f>
        <v>6.6504074187403033</v>
      </c>
      <c r="AL28" s="881">
        <f>①CO2排出量の現状把握!AF38</f>
        <v>6.4987128929444644</v>
      </c>
      <c r="AM28" s="881">
        <f>①CO2排出量の現状把握!AG38</f>
        <v>5.9759628875121393</v>
      </c>
      <c r="AN28" s="881">
        <f>①CO2排出量の現状把握!AH38</f>
        <v>6.0184417301637696</v>
      </c>
      <c r="AO28" s="881">
        <f>①CO2排出量の現状把握!AI38</f>
        <v>6.2409820698593652</v>
      </c>
      <c r="AP28" s="882">
        <f>①CO2排出量の現状把握!AJ38</f>
        <v>5.9699000152921702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16.78595846722256</v>
      </c>
      <c r="AG29" s="883">
        <f>①CO2排出量の現状把握!AA39</f>
        <v>15.851284145133761</v>
      </c>
      <c r="AH29" s="883">
        <f>①CO2排出量の現状把握!AB39</f>
        <v>15.960841143884069</v>
      </c>
      <c r="AI29" s="883">
        <f>①CO2排出量の現状把握!AC39</f>
        <v>15.953800098119499</v>
      </c>
      <c r="AJ29" s="883">
        <f>①CO2排出量の現状把握!AD39</f>
        <v>13.040325424943861</v>
      </c>
      <c r="AK29" s="883">
        <f>①CO2排出量の現状把握!AE39</f>
        <v>12.634553094989547</v>
      </c>
      <c r="AL29" s="883">
        <f>①CO2排出量の現状把握!AF39</f>
        <v>11.936830432399111</v>
      </c>
      <c r="AM29" s="883">
        <f>①CO2排出量の現状把握!AG39</f>
        <v>12.353832811939958</v>
      </c>
      <c r="AN29" s="883">
        <f>①CO2排出量の現状把握!AH39</f>
        <v>11.014881232359064</v>
      </c>
      <c r="AO29" s="883">
        <f>①CO2排出量の現状把握!AI39</f>
        <v>9.6098996269556665</v>
      </c>
      <c r="AP29" s="884">
        <f>①CO2排出量の現状把握!AJ39</f>
        <v>11.027822667297524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0.10973752886452913</v>
      </c>
      <c r="AG32" s="461">
        <f t="shared" si="16"/>
        <v>8.8777616676272611E-2</v>
      </c>
      <c r="AH32" s="461">
        <f t="shared" si="16"/>
        <v>9.8742492665213621E-2</v>
      </c>
      <c r="AI32" s="461">
        <f t="shared" si="16"/>
        <v>0.1005939585125664</v>
      </c>
      <c r="AJ32" s="461">
        <f t="shared" si="16"/>
        <v>7.8813712406425374E-2</v>
      </c>
      <c r="AK32" s="461">
        <f t="shared" si="16"/>
        <v>8.8857877247143655E-2</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0.21888838492812196</v>
      </c>
      <c r="AG33" s="458">
        <f t="shared" ref="AG33:AP33" si="17">IFERROR(IF(G22/AG25&gt;1,1,G22/AG25),0)</f>
        <v>0.16902844708343587</v>
      </c>
      <c r="AH33" s="458">
        <f t="shared" si="17"/>
        <v>0.19736149230004491</v>
      </c>
      <c r="AI33" s="458">
        <f t="shared" si="17"/>
        <v>0.20735548269469287</v>
      </c>
      <c r="AJ33" s="458">
        <f t="shared" si="17"/>
        <v>0.1304976400784188</v>
      </c>
      <c r="AK33" s="458">
        <f t="shared" si="17"/>
        <v>0.16014885603787885</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0.47798879955781742</v>
      </c>
      <c r="AG34" s="459">
        <f t="shared" ref="AG34:AP36" si="18">IFERROR(IF(G23/AG26&gt;1,1,G23/AG26),0)</f>
        <v>0.35415081108227425</v>
      </c>
      <c r="AH34" s="459">
        <f t="shared" si="18"/>
        <v>0.42710428317370941</v>
      </c>
      <c r="AI34" s="459">
        <f t="shared" si="18"/>
        <v>0.39486182998486263</v>
      </c>
      <c r="AJ34" s="459">
        <f t="shared" si="18"/>
        <v>0.34187960481066365</v>
      </c>
      <c r="AK34" s="459">
        <f t="shared" si="18"/>
        <v>0.30769778766665934</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3.694</v>
      </c>
      <c r="G55" s="885">
        <f t="shared" ref="G55:P55" si="32">SUM(G56,G57,G60,G61,G62,G63,G64,G65,)</f>
        <v>2.964</v>
      </c>
      <c r="H55" s="885">
        <f t="shared" si="32"/>
        <v>3.1539999999999999</v>
      </c>
      <c r="I55" s="885">
        <f t="shared" si="32"/>
        <v>3.117</v>
      </c>
      <c r="J55" s="885">
        <f t="shared" si="32"/>
        <v>2.5950000000000002</v>
      </c>
      <c r="K55" s="885">
        <f t="shared" si="32"/>
        <v>2.5219999999999998</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3.694</v>
      </c>
      <c r="G56" s="887">
        <f>IFERROR(VLOOKUP(年度マスタ!$K$4&amp;"_"&amp;G$54,データシート1!$A:$CE,MATCH("bc_"&amp;$C56,データシート1!$A$1:$CE$1,0),0),0)</f>
        <v>2.964</v>
      </c>
      <c r="H56" s="887">
        <f>IFERROR(VLOOKUP(年度マスタ!$K$4&amp;"_"&amp;H$54,データシート1!$A:$CE,MATCH("bc_"&amp;$C56,データシート1!$A$1:$CE$1,0),0),0)</f>
        <v>3.1539999999999999</v>
      </c>
      <c r="I56" s="887">
        <f>IFERROR(VLOOKUP(年度マスタ!$K$4&amp;"_"&amp;I$54,データシート1!$A:$CE,MATCH("bc_"&amp;$C56,データシート1!$A$1:$CE$1,0),0),0)</f>
        <v>3.117</v>
      </c>
      <c r="J56" s="887">
        <f>IFERROR(VLOOKUP(年度マスタ!$K$4&amp;"_"&amp;J$54,データシート1!$A:$CE,MATCH("bc_"&amp;$C56,データシート1!$A$1:$CE$1,0),0),0)</f>
        <v>2.5950000000000002</v>
      </c>
      <c r="K56" s="887">
        <f>IFERROR(VLOOKUP(年度マスタ!$K$4&amp;"_"&amp;K$54,データシート1!$A:$CE,MATCH("bc_"&amp;$C56,データシート1!$A$1:$CE$1,0),0),0)</f>
        <v>2.5219999999999998</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大台町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904.90000000000009</v>
      </c>
      <c r="K6" s="619">
        <f>VLOOKUP(年度マスタ!$K$4&amp;"_"&amp;K$5,データシート1!$A:$BT,MATCH("cb_"&amp;$G6,データシート1!$A$1:$BT$1,0),0)</f>
        <v>950.5</v>
      </c>
      <c r="L6" s="619">
        <f>VLOOKUP(年度マスタ!$K$4&amp;"_"&amp;L$5,データシート1!$A:$BT,MATCH("cb_"&amp;$G6,データシート1!$A$1:$BT$1,0),0)</f>
        <v>1006</v>
      </c>
      <c r="M6" s="619">
        <f>VLOOKUP(年度マスタ!$K$4&amp;"_"&amp;M$5,データシート1!$A:$BT,MATCH("cb_"&amp;$G6,データシート1!$A$1:$BT$1,0),0)</f>
        <v>1046.8</v>
      </c>
      <c r="N6" s="619">
        <f>VLOOKUP(年度マスタ!$K$4&amp;"_"&amp;N$5,データシート1!$A:$BT,MATCH("cb_"&amp;$G6,データシート1!$A$1:$BT$1,0),0)</f>
        <v>1081.8</v>
      </c>
      <c r="O6" s="619">
        <f>VLOOKUP(年度マスタ!$K$4&amp;"_"&amp;O$5,データシート1!$A:$BT,MATCH("cb_"&amp;$G6,データシート1!$A$1:$BT$1,0),0)</f>
        <v>1118.5</v>
      </c>
      <c r="P6" s="619">
        <f>VLOOKUP(年度マスタ!$K$4&amp;"_"&amp;P$5,データシート1!$A:$BT,MATCH("cb_"&amp;$G6,データシート1!$A$1:$BT$1,0),0)</f>
        <v>1185.8</v>
      </c>
      <c r="Q6" s="619">
        <f>VLOOKUP(年度マスタ!$K$4&amp;"_"&amp;Q$5,データシート1!$A:$BT,MATCH("cb_"&amp;$G6,データシート1!$A$1:$BT$1,0),0)</f>
        <v>1321.6999999999994</v>
      </c>
      <c r="R6" s="633">
        <f>VLOOKUP(年度マスタ!$K$4&amp;"_"&amp;R$5,データシート1!$A:$BT,MATCH("cb_"&amp;$G6,データシート1!$A$1:$BT$1,0),0)</f>
        <v>1420.6999999999994</v>
      </c>
      <c r="S6" s="568"/>
      <c r="T6" s="190"/>
      <c r="U6" s="581"/>
      <c r="V6" s="195"/>
      <c r="W6" s="195"/>
      <c r="X6" s="195"/>
      <c r="Y6" s="196" t="s">
        <v>372</v>
      </c>
      <c r="Z6" s="663" t="s">
        <v>373</v>
      </c>
      <c r="AA6" s="663"/>
      <c r="AB6" s="663"/>
      <c r="AC6" s="664">
        <f>SUM(AC7:AC8)</f>
        <v>162292</v>
      </c>
      <c r="AD6" s="664">
        <f>SUM(AD7:AD8)</f>
        <v>214432.28499999997</v>
      </c>
      <c r="AE6" s="665">
        <f>$AD6*3600/100000000</f>
        <v>7.7195622599999991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7064.8</v>
      </c>
      <c r="K7" s="617">
        <f>VLOOKUP(年度マスタ!$K$4&amp;"_"&amp;K$5,データシート1!$A:$BT,MATCH("cb_"&amp;$G7,データシート1!$A$1:$BT$1,0),0)</f>
        <v>12241.4</v>
      </c>
      <c r="L7" s="617">
        <f>VLOOKUP(年度マスタ!$K$4&amp;"_"&amp;L$5,データシート1!$A:$BT,MATCH("cb_"&amp;$G7,データシート1!$A$1:$BT$1,0),0)</f>
        <v>15793.099999999989</v>
      </c>
      <c r="M7" s="617">
        <f>VLOOKUP(年度マスタ!$K$4&amp;"_"&amp;M$5,データシート1!$A:$BT,MATCH("cb_"&amp;$G7,データシート1!$A$1:$BT$1,0),0)</f>
        <v>19574</v>
      </c>
      <c r="N7" s="617">
        <f>VLOOKUP(年度マスタ!$K$4&amp;"_"&amp;N$5,データシート1!$A:$BT,MATCH("cb_"&amp;$G7,データシート1!$A$1:$BT$1,0),0)</f>
        <v>23021.4</v>
      </c>
      <c r="O7" s="617">
        <f>VLOOKUP(年度マスタ!$K$4&amp;"_"&amp;O$5,データシート1!$A:$BT,MATCH("cb_"&amp;$G7,データシート1!$A$1:$BT$1,0),0)</f>
        <v>26144.100000000009</v>
      </c>
      <c r="P7" s="617">
        <f>VLOOKUP(年度マスタ!$K$4&amp;"_"&amp;P$5,データシート1!$A:$BT,MATCH("cb_"&amp;$G7,データシート1!$A$1:$BT$1,0),0)</f>
        <v>28170.80000000001</v>
      </c>
      <c r="Q7" s="617">
        <f>VLOOKUP(年度マスタ!$K$4&amp;"_"&amp;Q$5,データシート1!$A:$BT,MATCH("cb_"&amp;$G7,データシート1!$A$1:$BT$1,0),0)</f>
        <v>28792.30000000001</v>
      </c>
      <c r="R7" s="634">
        <f>VLOOKUP(年度マスタ!$K$4&amp;"_"&amp;R$5,データシート1!$A:$BT,MATCH("cb_"&amp;$G7,データシート1!$A$1:$BT$1,0),0)</f>
        <v>29001.30000000001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87749</v>
      </c>
      <c r="AD7" s="1022">
        <f>VLOOKUP(年度マスタ!$K$4&amp;"_"&amp;年度マスタ!$K$9,データシート3!A:AB,MATCH("ea_"&amp;$Y7&amp;"_年間発電",データシート3!$A$1:$AB$1,0),0)/10^3</f>
        <v>116113.24499999998</v>
      </c>
      <c r="AE7" s="554">
        <f t="shared" ref="AE7:AE16" si="0">$AD7*3600/100000000</f>
        <v>4.1800768199999991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74543</v>
      </c>
      <c r="AD8" s="1022">
        <f>VLOOKUP(年度マスタ!$K$4&amp;"_"&amp;年度マスタ!$K$9,データシート3!A:AB,MATCH("ea_"&amp;$Y8&amp;"_年間発電",データシート3!$A$1:$AB$1,0),0)/10^3</f>
        <v>98319.039999999979</v>
      </c>
      <c r="AE8" s="554">
        <f t="shared" si="0"/>
        <v>3.5394854399999995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220</v>
      </c>
      <c r="K9" s="617">
        <f>VLOOKUP(年度マスタ!$K$4&amp;"_"&amp;K$5,データシート1!$A:$BT,MATCH("cb_"&amp;$G9,データシート1!$A$1:$BT$1,0),0)</f>
        <v>220</v>
      </c>
      <c r="L9" s="617">
        <f>VLOOKUP(年度マスタ!$K$4&amp;"_"&amp;L$5,データシート1!$A:$BT,MATCH("cb_"&amp;$G9,データシート1!$A$1:$BT$1,0),0)</f>
        <v>220</v>
      </c>
      <c r="M9" s="617">
        <f>VLOOKUP(年度マスタ!$K$4&amp;"_"&amp;M$5,データシート1!$A:$BT,MATCH("cb_"&amp;$G9,データシート1!$A$1:$BT$1,0),0)</f>
        <v>220</v>
      </c>
      <c r="N9" s="617">
        <f>VLOOKUP(年度マスタ!$K$4&amp;"_"&amp;N$5,データシート1!$A:$BT,MATCH("cb_"&amp;$G9,データシート1!$A$1:$BT$1,0),0)</f>
        <v>220</v>
      </c>
      <c r="O9" s="617">
        <f>VLOOKUP(年度マスタ!$K$4&amp;"_"&amp;O$5,データシート1!$A:$BT,MATCH("cb_"&amp;$G9,データシート1!$A$1:$BT$1,0),0)</f>
        <v>220</v>
      </c>
      <c r="P9" s="617">
        <f>VLOOKUP(年度マスタ!$K$4&amp;"_"&amp;P$5,データシート1!$A:$BT,MATCH("cb_"&amp;$G9,データシート1!$A$1:$BT$1,0),0)</f>
        <v>220</v>
      </c>
      <c r="Q9" s="617">
        <f>VLOOKUP(年度マスタ!$K$4&amp;"_"&amp;Q$5,データシート1!$A:$BT,MATCH("cb_"&amp;$G9,データシート1!$A$1:$BT$1,0),0)</f>
        <v>220</v>
      </c>
      <c r="R9" s="634">
        <f>VLOOKUP(年度マスタ!$K$4&amp;"_"&amp;R$5,データシート1!$A:$BT,MATCH("cb_"&amp;$G9,データシート1!$A$1:$BT$1,0),0)</f>
        <v>12220</v>
      </c>
      <c r="S9" s="568"/>
      <c r="T9" s="190"/>
      <c r="U9" s="581"/>
      <c r="V9" s="195"/>
      <c r="W9" s="195"/>
      <c r="X9" s="195"/>
      <c r="Y9" s="196" t="s">
        <v>381</v>
      </c>
      <c r="Z9" s="208" t="s">
        <v>377</v>
      </c>
      <c r="AA9" s="208"/>
      <c r="AB9" s="208"/>
      <c r="AC9" s="666">
        <f>VLOOKUP(年度マスタ!$K$4&amp;"_"&amp;年度マスタ!$K$9,データシート3!A:AB,MATCH("ea_"&amp;$Y9&amp;"_設備",データシート3!$A$1:$AB$1,0),0)</f>
        <v>236900</v>
      </c>
      <c r="AD9" s="666">
        <f>VLOOKUP(年度マスタ!$K$4&amp;"_"&amp;年度マスタ!$K$9,データシート3!A:AB,MATCH("ea_"&amp;$Y9&amp;"_年間発電",データシート3!$A$1:$AB$1,0),0)/10^3</f>
        <v>640588.84199999995</v>
      </c>
      <c r="AE9" s="667">
        <f t="shared" si="0"/>
        <v>23.061198311999998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16004</v>
      </c>
      <c r="AD10" s="666">
        <f>SUM(AD11:AD12)</f>
        <v>93738.444000000003</v>
      </c>
      <c r="AE10" s="667">
        <f t="shared" si="0"/>
        <v>3.3745839840000005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14822</v>
      </c>
      <c r="AD11" s="1022">
        <f>VLOOKUP(年度マスタ!$K$4&amp;"_"&amp;年度マスタ!$K$9,データシート3!A:AB,MATCH("ea_"&amp;$Y11&amp;"_年間発電",データシート3!$A$1:$AB$1,0),0)/10^3</f>
        <v>87646.167000000001</v>
      </c>
      <c r="AE11" s="554">
        <f t="shared" si="0"/>
        <v>3.1552620119999997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8189.7000000000007</v>
      </c>
      <c r="K12" s="651">
        <f t="shared" ref="K12:Q12" si="1">SUM(K6:K11)</f>
        <v>13411.9</v>
      </c>
      <c r="L12" s="651">
        <f t="shared" si="1"/>
        <v>17019.099999999991</v>
      </c>
      <c r="M12" s="651">
        <f t="shared" si="1"/>
        <v>20840.8</v>
      </c>
      <c r="N12" s="651">
        <f t="shared" si="1"/>
        <v>24323.200000000001</v>
      </c>
      <c r="O12" s="651">
        <f t="shared" si="1"/>
        <v>27482.600000000009</v>
      </c>
      <c r="P12" s="651">
        <f t="shared" si="1"/>
        <v>29576.600000000009</v>
      </c>
      <c r="Q12" s="651">
        <f t="shared" si="1"/>
        <v>30334.000000000011</v>
      </c>
      <c r="R12" s="652">
        <f t="shared" ref="R12" si="2">SUM(R6:R11)</f>
        <v>42642.000000000015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1182</v>
      </c>
      <c r="AD12" s="1022">
        <f>VLOOKUP(年度マスタ!$K$4&amp;"_"&amp;年度マスタ!$K$9,データシート3!A:AB,MATCH("ea_"&amp;$Y12&amp;"_年間発電",データシート3!$A$1:$AB$1,0),0)/10^3</f>
        <v>6092.277</v>
      </c>
      <c r="AE12" s="554">
        <f t="shared" si="0"/>
        <v>0.219321972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0.58737852000000002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4.8267926599999997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1085.9885880000002</v>
      </c>
      <c r="K19" s="615">
        <f>K6*別紙!$C5/100*別紙!$E5/10^3</f>
        <v>1140.7140599999998</v>
      </c>
      <c r="L19" s="615">
        <f>L6*別紙!$C5/100*別紙!$E5/10^3</f>
        <v>1207.3207199999999</v>
      </c>
      <c r="M19" s="615">
        <f>M6*別紙!$C5/100*別紙!$E5/10^3</f>
        <v>1256.2856159999999</v>
      </c>
      <c r="N19" s="615">
        <f>N6*別紙!$C5/100*別紙!$E5/10^3</f>
        <v>1298.289816</v>
      </c>
      <c r="O19" s="615">
        <f>O6*別紙!$C5/100*別紙!$E5/10^3</f>
        <v>1342.33422</v>
      </c>
      <c r="P19" s="615">
        <f>P6*別紙!$C5/100*別紙!$E5/10^3</f>
        <v>1423.102296</v>
      </c>
      <c r="Q19" s="615">
        <f>Q6*別紙!$C5/100*別紙!$E5/10^3</f>
        <v>1586.198603999999</v>
      </c>
      <c r="R19" s="639">
        <f>R6*別紙!$C5/100*別紙!$E5/10^3</f>
        <v>1705.010483999999</v>
      </c>
      <c r="S19" s="572"/>
      <c r="T19" s="191"/>
      <c r="U19" s="588"/>
      <c r="W19" s="201"/>
      <c r="X19" s="201"/>
      <c r="Y19" s="173"/>
      <c r="Z19" s="628" t="s">
        <v>389</v>
      </c>
      <c r="AA19" s="671"/>
      <c r="AB19" s="672"/>
      <c r="AC19" s="673">
        <f>SUM($AC$6,$AC$9,$AC$10,$AC$13)</f>
        <v>415196</v>
      </c>
      <c r="AD19" s="673">
        <f>SUM($AD$6,$AD$9,$AD$10,$AD$13)</f>
        <v>948759.57099999988</v>
      </c>
      <c r="AE19" s="674">
        <f>SUM($AE$6,$AE$9,$AE$10,$AE$13,$AE$17,$AE$18)</f>
        <v>39.569515736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9345.0348479999993</v>
      </c>
      <c r="K20" s="617">
        <f>K7*別紙!$C6/100*別紙!$E6/10^3</f>
        <v>16192.434263999998</v>
      </c>
      <c r="L20" s="617">
        <f>L7*別紙!$C6/100*別紙!$E6/10^3</f>
        <v>20890.480955999985</v>
      </c>
      <c r="M20" s="617">
        <f>M7*別紙!$C6/100*別紙!$E6/10^3</f>
        <v>25891.704239999995</v>
      </c>
      <c r="N20" s="617">
        <f>N7*別紙!$C6/100*別紙!$E6/10^3</f>
        <v>30451.787064</v>
      </c>
      <c r="O20" s="617">
        <f>O7*別紙!$C6/100*別紙!$E6/10^3</f>
        <v>34582.369716000016</v>
      </c>
      <c r="P20" s="617">
        <f>P7*別紙!$C6/100*別紙!$E6/10^3</f>
        <v>37263.207408000017</v>
      </c>
      <c r="Q20" s="617">
        <f>Q7*別紙!$C6/100*別紙!$E6/10^3</f>
        <v>38085.302748000009</v>
      </c>
      <c r="R20" s="634">
        <f>R7*別紙!$C6/100*別紙!$E6/10^3</f>
        <v>38361.759588000015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1156.32</v>
      </c>
      <c r="K22" s="617">
        <f>K9*別紙!$C8/100*別紙!$E8/10^3</f>
        <v>1156.32</v>
      </c>
      <c r="L22" s="617">
        <f>L9*別紙!$C8/100*別紙!$E8/10^3</f>
        <v>1156.32</v>
      </c>
      <c r="M22" s="617">
        <f>M9*別紙!$C8/100*別紙!$E8/10^3</f>
        <v>1156.32</v>
      </c>
      <c r="N22" s="617">
        <f>N9*別紙!$C8/100*別紙!$E8/10^3</f>
        <v>1156.32</v>
      </c>
      <c r="O22" s="617">
        <f>O9*別紙!$C8/100*別紙!$E8/10^3</f>
        <v>1156.32</v>
      </c>
      <c r="P22" s="617">
        <f>P9*別紙!$C8/100*別紙!$E8/10^3</f>
        <v>1156.32</v>
      </c>
      <c r="Q22" s="617">
        <f>Q9*別紙!$C8/100*別紙!$E8/10^3</f>
        <v>1156.32</v>
      </c>
      <c r="R22" s="634">
        <f>R9*別紙!$C8/100*別紙!$E8/10^3</f>
        <v>64228.32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11587.343435999999</v>
      </c>
      <c r="K25" s="657">
        <f t="shared" si="3"/>
        <v>18489.468323999998</v>
      </c>
      <c r="L25" s="657">
        <f t="shared" si="3"/>
        <v>23254.121675999984</v>
      </c>
      <c r="M25" s="657">
        <f t="shared" si="3"/>
        <v>28304.309855999996</v>
      </c>
      <c r="N25" s="657">
        <f t="shared" si="3"/>
        <v>32906.39688</v>
      </c>
      <c r="O25" s="657">
        <f t="shared" si="3"/>
        <v>37081.023936000012</v>
      </c>
      <c r="P25" s="657">
        <f t="shared" si="3"/>
        <v>39842.629704000014</v>
      </c>
      <c r="Q25" s="657">
        <f t="shared" si="3"/>
        <v>40827.821352000006</v>
      </c>
      <c r="R25" s="658">
        <f t="shared" ref="R25" si="4">SUM(R19:R24)</f>
        <v>104295.09007200002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49612.779175982207</v>
      </c>
      <c r="K26" s="654">
        <f>(VLOOKUP(年度マスタ!$K$4&amp;"_"&amp;K$18,データシート1!$A:$BT,MATCH("da_合計",データシート1!$A$1:$BT$1,0),0))/10^3</f>
        <v>49945.630998479268</v>
      </c>
      <c r="L26" s="654">
        <f>(VLOOKUP(年度マスタ!$K$4&amp;"_"&amp;L$18,データシート1!$A:$BT,MATCH("da_合計",データシート1!$A$1:$BT$1,0),0))/10^3</f>
        <v>48779.856355736432</v>
      </c>
      <c r="M26" s="654">
        <f>(VLOOKUP(年度マスタ!$K$4&amp;"_"&amp;M$18,データシート1!$A:$BT,MATCH("da_合計",データシート1!$A$1:$BT$1,0),0))/10^3</f>
        <v>47670.993315783468</v>
      </c>
      <c r="N26" s="654">
        <f>(VLOOKUP(年度マスタ!$K$4&amp;"_"&amp;N$18,データシート1!$A:$BT,MATCH("da_合計",データシート1!$A$1:$BT$1,0),0))/10^3</f>
        <v>46377.678171178508</v>
      </c>
      <c r="O26" s="654">
        <f>(VLOOKUP(年度マスタ!$K$4&amp;"_"&amp;O$18,データシート1!$A:$BT,MATCH("da_合計",データシート1!$A$1:$BT$1,0),0))/10^3</f>
        <v>47022.320713835688</v>
      </c>
      <c r="P26" s="654">
        <f>(VLOOKUP(年度マスタ!$K$4&amp;"_"&amp;P$18,データシート1!$A:$BT,MATCH("da_合計",データシート1!$A$1:$BT$1,0),0))/10^3</f>
        <v>47375.774401647534</v>
      </c>
      <c r="Q26" s="654">
        <f>(VLOOKUP(年度マスタ!$K$4&amp;"_"&amp;Q$18,データシート1!$A:$BT,MATCH("da_合計",データシート1!$A$1:$BT$1,0),0))/10^3</f>
        <v>44028.636967636594</v>
      </c>
      <c r="R26" s="655">
        <f>Q26</f>
        <v>44028.636967636594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0.23355562071816952</v>
      </c>
      <c r="K27" s="839">
        <f t="shared" ref="K27:P27" si="5">K25/K26</f>
        <v>0.37019190576575078</v>
      </c>
      <c r="L27" s="839">
        <f t="shared" si="5"/>
        <v>0.47671566530280152</v>
      </c>
      <c r="M27" s="839">
        <f t="shared" si="5"/>
        <v>0.59374281690557251</v>
      </c>
      <c r="N27" s="839">
        <f t="shared" si="5"/>
        <v>0.70953092473805079</v>
      </c>
      <c r="O27" s="839">
        <f t="shared" si="5"/>
        <v>0.78858345086080406</v>
      </c>
      <c r="P27" s="839">
        <f t="shared" si="5"/>
        <v>0.84099162931285931</v>
      </c>
      <c r="Q27" s="839">
        <f>Q25/Q26</f>
        <v>0.92730150565439129</v>
      </c>
      <c r="R27" s="840">
        <f>R25/R26</f>
        <v>2.3688012451682865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2.3688012451682865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21.548692767786317</v>
      </c>
      <c r="AA52" s="173"/>
      <c r="AB52" s="678" t="s">
        <v>413</v>
      </c>
      <c r="AC52" s="679">
        <f>$AD6</f>
        <v>214432.28499999997</v>
      </c>
      <c r="AD52" s="680">
        <f>R19+R20</f>
        <v>40066.770072000014</v>
      </c>
      <c r="AE52" s="681">
        <f t="shared" ref="AE52:AE54" si="6">IFERROR(AD52/AC52,"-")</f>
        <v>0.18685045524744567</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904730.93403236324</v>
      </c>
      <c r="Z53" s="1130"/>
      <c r="AA53" s="173"/>
      <c r="AB53" s="678" t="s">
        <v>377</v>
      </c>
      <c r="AC53" s="679">
        <f>$AD9</f>
        <v>640588.84199999995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93738.444000000003</v>
      </c>
      <c r="AD54" s="679">
        <f>R22</f>
        <v>64228.32</v>
      </c>
      <c r="AE54" s="681">
        <f t="shared" si="6"/>
        <v>0.68518653883352276</v>
      </c>
      <c r="AF54" s="473"/>
      <c r="AG54" s="41"/>
      <c r="AH54" s="420"/>
      <c r="AI54" s="442" t="s">
        <v>440</v>
      </c>
      <c r="AJ54" s="443">
        <f>VLOOKUP(年度マスタ!$K$4&amp;"_"&amp;AJ$53,データシート1!$A$1:$BT$2000,MATCH("ca_太陽光発電（10kW未満）",データシート1!$A$1:$BT$1,0),0)</f>
        <v>190</v>
      </c>
      <c r="AK54" s="443">
        <f>VLOOKUP(年度マスタ!$K$4&amp;"_"&amp;AK$53,データシート1!$A$1:$BT$2000,MATCH("ca_太陽光発電（10kW未満）",データシート1!$A$1:$BT$1,0),0)</f>
        <v>199</v>
      </c>
      <c r="AL54" s="443">
        <f>VLOOKUP(年度マスタ!$K$4&amp;"_"&amp;AL$53,データシート1!$A$1:$BT$2000,MATCH("ca_太陽光発電（10kW未満）",データシート1!$A$1:$BT$1,0),0)</f>
        <v>210</v>
      </c>
      <c r="AM54" s="443">
        <f>VLOOKUP(年度マスタ!$K$4&amp;"_"&amp;AM$53,データシート1!$A$1:$BT$2000,MATCH("ca_太陽光発電（10kW未満）",データシート1!$A$1:$BT$1,0),0)</f>
        <v>218</v>
      </c>
      <c r="AN54" s="443">
        <f>VLOOKUP(年度マスタ!$K$4&amp;"_"&amp;AN$53,データシート1!$A$1:$BT$2000,MATCH("ca_太陽光発電（10kW未満）",データシート1!$A$1:$BT$1,0),0)</f>
        <v>224</v>
      </c>
      <c r="AO54" s="443">
        <f>VLOOKUP(年度マスタ!$K$4&amp;"_"&amp;AO$53,データシート1!$A$1:$BT$2000,MATCH("ca_太陽光発電（10kW未満）",データシート1!$A$1:$BT$1,0),0)</f>
        <v>230</v>
      </c>
      <c r="AP54" s="443">
        <f>VLOOKUP(年度マスタ!$K$4&amp;"_"&amp;AP$53,データシート1!$A$1:$BT$2000,MATCH("ca_太陽光発電（10kW未満）",データシート1!$A$1:$BT$1,0),0)</f>
        <v>238</v>
      </c>
      <c r="AQ54" s="443">
        <f>VLOOKUP(年度マスタ!$K$4&amp;"_"&amp;AQ$53,データシート1!$A$1:$BT$2000,MATCH("ca_太陽光発電（10kW未満）",データシート1!$A$1:$BT$1,0),0)</f>
        <v>258</v>
      </c>
      <c r="AR54" s="443">
        <f>VLOOKUP(年度マスタ!$K$4&amp;"_"&amp;AR$53,データシート1!$A$1:$BT$2000,MATCH("ca_太陽光発電（10kW未満）",データシート1!$A$1:$BT$1,0),0)</f>
        <v>271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大台町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三重県</v>
      </c>
      <c r="AY12" s="1023" t="str">
        <f>年度マスタ!$J4</f>
        <v>大台町</v>
      </c>
      <c r="AZ12" s="1023" t="str">
        <f>年度マスタ!$K4</f>
        <v>24443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07322</v>
      </c>
      <c r="AY21" s="18" t="str">
        <f>IF(IFERROR(比較地域マスタ!$Z6,"")=0,"",IFERROR(比較地域マスタ!$Z6,""))</f>
        <v>大玉村</v>
      </c>
      <c r="BB21" s="110" t="str">
        <f t="shared" ref="BB21:BC68" si="0">AX21</f>
        <v>07322</v>
      </c>
      <c r="BC21" s="1031" t="str">
        <f t="shared" si="0"/>
        <v>大玉村</v>
      </c>
      <c r="BD21" s="34">
        <f>SUM(BE21,BI21:BK21,BQ21)</f>
        <v>52.721972689289046</v>
      </c>
      <c r="BE21" s="34">
        <f>SUM(BF21:BH21)</f>
        <v>11.481380075285401</v>
      </c>
      <c r="BF21" s="34">
        <f>VLOOKUP($AX21&amp;"_"&amp;$BC$14,データシート1!$A:$BT,MATCH($BC$12&amp;"_"&amp;BF$20,データシート1!$A$1:$BT$1,0),0)</f>
        <v>8.3988524325024621</v>
      </c>
      <c r="BG21" s="34">
        <f>VLOOKUP($AX21&amp;"_"&amp;$BC$14,データシート1!$A:$BT,MATCH($BC$12&amp;"_"&amp;BG$20,データシート1!$A$1:$BT$1,0),0)</f>
        <v>0.63024597926552994</v>
      </c>
      <c r="BH21" s="34">
        <f>VLOOKUP($AX21&amp;"_"&amp;$BC$14,データシート1!$A:$BT,MATCH($BC$12&amp;"_"&amp;BH$20,データシート1!$A$1:$BT$1,0),0)</f>
        <v>2.4522816635174092</v>
      </c>
      <c r="BI21" s="34">
        <f>VLOOKUP($AX21&amp;"_"&amp;$BC$14,データシート1!$A:$BT,MATCH($BC$12&amp;"_"&amp;BI$20,データシート1!$A$1:$BT$1,0),0)</f>
        <v>7.7996505578508426</v>
      </c>
      <c r="BJ21" s="34">
        <f>VLOOKUP($AX21&amp;"_"&amp;$BC$14,データシート1!$A:$BT,MATCH($BC$12&amp;"_"&amp;BJ$20,データシート1!$A$1:$BT$1,0),0)</f>
        <v>11.415453466769682</v>
      </c>
      <c r="BK21" s="34">
        <f t="shared" ref="BK21:BK68" si="1">SUM(BL21,BO21:BP21)</f>
        <v>21.256779372705815</v>
      </c>
      <c r="BL21" s="34">
        <f t="shared" ref="BL21:BL67" si="2">SUM(BM21:BN21)</f>
        <v>20.746767989589209</v>
      </c>
      <c r="BM21" s="34">
        <f>VLOOKUP($AX21&amp;"_"&amp;$BC$14,データシート1!$A:$BT,MATCH($BC$12&amp;"_"&amp;BM$20,データシート1!$A$1:$BT$1,0),0)</f>
        <v>8.9118525701428286</v>
      </c>
      <c r="BN21" s="34">
        <f>VLOOKUP($AX21&amp;"_"&amp;$BC$14,データシート1!$A:$BT,MATCH($BC$12&amp;"_"&amp;BN$20,データシート1!$A$1:$BT$1,0),0)</f>
        <v>11.83491541944638</v>
      </c>
      <c r="BO21" s="34">
        <f>VLOOKUP($AX21&amp;"_"&amp;$BC$14,データシート1!$A:$BT,MATCH($BC$12&amp;"_"&amp;BO$20,データシート1!$A$1:$BT$1,0),0)</f>
        <v>0.51001138311660399</v>
      </c>
      <c r="BP21" s="34">
        <f>VLOOKUP($AX21&amp;"_"&amp;$BC$14,データシート1!$A:$BT,MATCH($BC$12&amp;"_"&amp;BP$20,データシート1!$A$1:$BT$1,0),0)</f>
        <v>0</v>
      </c>
      <c r="BQ21" s="34">
        <f>VLOOKUP($AX21&amp;"_"&amp;$BC$14,データシート1!$A:$BT,MATCH($BC$12&amp;"_"&amp;BQ$20,データシート1!$A$1:$BT$1,0),0)</f>
        <v>0.76870921667730985</v>
      </c>
      <c r="BR21" s="35">
        <f t="shared" ref="BR21:BR68" si="3">BD21</f>
        <v>52.721972689289046</v>
      </c>
      <c r="BT21" s="111" t="str">
        <f t="shared" ref="BT21:BT68" si="4">AY21</f>
        <v>大玉村</v>
      </c>
      <c r="BU21" s="34">
        <f>BD21</f>
        <v>52.721972689289046</v>
      </c>
      <c r="BV21" s="60">
        <f>BE21/$BR21</f>
        <v>0.21777220179050599</v>
      </c>
      <c r="BW21" s="60">
        <f t="shared" ref="BW21:CH42" si="5">BF21/$BR21</f>
        <v>0.15930459358947255</v>
      </c>
      <c r="BX21" s="60">
        <f t="shared" si="5"/>
        <v>1.1954142592118338E-2</v>
      </c>
      <c r="BY21" s="60">
        <f t="shared" si="5"/>
        <v>4.6513465608915137E-2</v>
      </c>
      <c r="BZ21" s="60">
        <f t="shared" si="5"/>
        <v>0.1479392776863111</v>
      </c>
      <c r="CA21" s="60">
        <f t="shared" si="5"/>
        <v>0.21652174386655371</v>
      </c>
      <c r="CB21" s="60">
        <f t="shared" si="5"/>
        <v>0.40318634315867175</v>
      </c>
      <c r="CC21" s="60">
        <f t="shared" si="5"/>
        <v>0.39351274110811307</v>
      </c>
      <c r="CD21" s="60">
        <f t="shared" si="5"/>
        <v>0.16903488461374194</v>
      </c>
      <c r="CE21" s="60">
        <f t="shared" si="5"/>
        <v>0.22447785649437113</v>
      </c>
      <c r="CF21" s="60">
        <f t="shared" si="5"/>
        <v>9.6736020505586561E-3</v>
      </c>
      <c r="CG21" s="60">
        <f t="shared" si="5"/>
        <v>0</v>
      </c>
      <c r="CH21" s="60">
        <f>BQ21/$BR21</f>
        <v>1.4580433497957488E-2</v>
      </c>
      <c r="CI21" s="112">
        <f t="shared" ref="CI21:CI68" si="6">BR21/$BR21</f>
        <v>1</v>
      </c>
      <c r="CK21" s="113" t="str">
        <f t="shared" ref="CK21:CK68" si="7">AY21</f>
        <v>大玉村</v>
      </c>
      <c r="CL21" s="114">
        <f>CN21+CP21+CR21</f>
        <v>11.481380075285401</v>
      </c>
      <c r="CM21" s="61">
        <f>IF(IF(CL21=0,0,CW21/CL21)&gt;1,1,IF(CL21=0,0,CW21/CL21))</f>
        <v>0</v>
      </c>
      <c r="CN21" s="62">
        <f>BF21</f>
        <v>8.3988524325024621</v>
      </c>
      <c r="CO21" s="61">
        <f>IF(IF(CN21=0,0,CX21/CN21)&gt;1,1,IF(CN21=0,0,CX21/CN21))</f>
        <v>0</v>
      </c>
      <c r="CP21" s="62">
        <f t="shared" ref="CP21:CP68" si="8">BG21</f>
        <v>0.63024597926552994</v>
      </c>
      <c r="CQ21" s="61">
        <f>IF(IF(CP21=0,0,CY21/CP21)&gt;1,1,IF(CP21=0,0,CY21/CP21))</f>
        <v>0</v>
      </c>
      <c r="CR21" s="62">
        <f t="shared" ref="CR21:CR68" si="9">BH21</f>
        <v>2.4522816635174092</v>
      </c>
      <c r="CS21" s="61">
        <f>IF(IF(CR21=0,0,CZ21/CR21)&gt;1,1,IF(CR21=0,0,CZ21/CR21))</f>
        <v>0</v>
      </c>
      <c r="CT21" s="62">
        <f t="shared" ref="CT21:CT68" si="10">BI21</f>
        <v>7.7996505578508426</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02321</v>
      </c>
      <c r="AY22" s="18" t="str">
        <f>IF(IFERROR(比較地域マスタ!$Z7,"")=0,"",IFERROR(比較地域マスタ!$Z7,""))</f>
        <v>鰺ヶ沢町</v>
      </c>
      <c r="BB22" s="110" t="str">
        <f t="shared" si="0"/>
        <v>02321</v>
      </c>
      <c r="BC22" s="1031" t="str">
        <f t="shared" si="0"/>
        <v>鰺ヶ沢町</v>
      </c>
      <c r="BD22" s="34">
        <f t="shared" ref="BD22:BD68" si="14">SUM(BE22,BI22:BK22,BQ22)</f>
        <v>62.516111935956246</v>
      </c>
      <c r="BE22" s="34">
        <f t="shared" ref="BE22:BE67" si="15">SUM(BF22:BH22)</f>
        <v>9.9778253316167707</v>
      </c>
      <c r="BF22" s="34">
        <f>VLOOKUP($AX22&amp;"_"&amp;$BC$14,データシート1!$A:$BT,MATCH($BC$12&amp;"_"&amp;BF$20,データシート1!$A$1:$BT$1,0),0)</f>
        <v>4.8390550214799157</v>
      </c>
      <c r="BG22" s="34">
        <f>VLOOKUP($AX22&amp;"_"&amp;$BC$14,データシート1!$A:$BT,MATCH($BC$12&amp;"_"&amp;BG$20,データシート1!$A$1:$BT$1,0),0)</f>
        <v>1.0488031137506932</v>
      </c>
      <c r="BH22" s="34">
        <f>VLOOKUP($AX22&amp;"_"&amp;$BC$14,データシート1!$A:$BT,MATCH($BC$12&amp;"_"&amp;BH$20,データシート1!$A$1:$BT$1,0),0)</f>
        <v>4.0899671963861621</v>
      </c>
      <c r="BI22" s="34">
        <f>VLOOKUP($AX22&amp;"_"&amp;$BC$14,データシート1!$A:$BT,MATCH($BC$12&amp;"_"&amp;BI$20,データシート1!$A$1:$BT$1,0),0)</f>
        <v>11.514048750174066</v>
      </c>
      <c r="BJ22" s="34">
        <f>VLOOKUP($AX22&amp;"_"&amp;$BC$14,データシート1!$A:$BT,MATCH($BC$12&amp;"_"&amp;BJ$20,データシート1!$A$1:$BT$1,0),0)</f>
        <v>20.517998260796688</v>
      </c>
      <c r="BK22" s="34">
        <f t="shared" si="1"/>
        <v>19.497171146903121</v>
      </c>
      <c r="BL22" s="34">
        <f t="shared" si="2"/>
        <v>18.401097992418048</v>
      </c>
      <c r="BM22" s="34">
        <f>VLOOKUP($AX22&amp;"_"&amp;$BC$14,データシート1!$A:$BT,MATCH($BC$12&amp;"_"&amp;BM$20,データシート1!$A$1:$BT$1,0),0)</f>
        <v>6.975084244314929</v>
      </c>
      <c r="BN22" s="34">
        <f>VLOOKUP($AX22&amp;"_"&amp;$BC$14,データシート1!$A:$BT,MATCH($BC$12&amp;"_"&amp;BN$20,データシート1!$A$1:$BT$1,0),0)</f>
        <v>11.426013748103118</v>
      </c>
      <c r="BO22" s="34">
        <f>VLOOKUP($AX22&amp;"_"&amp;$BC$14,データシート1!$A:$BT,MATCH($BC$12&amp;"_"&amp;BO$20,データシート1!$A$1:$BT$1,0),0)</f>
        <v>0.539204936815322</v>
      </c>
      <c r="BP22" s="34">
        <f>VLOOKUP($AX22&amp;"_"&amp;$BC$14,データシート1!$A:$BT,MATCH($BC$12&amp;"_"&amp;BP$20,データシート1!$A$1:$BT$1,0),0)</f>
        <v>0.55686821766975203</v>
      </c>
      <c r="BQ22" s="34">
        <f>VLOOKUP($AX22&amp;"_"&amp;$BC$14,データシート1!$A:$BT,MATCH($BC$12&amp;"_"&amp;BQ$20,データシート1!$A$1:$BT$1,0),0)</f>
        <v>1.009068446465595</v>
      </c>
      <c r="BR22" s="35">
        <f t="shared" si="3"/>
        <v>62.516111935956246</v>
      </c>
      <c r="BT22" s="121" t="str">
        <f t="shared" si="4"/>
        <v>鰺ヶ沢町</v>
      </c>
      <c r="BU22" s="33">
        <f>BD22</f>
        <v>62.516111935956246</v>
      </c>
      <c r="BV22" s="59">
        <f t="shared" ref="BV22:BZ68" si="16">BE22/$BR22</f>
        <v>0.15960406081936787</v>
      </c>
      <c r="BW22" s="59">
        <f t="shared" si="5"/>
        <v>7.7404926052298609E-2</v>
      </c>
      <c r="BX22" s="59">
        <f t="shared" si="5"/>
        <v>1.6776524983273509E-2</v>
      </c>
      <c r="BY22" s="59">
        <f t="shared" si="5"/>
        <v>6.5422609783795757E-2</v>
      </c>
      <c r="BZ22" s="59">
        <f t="shared" si="5"/>
        <v>0.18417730075679484</v>
      </c>
      <c r="CA22" s="59">
        <f t="shared" si="5"/>
        <v>0.32820336430736546</v>
      </c>
      <c r="CB22" s="59">
        <f t="shared" si="5"/>
        <v>0.31187433996018055</v>
      </c>
      <c r="CC22" s="59">
        <f t="shared" si="5"/>
        <v>0.29434168924754622</v>
      </c>
      <c r="CD22" s="59">
        <f t="shared" si="5"/>
        <v>0.11157258550340521</v>
      </c>
      <c r="CE22" s="59">
        <f t="shared" si="5"/>
        <v>0.18276910374414099</v>
      </c>
      <c r="CF22" s="59">
        <f t="shared" si="5"/>
        <v>8.6250555275686844E-3</v>
      </c>
      <c r="CG22" s="59">
        <f t="shared" si="5"/>
        <v>8.9075951850656979E-3</v>
      </c>
      <c r="CH22" s="59">
        <f t="shared" si="5"/>
        <v>1.6140934156291118E-2</v>
      </c>
      <c r="CI22" s="122">
        <f t="shared" si="6"/>
        <v>1</v>
      </c>
      <c r="CK22" s="123" t="str">
        <f t="shared" si="7"/>
        <v>鰺ヶ沢町</v>
      </c>
      <c r="CL22" s="124">
        <f t="shared" ref="CL22:CL68" si="17">CN22+CP22+CR22</f>
        <v>9.9778253316167707</v>
      </c>
      <c r="CM22" s="65">
        <f t="shared" ref="CM22:CM68" si="18">IF(IF(CL22=0,0,CW22/CL22)&gt;1,1,IF(CL22=0,0,CW22/CL22))</f>
        <v>0</v>
      </c>
      <c r="CN22" s="66">
        <f t="shared" ref="CN22:CN68" si="19">BF22</f>
        <v>4.8390550214799157</v>
      </c>
      <c r="CO22" s="65">
        <f t="shared" ref="CO22:CO68" si="20">IF(IF(CN22=0,0,CX22/CN22)&gt;1,1,IF(CN22=0,0,CX22/CN22))</f>
        <v>0</v>
      </c>
      <c r="CP22" s="66">
        <f t="shared" si="8"/>
        <v>1.0488031137506932</v>
      </c>
      <c r="CQ22" s="65">
        <f t="shared" ref="CQ22:CQ68" si="21">IF(IF(CP22=0,0,CY22/CP22)&gt;1,1,IF(CP22=0,0,CY22/CP22))</f>
        <v>0</v>
      </c>
      <c r="CR22" s="66">
        <f t="shared" si="9"/>
        <v>4.0899671963861621</v>
      </c>
      <c r="CS22" s="65">
        <f t="shared" ref="CS22:CS68" si="22">IF(IF(CR22=0,0,CZ22/CR22)&gt;1,1,IF(CR22=0,0,CZ22/CR22))</f>
        <v>0</v>
      </c>
      <c r="CT22" s="66">
        <f t="shared" si="10"/>
        <v>11.514048750174066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01218</v>
      </c>
      <c r="AY23" s="18" t="str">
        <f>IF(IFERROR(比較地域マスタ!$Z8,"")=0,"",IFERROR(比較地域マスタ!$Z8,""))</f>
        <v>赤平市</v>
      </c>
      <c r="BB23" s="110" t="str">
        <f t="shared" si="0"/>
        <v>01218</v>
      </c>
      <c r="BC23" s="1031" t="str">
        <f t="shared" si="0"/>
        <v>赤平市</v>
      </c>
      <c r="BD23" s="34">
        <f t="shared" si="14"/>
        <v>103.32040758203453</v>
      </c>
      <c r="BE23" s="34">
        <f t="shared" si="15"/>
        <v>49.141251656095974</v>
      </c>
      <c r="BF23" s="34">
        <f>VLOOKUP($AX23&amp;"_"&amp;$BC$14,データシート1!$A:$BT,MATCH($BC$12&amp;"_"&amp;BF$20,データシート1!$A$1:$BT$1,0),0)</f>
        <v>44.671546919447309</v>
      </c>
      <c r="BG23" s="34">
        <f>VLOOKUP($AX23&amp;"_"&amp;$BC$14,データシート1!$A:$BT,MATCH($BC$12&amp;"_"&amp;BG$20,データシート1!$A$1:$BT$1,0),0)</f>
        <v>1.1884929796866197</v>
      </c>
      <c r="BH23" s="34">
        <f>VLOOKUP($AX23&amp;"_"&amp;$BC$14,データシート1!$A:$BT,MATCH($BC$12&amp;"_"&amp;BH$20,データシート1!$A$1:$BT$1,0),0)</f>
        <v>3.2812117569620458</v>
      </c>
      <c r="BI23" s="34">
        <f>VLOOKUP($AX23&amp;"_"&amp;$BC$14,データシート1!$A:$BT,MATCH($BC$12&amp;"_"&amp;BI$20,データシート1!$A$1:$BT$1,0),0)</f>
        <v>13.58362169291855</v>
      </c>
      <c r="BJ23" s="34">
        <f>VLOOKUP($AX23&amp;"_"&amp;$BC$14,データシート1!$A:$BT,MATCH($BC$12&amp;"_"&amp;BJ$20,データシート1!$A$1:$BT$1,0),0)</f>
        <v>24.708804306549698</v>
      </c>
      <c r="BK23" s="34">
        <f t="shared" si="1"/>
        <v>14.671643104355764</v>
      </c>
      <c r="BL23" s="34">
        <f t="shared" si="2"/>
        <v>14.124672682256584</v>
      </c>
      <c r="BM23" s="34">
        <f>VLOOKUP($AX23&amp;"_"&amp;$BC$14,データシート1!$A:$BT,MATCH($BC$12&amp;"_"&amp;BM$20,データシート1!$A$1:$BT$1,0),0)</f>
        <v>7.4521408635188529</v>
      </c>
      <c r="BN23" s="34">
        <f>VLOOKUP($AX23&amp;"_"&amp;$BC$14,データシート1!$A:$BT,MATCH($BC$12&amp;"_"&amp;BN$20,データシート1!$A$1:$BT$1,0),0)</f>
        <v>6.6725318187377312</v>
      </c>
      <c r="BO23" s="34">
        <f>VLOOKUP($AX23&amp;"_"&amp;$BC$14,データシート1!$A:$BT,MATCH($BC$12&amp;"_"&amp;BO$20,データシート1!$A$1:$BT$1,0),0)</f>
        <v>0.54697042209918101</v>
      </c>
      <c r="BP23" s="34">
        <f>VLOOKUP($AX23&amp;"_"&amp;$BC$14,データシート1!$A:$BT,MATCH($BC$12&amp;"_"&amp;BP$20,データシート1!$A$1:$BT$1,0),0)</f>
        <v>0</v>
      </c>
      <c r="BQ23" s="34">
        <f>VLOOKUP($AX23&amp;"_"&amp;$BC$14,データシート1!$A:$BT,MATCH($BC$12&amp;"_"&amp;BQ$20,データシート1!$A$1:$BT$1,0),0)</f>
        <v>1.2150868221145481</v>
      </c>
      <c r="BR23" s="35">
        <f t="shared" si="3"/>
        <v>103.32040758203453</v>
      </c>
      <c r="BT23" s="121" t="str">
        <f t="shared" si="4"/>
        <v>赤平市</v>
      </c>
      <c r="BU23" s="33">
        <f t="shared" ref="BU23:BU68" si="25">BD23</f>
        <v>103.32040758203453</v>
      </c>
      <c r="BV23" s="59">
        <f t="shared" si="16"/>
        <v>0.47561999421148926</v>
      </c>
      <c r="BW23" s="59">
        <f t="shared" si="5"/>
        <v>0.43235937570202587</v>
      </c>
      <c r="BX23" s="59">
        <f t="shared" si="5"/>
        <v>1.1502983848984315E-2</v>
      </c>
      <c r="BY23" s="59">
        <f t="shared" si="5"/>
        <v>3.1757634660479081E-2</v>
      </c>
      <c r="BZ23" s="59">
        <f t="shared" si="5"/>
        <v>0.13147084889433291</v>
      </c>
      <c r="CA23" s="59">
        <f t="shared" si="5"/>
        <v>0.23914737547789244</v>
      </c>
      <c r="CB23" s="59">
        <f t="shared" si="5"/>
        <v>0.14200140560524546</v>
      </c>
      <c r="CC23" s="59">
        <f t="shared" si="5"/>
        <v>0.13670748124993456</v>
      </c>
      <c r="CD23" s="59">
        <f t="shared" si="5"/>
        <v>7.2126514382959514E-2</v>
      </c>
      <c r="CE23" s="59">
        <f t="shared" si="5"/>
        <v>6.4580966866975065E-2</v>
      </c>
      <c r="CF23" s="59">
        <f t="shared" si="5"/>
        <v>5.2939243553108946E-3</v>
      </c>
      <c r="CG23" s="59">
        <f t="shared" si="5"/>
        <v>0</v>
      </c>
      <c r="CH23" s="59">
        <f t="shared" si="5"/>
        <v>1.1760375811039956E-2</v>
      </c>
      <c r="CI23" s="122">
        <f t="shared" si="6"/>
        <v>1</v>
      </c>
      <c r="CK23" s="123" t="str">
        <f t="shared" si="7"/>
        <v>赤平市</v>
      </c>
      <c r="CL23" s="124">
        <f t="shared" si="17"/>
        <v>49.141251656095974</v>
      </c>
      <c r="CM23" s="65">
        <f t="shared" si="18"/>
        <v>0.12146617757668665</v>
      </c>
      <c r="CN23" s="66">
        <f t="shared" si="19"/>
        <v>44.671546919447309</v>
      </c>
      <c r="CO23" s="65">
        <f t="shared" si="20"/>
        <v>0.13361972914802858</v>
      </c>
      <c r="CP23" s="66">
        <f t="shared" si="8"/>
        <v>1.1884929796866197</v>
      </c>
      <c r="CQ23" s="65">
        <f t="shared" si="21"/>
        <v>0</v>
      </c>
      <c r="CR23" s="66">
        <f t="shared" si="9"/>
        <v>3.2812117569620458</v>
      </c>
      <c r="CS23" s="65">
        <f t="shared" si="22"/>
        <v>0</v>
      </c>
      <c r="CT23" s="66">
        <f t="shared" si="10"/>
        <v>13.58362169291855</v>
      </c>
      <c r="CU23" s="67">
        <f t="shared" si="23"/>
        <v>0</v>
      </c>
      <c r="CV23" s="16"/>
      <c r="CW23" s="959">
        <f t="shared" si="24"/>
        <v>5.9690000000000003</v>
      </c>
      <c r="CX23" s="962">
        <f>VLOOKUP($AX23&amp;"_"&amp;$CW$14,データシート1!$A:$BT,MATCH($CW$12&amp;"_"&amp;CX$20,データシート1!$A$1:$BT$1,0),0)</f>
        <v>5.9690000000000003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5.9690000000000003</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15482</v>
      </c>
      <c r="AY24" s="18" t="str">
        <f>IF(IFERROR(比較地域マスタ!$Z9,"")=0,"",IFERROR(比較地域マスタ!$Z9,""))</f>
        <v>津南町</v>
      </c>
      <c r="BB24" s="110" t="str">
        <f t="shared" si="0"/>
        <v>15482</v>
      </c>
      <c r="BC24" s="1031" t="str">
        <f t="shared" si="0"/>
        <v>津南町</v>
      </c>
      <c r="BD24" s="34">
        <f t="shared" si="14"/>
        <v>66.75604456300168</v>
      </c>
      <c r="BE24" s="34">
        <f t="shared" si="15"/>
        <v>22.575990346483426</v>
      </c>
      <c r="BF24" s="34">
        <f>VLOOKUP($AX24&amp;"_"&amp;$BC$14,データシート1!$A:$BT,MATCH($BC$12&amp;"_"&amp;BF$20,データシート1!$A$1:$BT$1,0),0)</f>
        <v>13.229707915086653</v>
      </c>
      <c r="BG24" s="34">
        <f>VLOOKUP($AX24&amp;"_"&amp;$BC$14,データシート1!$A:$BT,MATCH($BC$12&amp;"_"&amp;BG$20,データシート1!$A$1:$BT$1,0),0)</f>
        <v>1.4642533766323953</v>
      </c>
      <c r="BH24" s="34">
        <f>VLOOKUP($AX24&amp;"_"&amp;$BC$14,データシート1!$A:$BT,MATCH($BC$12&amp;"_"&amp;BH$20,データシート1!$A$1:$BT$1,0),0)</f>
        <v>7.8820290547643772</v>
      </c>
      <c r="BI24" s="34">
        <f>VLOOKUP($AX24&amp;"_"&amp;$BC$14,データシート1!$A:$BT,MATCH($BC$12&amp;"_"&amp;BI$20,データシート1!$A$1:$BT$1,0),0)</f>
        <v>10.598382841374107</v>
      </c>
      <c r="BJ24" s="34">
        <f>VLOOKUP($AX24&amp;"_"&amp;$BC$14,データシート1!$A:$BT,MATCH($BC$12&amp;"_"&amp;BJ$20,データシート1!$A$1:$BT$1,0),0)</f>
        <v>11.983498115119882</v>
      </c>
      <c r="BK24" s="34">
        <f t="shared" si="1"/>
        <v>21.074436499993961</v>
      </c>
      <c r="BL24" s="34">
        <f t="shared" si="2"/>
        <v>20.545624468295383</v>
      </c>
      <c r="BM24" s="34">
        <f>VLOOKUP($AX24&amp;"_"&amp;$BC$14,データシート1!$A:$BT,MATCH($BC$12&amp;"_"&amp;BM$20,データシート1!$A$1:$BT$1,0),0)</f>
        <v>6.8799447476075928</v>
      </c>
      <c r="BN24" s="34">
        <f>VLOOKUP($AX24&amp;"_"&amp;$BC$14,データシート1!$A:$BT,MATCH($BC$12&amp;"_"&amp;BN$20,データシート1!$A$1:$BT$1,0),0)</f>
        <v>13.665679720687789</v>
      </c>
      <c r="BO24" s="34">
        <f>VLOOKUP($AX24&amp;"_"&amp;$BC$14,データシート1!$A:$BT,MATCH($BC$12&amp;"_"&amp;BO$20,データシート1!$A$1:$BT$1,0),0)</f>
        <v>0.52881203169857804</v>
      </c>
      <c r="BP24" s="34">
        <f>VLOOKUP($AX24&amp;"_"&amp;$BC$14,データシート1!$A:$BT,MATCH($BC$12&amp;"_"&amp;BP$20,データシート1!$A$1:$BT$1,0),0)</f>
        <v>0</v>
      </c>
      <c r="BQ24" s="34">
        <f>VLOOKUP($AX24&amp;"_"&amp;$BC$14,データシート1!$A:$BT,MATCH($BC$12&amp;"_"&amp;BQ$20,データシート1!$A$1:$BT$1,0),0)</f>
        <v>0.52373676003030512</v>
      </c>
      <c r="BR24" s="35">
        <f t="shared" si="3"/>
        <v>66.75604456300168</v>
      </c>
      <c r="BT24" s="121" t="str">
        <f t="shared" si="4"/>
        <v>津南町</v>
      </c>
      <c r="BU24" s="33">
        <f t="shared" si="25"/>
        <v>66.75604456300168</v>
      </c>
      <c r="BV24" s="59">
        <f t="shared" si="16"/>
        <v>0.3381864592827562</v>
      </c>
      <c r="BW24" s="59">
        <f t="shared" si="5"/>
        <v>0.1981799251542081</v>
      </c>
      <c r="BX24" s="59">
        <f t="shared" si="5"/>
        <v>2.1934393899723816E-2</v>
      </c>
      <c r="BY24" s="59">
        <f t="shared" si="5"/>
        <v>0.11807214022882428</v>
      </c>
      <c r="BZ24" s="59">
        <f t="shared" si="5"/>
        <v>0.15876289421809253</v>
      </c>
      <c r="CA24" s="59">
        <f t="shared" si="5"/>
        <v>0.17951180591310106</v>
      </c>
      <c r="CB24" s="59">
        <f t="shared" si="5"/>
        <v>0.31569330744431318</v>
      </c>
      <c r="CC24" s="59">
        <f t="shared" si="5"/>
        <v>0.30777174715475009</v>
      </c>
      <c r="CD24" s="59">
        <f t="shared" si="5"/>
        <v>0.10306100058271991</v>
      </c>
      <c r="CE24" s="59">
        <f t="shared" si="5"/>
        <v>0.20471074657203017</v>
      </c>
      <c r="CF24" s="59">
        <f t="shared" si="5"/>
        <v>7.9215602895630882E-3</v>
      </c>
      <c r="CG24" s="59">
        <f t="shared" si="5"/>
        <v>0</v>
      </c>
      <c r="CH24" s="59">
        <f t="shared" si="5"/>
        <v>7.8455331417370509E-3</v>
      </c>
      <c r="CI24" s="122">
        <f t="shared" si="6"/>
        <v>1</v>
      </c>
      <c r="CK24" s="123" t="str">
        <f t="shared" si="7"/>
        <v>津南町</v>
      </c>
      <c r="CL24" s="124">
        <f t="shared" si="17"/>
        <v>22.575990346483426</v>
      </c>
      <c r="CM24" s="65">
        <f t="shared" si="18"/>
        <v>0</v>
      </c>
      <c r="CN24" s="66">
        <f t="shared" si="19"/>
        <v>13.229707915086653</v>
      </c>
      <c r="CO24" s="65">
        <f t="shared" si="20"/>
        <v>0</v>
      </c>
      <c r="CP24" s="66">
        <f t="shared" si="8"/>
        <v>1.4642533766323953</v>
      </c>
      <c r="CQ24" s="65">
        <f t="shared" si="21"/>
        <v>0</v>
      </c>
      <c r="CR24" s="66">
        <f t="shared" si="9"/>
        <v>7.8820290547643772</v>
      </c>
      <c r="CS24" s="65">
        <f t="shared" si="22"/>
        <v>0</v>
      </c>
      <c r="CT24" s="66">
        <f t="shared" si="10"/>
        <v>10.598382841374107</v>
      </c>
      <c r="CU24" s="67">
        <f t="shared" si="23"/>
        <v>0.27457019090119139</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2.91</v>
      </c>
      <c r="DB24" s="962">
        <f>VLOOKUP($AX24&amp;"_"&amp;$CW$14,データシート1!$A:$BT,MATCH($CW$12&amp;"_"&amp;DB$20,データシート1!$A$1:$BT$1,0),0)</f>
        <v>0</v>
      </c>
      <c r="DC24" s="962">
        <f>VLOOKUP($AX24&amp;"_"&amp;$CW$14,データシート1!$A:$BT,MATCH($CW$12&amp;"_"&amp;DC$20,データシート1!$A$1:$BT$1,0),0)</f>
        <v>0</v>
      </c>
      <c r="DD24" s="961">
        <f t="shared" si="11"/>
        <v>2.91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45361</v>
      </c>
      <c r="AY25" s="18" t="str">
        <f>IF(IFERROR(比較地域マスタ!$Z10,"")=0,"",IFERROR(比較地域マスタ!$Z10,""))</f>
        <v>高原町</v>
      </c>
      <c r="BB25" s="110" t="str">
        <f t="shared" si="0"/>
        <v>45361</v>
      </c>
      <c r="BC25" s="1031" t="str">
        <f t="shared" si="0"/>
        <v>高原町</v>
      </c>
      <c r="BD25" s="34">
        <f t="shared" si="14"/>
        <v>51.423666294721812</v>
      </c>
      <c r="BE25" s="34">
        <f t="shared" si="15"/>
        <v>13.55757655789354</v>
      </c>
      <c r="BF25" s="34">
        <f>VLOOKUP($AX25&amp;"_"&amp;$BC$14,データシート1!$A:$BT,MATCH($BC$12&amp;"_"&amp;BF$20,データシート1!$A$1:$BT$1,0),0)</f>
        <v>8.7612367463404954</v>
      </c>
      <c r="BG25" s="34">
        <f>VLOOKUP($AX25&amp;"_"&amp;$BC$14,データシート1!$A:$BT,MATCH($BC$12&amp;"_"&amp;BG$20,データシート1!$A$1:$BT$1,0),0)</f>
        <v>0.45775037402417296</v>
      </c>
      <c r="BH25" s="34">
        <f>VLOOKUP($AX25&amp;"_"&amp;$BC$14,データシート1!$A:$BT,MATCH($BC$12&amp;"_"&amp;BH$20,データシート1!$A$1:$BT$1,0),0)</f>
        <v>4.3385894375288725</v>
      </c>
      <c r="BI25" s="34">
        <f>VLOOKUP($AX25&amp;"_"&amp;$BC$14,データシート1!$A:$BT,MATCH($BC$12&amp;"_"&amp;BI$20,データシート1!$A$1:$BT$1,0),0)</f>
        <v>6.4507111500053922</v>
      </c>
      <c r="BJ25" s="34">
        <f>VLOOKUP($AX25&amp;"_"&amp;$BC$14,データシート1!$A:$BT,MATCH($BC$12&amp;"_"&amp;BJ$20,データシート1!$A$1:$BT$1,0),0)</f>
        <v>7.9518414927572243</v>
      </c>
      <c r="BK25" s="34">
        <f t="shared" si="1"/>
        <v>23.463537094065657</v>
      </c>
      <c r="BL25" s="34">
        <f t="shared" si="2"/>
        <v>22.937527643522156</v>
      </c>
      <c r="BM25" s="34">
        <f>VLOOKUP($AX25&amp;"_"&amp;$BC$14,データシート1!$A:$BT,MATCH($BC$12&amp;"_"&amp;BM$20,データシート1!$A$1:$BT$1,0),0)</f>
        <v>8.4633377999511037</v>
      </c>
      <c r="BN25" s="34">
        <f>VLOOKUP($AX25&amp;"_"&amp;$BC$14,データシート1!$A:$BT,MATCH($BC$12&amp;"_"&amp;BN$20,データシート1!$A$1:$BT$1,0),0)</f>
        <v>14.474189843571052</v>
      </c>
      <c r="BO25" s="34">
        <f>VLOOKUP($AX25&amp;"_"&amp;$BC$14,データシート1!$A:$BT,MATCH($BC$12&amp;"_"&amp;BO$20,データシート1!$A$1:$BT$1,0),0)</f>
        <v>0.52600945054350101</v>
      </c>
      <c r="BP25" s="34">
        <f>VLOOKUP($AX25&amp;"_"&amp;$BC$14,データシート1!$A:$BT,MATCH($BC$12&amp;"_"&amp;BP$20,データシート1!$A$1:$BT$1,0),0)</f>
        <v>0</v>
      </c>
      <c r="BQ25" s="34">
        <f>VLOOKUP($AX25&amp;"_"&amp;$BC$14,データシート1!$A:$BT,MATCH($BC$12&amp;"_"&amp;BQ$20,データシート1!$A$1:$BT$1,0),0)</f>
        <v>0</v>
      </c>
      <c r="BR25" s="35">
        <f t="shared" si="3"/>
        <v>51.423666294721812</v>
      </c>
      <c r="BT25" s="121" t="str">
        <f t="shared" si="4"/>
        <v>高原町</v>
      </c>
      <c r="BU25" s="33">
        <f t="shared" si="25"/>
        <v>51.423666294721812</v>
      </c>
      <c r="BV25" s="59">
        <f t="shared" si="16"/>
        <v>0.26364468997974005</v>
      </c>
      <c r="BW25" s="59">
        <f t="shared" si="5"/>
        <v>0.17037363100732006</v>
      </c>
      <c r="BX25" s="59">
        <f t="shared" si="5"/>
        <v>8.9015507257046156E-3</v>
      </c>
      <c r="BY25" s="59">
        <f t="shared" si="5"/>
        <v>8.4369508246715394E-2</v>
      </c>
      <c r="BZ25" s="59">
        <f t="shared" si="5"/>
        <v>0.12544245898444431</v>
      </c>
      <c r="CA25" s="59">
        <f t="shared" si="5"/>
        <v>0.15463388874654024</v>
      </c>
      <c r="CB25" s="59">
        <f t="shared" si="5"/>
        <v>0.45627896228927539</v>
      </c>
      <c r="CC25" s="59">
        <f t="shared" si="5"/>
        <v>0.44605002513942676</v>
      </c>
      <c r="CD25" s="59">
        <f t="shared" si="5"/>
        <v>0.16458059896868518</v>
      </c>
      <c r="CE25" s="59">
        <f t="shared" si="5"/>
        <v>0.28146942617074155</v>
      </c>
      <c r="CF25" s="59">
        <f t="shared" si="5"/>
        <v>1.0228937149848674E-2</v>
      </c>
      <c r="CG25" s="59">
        <f t="shared" si="5"/>
        <v>0</v>
      </c>
      <c r="CH25" s="59">
        <f t="shared" si="5"/>
        <v>0</v>
      </c>
      <c r="CI25" s="122">
        <f t="shared" si="6"/>
        <v>1</v>
      </c>
      <c r="CK25" s="123" t="str">
        <f t="shared" si="7"/>
        <v>高原町</v>
      </c>
      <c r="CL25" s="124">
        <f t="shared" si="17"/>
        <v>13.55757655789354</v>
      </c>
      <c r="CM25" s="65">
        <f t="shared" si="18"/>
        <v>0</v>
      </c>
      <c r="CN25" s="66">
        <f t="shared" si="19"/>
        <v>8.7612367463404954</v>
      </c>
      <c r="CO25" s="65">
        <f t="shared" si="20"/>
        <v>0</v>
      </c>
      <c r="CP25" s="66">
        <f t="shared" si="8"/>
        <v>0.45775037402417296</v>
      </c>
      <c r="CQ25" s="65">
        <f t="shared" si="21"/>
        <v>0</v>
      </c>
      <c r="CR25" s="66">
        <f t="shared" si="9"/>
        <v>4.3385894375288725</v>
      </c>
      <c r="CS25" s="65">
        <f t="shared" si="22"/>
        <v>0</v>
      </c>
      <c r="CT25" s="66">
        <f t="shared" si="10"/>
        <v>6.4507111500053922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01458</v>
      </c>
      <c r="AY26" s="18" t="str">
        <f>IF(IFERROR(比較地域マスタ!$Z11,"")=0,"",IFERROR(比較地域マスタ!$Z11,""))</f>
        <v>東川町</v>
      </c>
      <c r="BB26" s="110" t="str">
        <f t="shared" si="0"/>
        <v>01458</v>
      </c>
      <c r="BC26" s="1031" t="str">
        <f t="shared" si="0"/>
        <v>東川町</v>
      </c>
      <c r="BD26" s="34">
        <f t="shared" si="14"/>
        <v>86.275721970928146</v>
      </c>
      <c r="BE26" s="34">
        <f t="shared" si="15"/>
        <v>43.880247353950949</v>
      </c>
      <c r="BF26" s="34">
        <f>VLOOKUP($AX26&amp;"_"&amp;$BC$14,データシート1!$A:$BT,MATCH($BC$12&amp;"_"&amp;BF$20,データシート1!$A$1:$BT$1,0),0)</f>
        <v>28.704024946680722</v>
      </c>
      <c r="BG26" s="34">
        <f>VLOOKUP($AX26&amp;"_"&amp;$BC$14,データシート1!$A:$BT,MATCH($BC$12&amp;"_"&amp;BG$20,データシート1!$A$1:$BT$1,0),0)</f>
        <v>0.54379159919623632</v>
      </c>
      <c r="BH26" s="34">
        <f>VLOOKUP($AX26&amp;"_"&amp;$BC$14,データシート1!$A:$BT,MATCH($BC$12&amp;"_"&amp;BH$20,データシート1!$A$1:$BT$1,0),0)</f>
        <v>14.632430808073991</v>
      </c>
      <c r="BI26" s="34">
        <f>VLOOKUP($AX26&amp;"_"&amp;$BC$14,データシート1!$A:$BT,MATCH($BC$12&amp;"_"&amp;BI$20,データシート1!$A$1:$BT$1,0),0)</f>
        <v>9.5951041454483033</v>
      </c>
      <c r="BJ26" s="34">
        <f>VLOOKUP($AX26&amp;"_"&amp;$BC$14,データシート1!$A:$BT,MATCH($BC$12&amp;"_"&amp;BJ$20,データシート1!$A$1:$BT$1,0),0)</f>
        <v>17.567582158940418</v>
      </c>
      <c r="BK26" s="34">
        <f t="shared" si="1"/>
        <v>14.2349575242556</v>
      </c>
      <c r="BL26" s="34">
        <f t="shared" si="2"/>
        <v>13.745089693191112</v>
      </c>
      <c r="BM26" s="34">
        <f>VLOOKUP($AX26&amp;"_"&amp;$BC$14,データシート1!$A:$BT,MATCH($BC$12&amp;"_"&amp;BM$20,データシート1!$A$1:$BT$1,0),0)</f>
        <v>6.5986036644873307</v>
      </c>
      <c r="BN26" s="34">
        <f>VLOOKUP($AX26&amp;"_"&amp;$BC$14,データシート1!$A:$BT,MATCH($BC$12&amp;"_"&amp;BN$20,データシート1!$A$1:$BT$1,0),0)</f>
        <v>7.1464860287037819</v>
      </c>
      <c r="BO26" s="34">
        <f>VLOOKUP($AX26&amp;"_"&amp;$BC$14,データシート1!$A:$BT,MATCH($BC$12&amp;"_"&amp;BO$20,データシート1!$A$1:$BT$1,0),0)</f>
        <v>0.489867831064488</v>
      </c>
      <c r="BP26" s="34">
        <f>VLOOKUP($AX26&amp;"_"&amp;$BC$14,データシート1!$A:$BT,MATCH($BC$12&amp;"_"&amp;BP$20,データシート1!$A$1:$BT$1,0),0)</f>
        <v>0</v>
      </c>
      <c r="BQ26" s="34">
        <f>VLOOKUP($AX26&amp;"_"&amp;$BC$14,データシート1!$A:$BT,MATCH($BC$12&amp;"_"&amp;BQ$20,データシート1!$A$1:$BT$1,0),0)</f>
        <v>0.99783078833286121</v>
      </c>
      <c r="BR26" s="35">
        <f t="shared" si="3"/>
        <v>86.275721970928146</v>
      </c>
      <c r="BT26" s="121" t="str">
        <f t="shared" si="4"/>
        <v>東川町</v>
      </c>
      <c r="BU26" s="33">
        <f t="shared" si="25"/>
        <v>86.275721970928146</v>
      </c>
      <c r="BV26" s="59">
        <f t="shared" si="16"/>
        <v>0.50860481200884111</v>
      </c>
      <c r="BW26" s="59">
        <f t="shared" si="5"/>
        <v>0.33270106921102277</v>
      </c>
      <c r="BX26" s="59">
        <f t="shared" si="5"/>
        <v>6.3029504334889807E-3</v>
      </c>
      <c r="BY26" s="59">
        <f t="shared" si="5"/>
        <v>0.16960079236432934</v>
      </c>
      <c r="BZ26" s="59">
        <f t="shared" si="5"/>
        <v>0.11121441729205711</v>
      </c>
      <c r="CA26" s="59">
        <f t="shared" si="5"/>
        <v>0.2036213868469286</v>
      </c>
      <c r="CB26" s="59">
        <f t="shared" si="5"/>
        <v>0.16499378039458512</v>
      </c>
      <c r="CC26" s="59">
        <f t="shared" si="5"/>
        <v>0.15931584667379217</v>
      </c>
      <c r="CD26" s="59">
        <f t="shared" si="5"/>
        <v>7.6482740610514105E-2</v>
      </c>
      <c r="CE26" s="59">
        <f t="shared" si="5"/>
        <v>8.2833106063278081E-2</v>
      </c>
      <c r="CF26" s="59">
        <f t="shared" si="5"/>
        <v>5.6779337207929258E-3</v>
      </c>
      <c r="CG26" s="59">
        <f t="shared" si="5"/>
        <v>0</v>
      </c>
      <c r="CH26" s="59">
        <f t="shared" si="5"/>
        <v>1.1565603457587927E-2</v>
      </c>
      <c r="CI26" s="122">
        <f t="shared" si="6"/>
        <v>1</v>
      </c>
      <c r="CK26" s="123" t="str">
        <f t="shared" si="7"/>
        <v>東川町</v>
      </c>
      <c r="CL26" s="124">
        <f t="shared" si="17"/>
        <v>43.880247353950949</v>
      </c>
      <c r="CM26" s="65">
        <f t="shared" si="18"/>
        <v>0</v>
      </c>
      <c r="CN26" s="66">
        <f t="shared" si="19"/>
        <v>28.704024946680722</v>
      </c>
      <c r="CO26" s="65">
        <f t="shared" si="20"/>
        <v>0</v>
      </c>
      <c r="CP26" s="66">
        <f t="shared" si="8"/>
        <v>0.54379159919623632</v>
      </c>
      <c r="CQ26" s="65">
        <f t="shared" si="21"/>
        <v>0</v>
      </c>
      <c r="CR26" s="66">
        <f t="shared" si="9"/>
        <v>14.632430808073991</v>
      </c>
      <c r="CS26" s="65">
        <f t="shared" si="22"/>
        <v>0</v>
      </c>
      <c r="CT26" s="66">
        <f t="shared" si="10"/>
        <v>9.5951041454483033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43505</v>
      </c>
      <c r="AY27" s="18" t="str">
        <f>IF(IFERROR(比較地域マスタ!$Z12,"")=0,"",IFERROR(比較地域マスタ!$Z12,""))</f>
        <v>多良木町</v>
      </c>
      <c r="BB27" s="110" t="str">
        <f t="shared" si="0"/>
        <v>43505</v>
      </c>
      <c r="BC27" s="1031" t="str">
        <f t="shared" si="0"/>
        <v>多良木町</v>
      </c>
      <c r="BD27" s="34">
        <f t="shared" si="14"/>
        <v>46.415631076833868</v>
      </c>
      <c r="BE27" s="34">
        <f t="shared" si="15"/>
        <v>9.3542840262850753</v>
      </c>
      <c r="BF27" s="34">
        <f>VLOOKUP($AX27&amp;"_"&amp;$BC$14,データシート1!$A:$BT,MATCH($BC$12&amp;"_"&amp;BF$20,データシート1!$A$1:$BT$1,0),0)</f>
        <v>3.7280170003559472</v>
      </c>
      <c r="BG27" s="34">
        <f>VLOOKUP($AX27&amp;"_"&amp;$BC$14,データシート1!$A:$BT,MATCH($BC$12&amp;"_"&amp;BG$20,データシート1!$A$1:$BT$1,0),0)</f>
        <v>0.94023189420362918</v>
      </c>
      <c r="BH27" s="34">
        <f>VLOOKUP($AX27&amp;"_"&amp;$BC$14,データシート1!$A:$BT,MATCH($BC$12&amp;"_"&amp;BH$20,データシート1!$A$1:$BT$1,0),0)</f>
        <v>4.6860351317254985</v>
      </c>
      <c r="BI27" s="34">
        <f>VLOOKUP($AX27&amp;"_"&amp;$BC$14,データシート1!$A:$BT,MATCH($BC$12&amp;"_"&amp;BI$20,データシート1!$A$1:$BT$1,0),0)</f>
        <v>7.8966307680730541</v>
      </c>
      <c r="BJ27" s="34">
        <f>VLOOKUP($AX27&amp;"_"&amp;$BC$14,データシート1!$A:$BT,MATCH($BC$12&amp;"_"&amp;BJ$20,データシート1!$A$1:$BT$1,0),0)</f>
        <v>6.8353663673466531</v>
      </c>
      <c r="BK27" s="34">
        <f t="shared" si="1"/>
        <v>21.400029708403675</v>
      </c>
      <c r="BL27" s="34">
        <f t="shared" si="2"/>
        <v>20.870517031416327</v>
      </c>
      <c r="BM27" s="34">
        <f>VLOOKUP($AX27&amp;"_"&amp;$BC$14,データシート1!$A:$BT,MATCH($BC$12&amp;"_"&amp;BM$20,データシート1!$A$1:$BT$1,0),0)</f>
        <v>7.8367762573499373</v>
      </c>
      <c r="BN27" s="34">
        <f>VLOOKUP($AX27&amp;"_"&amp;$BC$14,データシート1!$A:$BT,MATCH($BC$12&amp;"_"&amp;BN$20,データシート1!$A$1:$BT$1,0),0)</f>
        <v>13.03374077406639</v>
      </c>
      <c r="BO27" s="34">
        <f>VLOOKUP($AX27&amp;"_"&amp;$BC$14,データシート1!$A:$BT,MATCH($BC$12&amp;"_"&amp;BO$20,データシート1!$A$1:$BT$1,0),0)</f>
        <v>0.52951267698734705</v>
      </c>
      <c r="BP27" s="34">
        <f>VLOOKUP($AX27&amp;"_"&amp;$BC$14,データシート1!$A:$BT,MATCH($BC$12&amp;"_"&amp;BP$20,データシート1!$A$1:$BT$1,0),0)</f>
        <v>0</v>
      </c>
      <c r="BQ27" s="34">
        <f>VLOOKUP($AX27&amp;"_"&amp;$BC$14,データシート1!$A:$BT,MATCH($BC$12&amp;"_"&amp;BQ$20,データシート1!$A$1:$BT$1,0),0)</f>
        <v>0.92932020672541471</v>
      </c>
      <c r="BR27" s="35">
        <f t="shared" si="3"/>
        <v>46.415631076833868</v>
      </c>
      <c r="BT27" s="121" t="str">
        <f t="shared" si="4"/>
        <v>多良木町</v>
      </c>
      <c r="BU27" s="33">
        <f t="shared" si="25"/>
        <v>46.415631076833868</v>
      </c>
      <c r="BV27" s="59">
        <f t="shared" si="16"/>
        <v>0.2015330570600346</v>
      </c>
      <c r="BW27" s="59">
        <f t="shared" si="5"/>
        <v>8.0318136667899526E-2</v>
      </c>
      <c r="BX27" s="59">
        <f t="shared" si="5"/>
        <v>2.0256794368414842E-2</v>
      </c>
      <c r="BY27" s="59">
        <f t="shared" si="5"/>
        <v>0.10095812602372022</v>
      </c>
      <c r="BZ27" s="59">
        <f t="shared" si="5"/>
        <v>0.17012869554658017</v>
      </c>
      <c r="CA27" s="59">
        <f t="shared" si="5"/>
        <v>0.14726432041895038</v>
      </c>
      <c r="CB27" s="59">
        <f t="shared" si="5"/>
        <v>0.46105221908928157</v>
      </c>
      <c r="CC27" s="59">
        <f t="shared" si="5"/>
        <v>0.44964415105912114</v>
      </c>
      <c r="CD27" s="59">
        <f t="shared" si="5"/>
        <v>0.16883916205679442</v>
      </c>
      <c r="CE27" s="59">
        <f t="shared" si="5"/>
        <v>0.28080498900232675</v>
      </c>
      <c r="CF27" s="59">
        <f t="shared" si="5"/>
        <v>1.140806803016038E-2</v>
      </c>
      <c r="CG27" s="59">
        <f t="shared" si="5"/>
        <v>0</v>
      </c>
      <c r="CH27" s="59">
        <f t="shared" si="5"/>
        <v>2.0021707885153374E-2</v>
      </c>
      <c r="CI27" s="122">
        <f t="shared" si="6"/>
        <v>1</v>
      </c>
      <c r="CK27" s="123" t="str">
        <f t="shared" si="7"/>
        <v>多良木町</v>
      </c>
      <c r="CL27" s="124">
        <f t="shared" si="17"/>
        <v>9.3542840262850753</v>
      </c>
      <c r="CM27" s="65">
        <f t="shared" si="18"/>
        <v>0</v>
      </c>
      <c r="CN27" s="66">
        <f t="shared" si="19"/>
        <v>3.7280170003559472</v>
      </c>
      <c r="CO27" s="65">
        <f t="shared" si="20"/>
        <v>0</v>
      </c>
      <c r="CP27" s="66">
        <f t="shared" si="8"/>
        <v>0.94023189420362918</v>
      </c>
      <c r="CQ27" s="65">
        <f t="shared" si="21"/>
        <v>0</v>
      </c>
      <c r="CR27" s="66">
        <f t="shared" si="9"/>
        <v>4.6860351317254985</v>
      </c>
      <c r="CS27" s="65">
        <f t="shared" si="22"/>
        <v>0</v>
      </c>
      <c r="CT27" s="66">
        <f t="shared" si="10"/>
        <v>7.8966307680730541</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20450</v>
      </c>
      <c r="AY28" s="18" t="str">
        <f>IF(IFERROR(比較地域マスタ!$Z13,"")=0,"",IFERROR(比較地域マスタ!$Z13,""))</f>
        <v>山形村</v>
      </c>
      <c r="BB28" s="110" t="str">
        <f t="shared" si="0"/>
        <v>20450</v>
      </c>
      <c r="BC28" s="1031" t="str">
        <f t="shared" si="0"/>
        <v>山形村</v>
      </c>
      <c r="BD28" s="34">
        <f t="shared" si="14"/>
        <v>51.746044688244936</v>
      </c>
      <c r="BE28" s="34">
        <f t="shared" si="15"/>
        <v>4.3258954823101803</v>
      </c>
      <c r="BF28" s="34">
        <f>VLOOKUP($AX28&amp;"_"&amp;$BC$14,データシート1!$A:$BT,MATCH($BC$12&amp;"_"&amp;BF$20,データシート1!$A$1:$BT$1,0),0)</f>
        <v>2.6067540937981275</v>
      </c>
      <c r="BG28" s="34">
        <f>VLOOKUP($AX28&amp;"_"&amp;$BC$14,データシート1!$A:$BT,MATCH($BC$12&amp;"_"&amp;BG$20,データシート1!$A$1:$BT$1,0),0)</f>
        <v>0.5520468536409644</v>
      </c>
      <c r="BH28" s="34">
        <f>VLOOKUP($AX28&amp;"_"&amp;$BC$14,データシート1!$A:$BT,MATCH($BC$12&amp;"_"&amp;BH$20,データシート1!$A$1:$BT$1,0),0)</f>
        <v>1.1670945348710884</v>
      </c>
      <c r="BI28" s="34">
        <f>VLOOKUP($AX28&amp;"_"&amp;$BC$14,データシート1!$A:$BT,MATCH($BC$12&amp;"_"&amp;BI$20,データシート1!$A$1:$BT$1,0),0)</f>
        <v>10.669822332376112</v>
      </c>
      <c r="BJ28" s="34">
        <f>VLOOKUP($AX28&amp;"_"&amp;$BC$14,データシート1!$A:$BT,MATCH($BC$12&amp;"_"&amp;BJ$20,データシート1!$A$1:$BT$1,0),0)</f>
        <v>11.950606254620219</v>
      </c>
      <c r="BK28" s="34">
        <f t="shared" si="1"/>
        <v>22.993357630625159</v>
      </c>
      <c r="BL28" s="34">
        <f t="shared" si="2"/>
        <v>22.491987539403375</v>
      </c>
      <c r="BM28" s="34">
        <f>VLOOKUP($AX28&amp;"_"&amp;$BC$14,データシート1!$A:$BT,MATCH($BC$12&amp;"_"&amp;BM$20,データシート1!$A$1:$BT$1,0),0)</f>
        <v>8.5149849553065131</v>
      </c>
      <c r="BN28" s="34">
        <f>VLOOKUP($AX28&amp;"_"&amp;$BC$14,データシート1!$A:$BT,MATCH($BC$12&amp;"_"&amp;BN$20,データシート1!$A$1:$BT$1,0),0)</f>
        <v>13.977002584096864</v>
      </c>
      <c r="BO28" s="34">
        <f>VLOOKUP($AX28&amp;"_"&amp;$BC$14,データシート1!$A:$BT,MATCH($BC$12&amp;"_"&amp;BO$20,データシート1!$A$1:$BT$1,0),0)</f>
        <v>0.501370091221783</v>
      </c>
      <c r="BP28" s="34">
        <f>VLOOKUP($AX28&amp;"_"&amp;$BC$14,データシート1!$A:$BT,MATCH($BC$12&amp;"_"&amp;BP$20,データシート1!$A$1:$BT$1,0),0)</f>
        <v>0</v>
      </c>
      <c r="BQ28" s="34">
        <f>VLOOKUP($AX28&amp;"_"&amp;$BC$14,データシート1!$A:$BT,MATCH($BC$12&amp;"_"&amp;BQ$20,データシート1!$A$1:$BT$1,0),0)</f>
        <v>1.8063629883132699</v>
      </c>
      <c r="BR28" s="35">
        <f t="shared" si="3"/>
        <v>51.746044688244936</v>
      </c>
      <c r="BT28" s="121" t="str">
        <f t="shared" si="4"/>
        <v>山形村</v>
      </c>
      <c r="BU28" s="33">
        <f t="shared" si="25"/>
        <v>51.746044688244936</v>
      </c>
      <c r="BV28" s="59">
        <f t="shared" si="16"/>
        <v>8.3598572767686091E-2</v>
      </c>
      <c r="BW28" s="59">
        <f t="shared" si="5"/>
        <v>5.03759100720272E-2</v>
      </c>
      <c r="BX28" s="59">
        <f t="shared" si="5"/>
        <v>1.0668387448101361E-2</v>
      </c>
      <c r="BY28" s="59">
        <f t="shared" si="5"/>
        <v>2.2554275247557525E-2</v>
      </c>
      <c r="BZ28" s="59">
        <f t="shared" si="5"/>
        <v>0.20619590147727673</v>
      </c>
      <c r="CA28" s="59">
        <f t="shared" si="5"/>
        <v>0.23094724102333214</v>
      </c>
      <c r="CB28" s="59">
        <f t="shared" si="5"/>
        <v>0.44435005166392016</v>
      </c>
      <c r="CC28" s="59">
        <f t="shared" si="5"/>
        <v>0.4346610001771371</v>
      </c>
      <c r="CD28" s="59">
        <f t="shared" si="5"/>
        <v>0.1645533490841059</v>
      </c>
      <c r="CE28" s="59">
        <f t="shared" si="5"/>
        <v>0.2701076510930312</v>
      </c>
      <c r="CF28" s="59">
        <f t="shared" si="5"/>
        <v>9.6890514867830745E-3</v>
      </c>
      <c r="CG28" s="59">
        <f t="shared" si="5"/>
        <v>0</v>
      </c>
      <c r="CH28" s="59">
        <f t="shared" si="5"/>
        <v>3.4908233067784955E-2</v>
      </c>
      <c r="CI28" s="122">
        <f t="shared" si="6"/>
        <v>1</v>
      </c>
      <c r="CK28" s="123" t="str">
        <f t="shared" si="7"/>
        <v>山形村</v>
      </c>
      <c r="CL28" s="124">
        <f t="shared" si="17"/>
        <v>4.3258954823101803</v>
      </c>
      <c r="CM28" s="65">
        <f t="shared" si="18"/>
        <v>0</v>
      </c>
      <c r="CN28" s="66">
        <f t="shared" si="19"/>
        <v>2.6067540937981275</v>
      </c>
      <c r="CO28" s="65">
        <f t="shared" si="20"/>
        <v>0</v>
      </c>
      <c r="CP28" s="66">
        <f t="shared" si="8"/>
        <v>0.5520468536409644</v>
      </c>
      <c r="CQ28" s="65">
        <f t="shared" si="21"/>
        <v>0</v>
      </c>
      <c r="CR28" s="66">
        <f t="shared" si="9"/>
        <v>1.1670945348710884</v>
      </c>
      <c r="CS28" s="65">
        <f t="shared" si="22"/>
        <v>0</v>
      </c>
      <c r="CT28" s="66">
        <f t="shared" si="10"/>
        <v>10.669822332376112</v>
      </c>
      <c r="CU28" s="67">
        <f t="shared" si="23"/>
        <v>0.27713676084627847</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2.9569999999999999</v>
      </c>
      <c r="DB28" s="962">
        <f>VLOOKUP($AX28&amp;"_"&amp;$CW$14,データシート1!$A:$BT,MATCH($CW$12&amp;"_"&amp;DB$20,データシート1!$A$1:$BT$1,0),0)</f>
        <v>0</v>
      </c>
      <c r="DC28" s="962">
        <f>VLOOKUP($AX28&amp;"_"&amp;$CW$14,データシート1!$A:$BT,MATCH($CW$12&amp;"_"&amp;DC$20,データシート1!$A$1:$BT$1,0),0)</f>
        <v>0</v>
      </c>
      <c r="DD28" s="961">
        <f t="shared" si="11"/>
        <v>2.9569999999999999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44461</v>
      </c>
      <c r="AY29" s="18" t="str">
        <f>IF(IFERROR(比較地域マスタ!$Z14,"")=0,"",IFERROR(比較地域マスタ!$Z14,""))</f>
        <v>九重町</v>
      </c>
      <c r="BB29" s="110" t="str">
        <f t="shared" si="0"/>
        <v>44461</v>
      </c>
      <c r="BC29" s="1031" t="str">
        <f t="shared" si="0"/>
        <v>九重町</v>
      </c>
      <c r="BD29" s="34">
        <f t="shared" si="14"/>
        <v>85.869989839107504</v>
      </c>
      <c r="BE29" s="34">
        <f t="shared" si="15"/>
        <v>44.383785034851108</v>
      </c>
      <c r="BF29" s="34">
        <f>VLOOKUP($AX29&amp;"_"&amp;$BC$14,データシート1!$A:$BT,MATCH($BC$12&amp;"_"&amp;BF$20,データシート1!$A$1:$BT$1,0),0)</f>
        <v>30.379897664970503</v>
      </c>
      <c r="BG29" s="34">
        <f>VLOOKUP($AX29&amp;"_"&amp;$BC$14,データシート1!$A:$BT,MATCH($BC$12&amp;"_"&amp;BG$20,データシート1!$A$1:$BT$1,0),0)</f>
        <v>2.0984365029374232</v>
      </c>
      <c r="BH29" s="34">
        <f>VLOOKUP($AX29&amp;"_"&amp;$BC$14,データシート1!$A:$BT,MATCH($BC$12&amp;"_"&amp;BH$20,データシート1!$A$1:$BT$1,0),0)</f>
        <v>11.905450866943186</v>
      </c>
      <c r="BI29" s="34">
        <f>VLOOKUP($AX29&amp;"_"&amp;$BC$14,データシート1!$A:$BT,MATCH($BC$12&amp;"_"&amp;BI$20,データシート1!$A$1:$BT$1,0),0)</f>
        <v>8.5381885994948536</v>
      </c>
      <c r="BJ29" s="34">
        <f>VLOOKUP($AX29&amp;"_"&amp;$BC$14,データシート1!$A:$BT,MATCH($BC$12&amp;"_"&amp;BJ$20,データシート1!$A$1:$BT$1,0),0)</f>
        <v>8.0087824055491748</v>
      </c>
      <c r="BK29" s="34">
        <f t="shared" si="1"/>
        <v>23.580277177778683</v>
      </c>
      <c r="BL29" s="34">
        <f t="shared" si="2"/>
        <v>23.059697728223142</v>
      </c>
      <c r="BM29" s="34">
        <f>VLOOKUP($AX29&amp;"_"&amp;$BC$14,データシート1!$A:$BT,MATCH($BC$12&amp;"_"&amp;BM$20,データシート1!$A$1:$BT$1,0),0)</f>
        <v>7.9210426687192932</v>
      </c>
      <c r="BN29" s="34">
        <f>VLOOKUP($AX29&amp;"_"&amp;$BC$14,データシート1!$A:$BT,MATCH($BC$12&amp;"_"&amp;BN$20,データシート1!$A$1:$BT$1,0),0)</f>
        <v>15.138655059503849</v>
      </c>
      <c r="BO29" s="34">
        <f>VLOOKUP($AX29&amp;"_"&amp;$BC$14,データシート1!$A:$BT,MATCH($BC$12&amp;"_"&amp;BO$20,データシート1!$A$1:$BT$1,0),0)</f>
        <v>0.52057944955554003</v>
      </c>
      <c r="BP29" s="34">
        <f>VLOOKUP($AX29&amp;"_"&amp;$BC$14,データシート1!$A:$BT,MATCH($BC$12&amp;"_"&amp;BP$20,データシート1!$A$1:$BT$1,0),0)</f>
        <v>0</v>
      </c>
      <c r="BQ29" s="34">
        <f>VLOOKUP($AX29&amp;"_"&amp;$BC$14,データシート1!$A:$BT,MATCH($BC$12&amp;"_"&amp;BQ$20,データシート1!$A$1:$BT$1,0),0)</f>
        <v>1.358956621433679</v>
      </c>
      <c r="BR29" s="35">
        <f t="shared" si="3"/>
        <v>85.869989839107504</v>
      </c>
      <c r="BT29" s="121" t="str">
        <f t="shared" si="4"/>
        <v>九重町</v>
      </c>
      <c r="BU29" s="33">
        <f t="shared" si="25"/>
        <v>85.869989839107504</v>
      </c>
      <c r="BV29" s="59">
        <f t="shared" si="16"/>
        <v>0.51687190272191619</v>
      </c>
      <c r="BW29" s="59">
        <f t="shared" si="5"/>
        <v>0.35378946383821136</v>
      </c>
      <c r="BX29" s="59">
        <f t="shared" si="5"/>
        <v>2.4437367546790354E-2</v>
      </c>
      <c r="BY29" s="59">
        <f t="shared" si="5"/>
        <v>0.13864507133691453</v>
      </c>
      <c r="BZ29" s="59">
        <f t="shared" si="5"/>
        <v>9.9431578080918001E-2</v>
      </c>
      <c r="CA29" s="59">
        <f t="shared" si="5"/>
        <v>9.3266371878639259E-2</v>
      </c>
      <c r="CB29" s="59">
        <f t="shared" si="5"/>
        <v>0.27460440163042377</v>
      </c>
      <c r="CC29" s="59">
        <f t="shared" si="5"/>
        <v>0.2685419873861582</v>
      </c>
      <c r="CD29" s="59">
        <f t="shared" si="5"/>
        <v>9.224459771755833E-2</v>
      </c>
      <c r="CE29" s="59">
        <f t="shared" si="5"/>
        <v>0.1762973896685999</v>
      </c>
      <c r="CF29" s="59">
        <f t="shared" si="5"/>
        <v>6.0624142442655109E-3</v>
      </c>
      <c r="CG29" s="59">
        <f t="shared" si="5"/>
        <v>0</v>
      </c>
      <c r="CH29" s="59">
        <f t="shared" si="5"/>
        <v>1.5825745688102709E-2</v>
      </c>
      <c r="CI29" s="122">
        <f t="shared" si="6"/>
        <v>1</v>
      </c>
      <c r="CK29" s="123" t="str">
        <f t="shared" si="7"/>
        <v>九重町</v>
      </c>
      <c r="CL29" s="124">
        <f t="shared" si="17"/>
        <v>44.383785034851108</v>
      </c>
      <c r="CM29" s="65">
        <f t="shared" si="18"/>
        <v>7.5545607418726277E-2</v>
      </c>
      <c r="CN29" s="66">
        <f t="shared" si="19"/>
        <v>30.379897664970503</v>
      </c>
      <c r="CO29" s="65">
        <f t="shared" si="20"/>
        <v>0.11036903537256387</v>
      </c>
      <c r="CP29" s="66">
        <f t="shared" si="8"/>
        <v>2.0984365029374232</v>
      </c>
      <c r="CQ29" s="65">
        <f t="shared" si="21"/>
        <v>0</v>
      </c>
      <c r="CR29" s="66">
        <f t="shared" si="9"/>
        <v>11.905450866943186</v>
      </c>
      <c r="CS29" s="65">
        <f t="shared" si="22"/>
        <v>0</v>
      </c>
      <c r="CT29" s="66">
        <f t="shared" si="10"/>
        <v>8.5381885994948536</v>
      </c>
      <c r="CU29" s="67">
        <f t="shared" si="23"/>
        <v>0</v>
      </c>
      <c r="CV29" s="16"/>
      <c r="CW29" s="959">
        <f t="shared" si="24"/>
        <v>3.3530000000000002</v>
      </c>
      <c r="CX29" s="962">
        <f>VLOOKUP($AX29&amp;"_"&amp;$CW$14,データシート1!$A:$BT,MATCH($CW$12&amp;"_"&amp;CX$20,データシート1!$A$1:$BT$1,0),0)</f>
        <v>3.3530000000000002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3.3530000000000002</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40602</v>
      </c>
      <c r="AY30" s="18" t="str">
        <f>IF(IFERROR(比較地域マスタ!$Z15,"")=0,"",IFERROR(比較地域マスタ!$Z15,""))</f>
        <v>添田町</v>
      </c>
      <c r="BB30" s="110" t="str">
        <f t="shared" si="0"/>
        <v>40602</v>
      </c>
      <c r="BC30" s="1031" t="str">
        <f t="shared" si="0"/>
        <v>添田町</v>
      </c>
      <c r="BD30" s="34">
        <f t="shared" si="14"/>
        <v>40.155566707615797</v>
      </c>
      <c r="BE30" s="34">
        <f t="shared" si="15"/>
        <v>4.2942401678516813</v>
      </c>
      <c r="BF30" s="34">
        <f>VLOOKUP($AX30&amp;"_"&amp;$BC$14,データシート1!$A:$BT,MATCH($BC$12&amp;"_"&amp;BF$20,データシート1!$A$1:$BT$1,0),0)</f>
        <v>1.6555023813759973</v>
      </c>
      <c r="BG30" s="34">
        <f>VLOOKUP($AX30&amp;"_"&amp;$BC$14,データシート1!$A:$BT,MATCH($BC$12&amp;"_"&amp;BG$20,データシート1!$A$1:$BT$1,0),0)</f>
        <v>0.34599334689402561</v>
      </c>
      <c r="BH30" s="34">
        <f>VLOOKUP($AX30&amp;"_"&amp;$BC$14,データシート1!$A:$BT,MATCH($BC$12&amp;"_"&amp;BH$20,データシート1!$A$1:$BT$1,0),0)</f>
        <v>2.292744439581659</v>
      </c>
      <c r="BI30" s="34">
        <f>VLOOKUP($AX30&amp;"_"&amp;$BC$14,データシート1!$A:$BT,MATCH($BC$12&amp;"_"&amp;BI$20,データシート1!$A$1:$BT$1,0),0)</f>
        <v>6.0429801364339681</v>
      </c>
      <c r="BJ30" s="34">
        <f>VLOOKUP($AX30&amp;"_"&amp;$BC$14,データシート1!$A:$BT,MATCH($BC$12&amp;"_"&amp;BJ$20,データシート1!$A$1:$BT$1,0),0)</f>
        <v>8.2915794071614393</v>
      </c>
      <c r="BK30" s="34">
        <f t="shared" si="1"/>
        <v>20.378304708586764</v>
      </c>
      <c r="BL30" s="34">
        <f t="shared" si="2"/>
        <v>19.850076547962161</v>
      </c>
      <c r="BM30" s="34">
        <f>VLOOKUP($AX30&amp;"_"&amp;$BC$14,データシート1!$A:$BT,MATCH($BC$12&amp;"_"&amp;BM$20,データシート1!$A$1:$BT$1,0),0)</f>
        <v>8.7446788830713658</v>
      </c>
      <c r="BN30" s="34">
        <f>VLOOKUP($AX30&amp;"_"&amp;$BC$14,データシート1!$A:$BT,MATCH($BC$12&amp;"_"&amp;BN$20,データシート1!$A$1:$BT$1,0),0)</f>
        <v>11.105397664890793</v>
      </c>
      <c r="BO30" s="34">
        <f>VLOOKUP($AX30&amp;"_"&amp;$BC$14,データシート1!$A:$BT,MATCH($BC$12&amp;"_"&amp;BO$20,データシート1!$A$1:$BT$1,0),0)</f>
        <v>0.52822816062460398</v>
      </c>
      <c r="BP30" s="34">
        <f>VLOOKUP($AX30&amp;"_"&amp;$BC$14,データシート1!$A:$BT,MATCH($BC$12&amp;"_"&amp;BP$20,データシート1!$A$1:$BT$1,0),0)</f>
        <v>0</v>
      </c>
      <c r="BQ30" s="34">
        <f>VLOOKUP($AX30&amp;"_"&amp;$BC$14,データシート1!$A:$BT,MATCH($BC$12&amp;"_"&amp;BQ$20,データシート1!$A$1:$BT$1,0),0)</f>
        <v>1.1484622875819459</v>
      </c>
      <c r="BR30" s="35">
        <f t="shared" si="3"/>
        <v>40.155566707615797</v>
      </c>
      <c r="BT30" s="121" t="str">
        <f t="shared" si="4"/>
        <v>添田町</v>
      </c>
      <c r="BU30" s="33">
        <f t="shared" si="25"/>
        <v>40.155566707615797</v>
      </c>
      <c r="BV30" s="59">
        <f t="shared" si="16"/>
        <v>0.10694009622922959</v>
      </c>
      <c r="BW30" s="59">
        <f t="shared" si="5"/>
        <v>4.1227219962556752E-2</v>
      </c>
      <c r="BX30" s="59">
        <f t="shared" si="5"/>
        <v>8.6163233459834454E-3</v>
      </c>
      <c r="BY30" s="59">
        <f t="shared" si="5"/>
        <v>5.7096552920689402E-2</v>
      </c>
      <c r="BZ30" s="59">
        <f t="shared" si="5"/>
        <v>0.15048922557698266</v>
      </c>
      <c r="CA30" s="59">
        <f t="shared" si="5"/>
        <v>0.20648642484701579</v>
      </c>
      <c r="CB30" s="59">
        <f t="shared" si="5"/>
        <v>0.50748392761997474</v>
      </c>
      <c r="CC30" s="59">
        <f t="shared" si="5"/>
        <v>0.49432938383104547</v>
      </c>
      <c r="CD30" s="59">
        <f t="shared" si="5"/>
        <v>0.21777002792026026</v>
      </c>
      <c r="CE30" s="59">
        <f t="shared" si="5"/>
        <v>0.27655935591078518</v>
      </c>
      <c r="CF30" s="59">
        <f t="shared" si="5"/>
        <v>1.315454378892931E-2</v>
      </c>
      <c r="CG30" s="59">
        <f t="shared" si="5"/>
        <v>0</v>
      </c>
      <c r="CH30" s="59">
        <f t="shared" si="5"/>
        <v>2.8600325726797216E-2</v>
      </c>
      <c r="CI30" s="122">
        <f t="shared" si="6"/>
        <v>1</v>
      </c>
      <c r="CK30" s="123" t="str">
        <f t="shared" si="7"/>
        <v>添田町</v>
      </c>
      <c r="CL30" s="124">
        <f t="shared" si="17"/>
        <v>4.2942401678516813</v>
      </c>
      <c r="CM30" s="65">
        <f t="shared" si="18"/>
        <v>0</v>
      </c>
      <c r="CN30" s="66">
        <f t="shared" si="19"/>
        <v>1.6555023813759973</v>
      </c>
      <c r="CO30" s="65">
        <f t="shared" si="20"/>
        <v>0</v>
      </c>
      <c r="CP30" s="66">
        <f t="shared" si="8"/>
        <v>0.34599334689402561</v>
      </c>
      <c r="CQ30" s="65">
        <f t="shared" si="21"/>
        <v>0</v>
      </c>
      <c r="CR30" s="66">
        <f t="shared" si="9"/>
        <v>2.292744439581659</v>
      </c>
      <c r="CS30" s="65">
        <f t="shared" si="22"/>
        <v>0</v>
      </c>
      <c r="CT30" s="66">
        <f t="shared" si="10"/>
        <v>6.0429801364339681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27362</v>
      </c>
      <c r="AY31" s="18" t="str">
        <f>IF(IFERROR(比較地域マスタ!$Z16,"")=0,"",IFERROR(比較地域マスタ!$Z16,""))</f>
        <v>田尻町</v>
      </c>
      <c r="BB31" s="110" t="str">
        <f t="shared" si="0"/>
        <v>27362</v>
      </c>
      <c r="BC31" s="1031" t="str">
        <f t="shared" si="0"/>
        <v>田尻町</v>
      </c>
      <c r="BD31" s="34">
        <f t="shared" si="14"/>
        <v>45.134610640636602</v>
      </c>
      <c r="BE31" s="34">
        <f t="shared" si="15"/>
        <v>4.1421328648286426</v>
      </c>
      <c r="BF31" s="34">
        <f>VLOOKUP($AX31&amp;"_"&amp;$BC$14,データシート1!$A:$BT,MATCH($BC$12&amp;"_"&amp;BF$20,データシート1!$A$1:$BT$1,0),0)</f>
        <v>3.8435373023230288</v>
      </c>
      <c r="BG31" s="34">
        <f>VLOOKUP($AX31&amp;"_"&amp;$BC$14,データシート1!$A:$BT,MATCH($BC$12&amp;"_"&amp;BG$20,データシート1!$A$1:$BT$1,0),0)</f>
        <v>0.23248854459399954</v>
      </c>
      <c r="BH31" s="34">
        <f>VLOOKUP($AX31&amp;"_"&amp;$BC$14,データシート1!$A:$BT,MATCH($BC$12&amp;"_"&amp;BH$20,データシート1!$A$1:$BT$1,0),0)</f>
        <v>6.610701791161408E-2</v>
      </c>
      <c r="BI31" s="34">
        <f>VLOOKUP($AX31&amp;"_"&amp;$BC$14,データシート1!$A:$BT,MATCH($BC$12&amp;"_"&amp;BI$20,データシート1!$A$1:$BT$1,0),0)</f>
        <v>21.595966576439171</v>
      </c>
      <c r="BJ31" s="34">
        <f>VLOOKUP($AX31&amp;"_"&amp;$BC$14,データシート1!$A:$BT,MATCH($BC$12&amp;"_"&amp;BJ$20,データシート1!$A$1:$BT$1,0),0)</f>
        <v>7.8193677424003534</v>
      </c>
      <c r="BK31" s="34">
        <f t="shared" si="1"/>
        <v>10.275064852020185</v>
      </c>
      <c r="BL31" s="34">
        <f t="shared" si="2"/>
        <v>9.7792415360011571</v>
      </c>
      <c r="BM31" s="34">
        <f>VLOOKUP($AX31&amp;"_"&amp;$BC$14,データシート1!$A:$BT,MATCH($BC$12&amp;"_"&amp;BM$20,データシート1!$A$1:$BT$1,0),0)</f>
        <v>5.7273977017815882</v>
      </c>
      <c r="BN31" s="34">
        <f>VLOOKUP($AX31&amp;"_"&amp;$BC$14,データシート1!$A:$BT,MATCH($BC$12&amp;"_"&amp;BN$20,データシート1!$A$1:$BT$1,0),0)</f>
        <v>4.0518438342195688</v>
      </c>
      <c r="BO31" s="34">
        <f>VLOOKUP($AX31&amp;"_"&amp;$BC$14,データシート1!$A:$BT,MATCH($BC$12&amp;"_"&amp;BO$20,データシート1!$A$1:$BT$1,0),0)</f>
        <v>0.49582331601902702</v>
      </c>
      <c r="BP31" s="34">
        <f>VLOOKUP($AX31&amp;"_"&amp;$BC$14,データシート1!$A:$BT,MATCH($BC$12&amp;"_"&amp;BP$20,データシート1!$A$1:$BT$1,0),0)</f>
        <v>0</v>
      </c>
      <c r="BQ31" s="34">
        <f>VLOOKUP($AX31&amp;"_"&amp;$BC$14,データシート1!$A:$BT,MATCH($BC$12&amp;"_"&amp;BQ$20,データシート1!$A$1:$BT$1,0),0)</f>
        <v>1.302078604948248</v>
      </c>
      <c r="BR31" s="35">
        <f t="shared" si="3"/>
        <v>45.134610640636602</v>
      </c>
      <c r="BT31" s="121" t="str">
        <f t="shared" si="4"/>
        <v>田尻町</v>
      </c>
      <c r="BU31" s="33">
        <f t="shared" si="25"/>
        <v>45.134610640636602</v>
      </c>
      <c r="BV31" s="59">
        <f t="shared" si="16"/>
        <v>9.177287243726226E-2</v>
      </c>
      <c r="BW31" s="59">
        <f t="shared" si="5"/>
        <v>8.5157205252647722E-2</v>
      </c>
      <c r="BX31" s="59">
        <f t="shared" si="5"/>
        <v>5.1510036598095797E-3</v>
      </c>
      <c r="BY31" s="59">
        <f t="shared" si="5"/>
        <v>1.4646635248049559E-3</v>
      </c>
      <c r="BZ31" s="59">
        <f t="shared" si="5"/>
        <v>0.47847907115865107</v>
      </c>
      <c r="CA31" s="59">
        <f t="shared" si="5"/>
        <v>0.17324549013302543</v>
      </c>
      <c r="CB31" s="59">
        <f t="shared" si="5"/>
        <v>0.2276537828991286</v>
      </c>
      <c r="CC31" s="59">
        <f t="shared" si="5"/>
        <v>0.21666834824086179</v>
      </c>
      <c r="CD31" s="59">
        <f t="shared" si="5"/>
        <v>0.1268959146979983</v>
      </c>
      <c r="CE31" s="59">
        <f t="shared" si="5"/>
        <v>8.9772433542863489E-2</v>
      </c>
      <c r="CF31" s="59">
        <f t="shared" si="5"/>
        <v>1.0985434658266804E-2</v>
      </c>
      <c r="CG31" s="59">
        <f t="shared" si="5"/>
        <v>0</v>
      </c>
      <c r="CH31" s="59">
        <f t="shared" si="5"/>
        <v>2.8848783371932571E-2</v>
      </c>
      <c r="CI31" s="122">
        <f t="shared" si="6"/>
        <v>1</v>
      </c>
      <c r="CK31" s="123" t="str">
        <f t="shared" si="7"/>
        <v>田尻町</v>
      </c>
      <c r="CL31" s="124">
        <f t="shared" si="17"/>
        <v>4.1421328648286426</v>
      </c>
      <c r="CM31" s="65">
        <f t="shared" si="18"/>
        <v>0.63518001132704915</v>
      </c>
      <c r="CN31" s="66">
        <f t="shared" si="19"/>
        <v>3.8435373023230288</v>
      </c>
      <c r="CO31" s="65">
        <f t="shared" si="20"/>
        <v>0.68452568377828071</v>
      </c>
      <c r="CP31" s="66">
        <f t="shared" si="8"/>
        <v>0.23248854459399954</v>
      </c>
      <c r="CQ31" s="65">
        <f t="shared" si="21"/>
        <v>0</v>
      </c>
      <c r="CR31" s="66">
        <f t="shared" si="9"/>
        <v>6.610701791161408E-2</v>
      </c>
      <c r="CS31" s="65">
        <f t="shared" si="22"/>
        <v>0</v>
      </c>
      <c r="CT31" s="66">
        <f t="shared" si="10"/>
        <v>21.595966576439171</v>
      </c>
      <c r="CU31" s="67">
        <f t="shared" si="23"/>
        <v>0.65174207184389621</v>
      </c>
      <c r="CV31" s="16"/>
      <c r="CW31" s="959">
        <f t="shared" si="24"/>
        <v>2.6309999999999998</v>
      </c>
      <c r="CX31" s="962">
        <f>VLOOKUP($AX31&amp;"_"&amp;$CW$14,データシート1!$A:$BT,MATCH($CW$12&amp;"_"&amp;CX$20,データシート1!$A$1:$BT$1,0),0)</f>
        <v>2.6309999999999998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14.074999999999999</v>
      </c>
      <c r="DB31" s="962">
        <f>VLOOKUP($AX31&amp;"_"&amp;$CW$14,データシート1!$A:$BT,MATCH($CW$12&amp;"_"&amp;DB$20,データシート1!$A$1:$BT$1,0),0)</f>
        <v>4.1210000000000004</v>
      </c>
      <c r="DC31" s="962">
        <f>VLOOKUP($AX31&amp;"_"&amp;$CW$14,データシート1!$A:$BT,MATCH($CW$12&amp;"_"&amp;DC$20,データシート1!$A$1:$BT$1,0),0)</f>
        <v>0</v>
      </c>
      <c r="DD31" s="961">
        <f t="shared" si="11"/>
        <v>20.826999999999998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1</v>
      </c>
      <c r="DK31" s="64">
        <f>VLOOKUP($AX31&amp;"_"&amp;$DF$14,データシート1!$A:$BT,MATCH($DF$12&amp;"_"&amp;DK$20,データシート1!$A$1:$BT$1,0),0)</f>
        <v>0</v>
      </c>
      <c r="DL31" s="68">
        <f t="shared" si="12"/>
        <v>3</v>
      </c>
      <c r="DM31" s="16"/>
      <c r="DN31" s="126">
        <f t="shared" si="26"/>
        <v>0.13</v>
      </c>
      <c r="DO31" s="127">
        <f t="shared" si="27"/>
        <v>0</v>
      </c>
      <c r="DP31" s="127">
        <f t="shared" si="13"/>
        <v>0</v>
      </c>
      <c r="DQ31" s="127">
        <f t="shared" si="13"/>
        <v>0.68</v>
      </c>
      <c r="DR31" s="127">
        <f t="shared" si="13"/>
        <v>0.2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02362</v>
      </c>
      <c r="AY32" s="18" t="str">
        <f>IF(IFERROR(比較地域マスタ!$Z17,"")=0,"",IFERROR(比較地域マスタ!$Z17,""))</f>
        <v>大鰐町</v>
      </c>
      <c r="AZ32" s="16"/>
      <c r="BA32" s="16"/>
      <c r="BB32" s="110" t="str">
        <f t="shared" si="0"/>
        <v>02362</v>
      </c>
      <c r="BC32" s="1031" t="str">
        <f t="shared" si="0"/>
        <v>大鰐町</v>
      </c>
      <c r="BD32" s="34">
        <f t="shared" si="14"/>
        <v>54.105715467338378</v>
      </c>
      <c r="BE32" s="34">
        <f t="shared" si="15"/>
        <v>11.493345569863148</v>
      </c>
      <c r="BF32" s="34">
        <f>VLOOKUP($AX32&amp;"_"&amp;$BC$14,データシート1!$A:$BT,MATCH($BC$12&amp;"_"&amp;BF$20,データシート1!$A$1:$BT$1,0),0)</f>
        <v>8.228398747076346</v>
      </c>
      <c r="BG32" s="34">
        <f>VLOOKUP($AX32&amp;"_"&amp;$BC$14,データシート1!$A:$BT,MATCH($BC$12&amp;"_"&amp;BG$20,データシート1!$A$1:$BT$1,0),0)</f>
        <v>0.60083974991141409</v>
      </c>
      <c r="BH32" s="34">
        <f>VLOOKUP($AX32&amp;"_"&amp;$BC$14,データシート1!$A:$BT,MATCH($BC$12&amp;"_"&amp;BH$20,データシート1!$A$1:$BT$1,0),0)</f>
        <v>2.6641070728753897</v>
      </c>
      <c r="BI32" s="34">
        <f>VLOOKUP($AX32&amp;"_"&amp;$BC$14,データシート1!$A:$BT,MATCH($BC$12&amp;"_"&amp;BI$20,データシート1!$A$1:$BT$1,0),0)</f>
        <v>7.1325592879783004</v>
      </c>
      <c r="BJ32" s="34">
        <f>VLOOKUP($AX32&amp;"_"&amp;$BC$14,データシート1!$A:$BT,MATCH($BC$12&amp;"_"&amp;BJ$20,データシート1!$A$1:$BT$1,0),0)</f>
        <v>19.086617045204992</v>
      </c>
      <c r="BK32" s="34">
        <f t="shared" si="1"/>
        <v>15.567507970212359</v>
      </c>
      <c r="BL32" s="34">
        <f t="shared" si="2"/>
        <v>15.045118520327499</v>
      </c>
      <c r="BM32" s="34">
        <f>VLOOKUP($AX32&amp;"_"&amp;$BC$14,データシート1!$A:$BT,MATCH($BC$12&amp;"_"&amp;BM$20,データシート1!$A$1:$BT$1,0),0)</f>
        <v>6.7834461152330103</v>
      </c>
      <c r="BN32" s="34">
        <f>VLOOKUP($AX32&amp;"_"&amp;$BC$14,データシート1!$A:$BT,MATCH($BC$12&amp;"_"&amp;BN$20,データシート1!$A$1:$BT$1,0),0)</f>
        <v>8.2616724050944885</v>
      </c>
      <c r="BO32" s="34">
        <f>VLOOKUP($AX32&amp;"_"&amp;$BC$14,データシート1!$A:$BT,MATCH($BC$12&amp;"_"&amp;BO$20,データシート1!$A$1:$BT$1,0),0)</f>
        <v>0.52238944988486002</v>
      </c>
      <c r="BP32" s="34">
        <f>VLOOKUP($AX32&amp;"_"&amp;$BC$14,データシート1!$A:$BT,MATCH($BC$12&amp;"_"&amp;BP$20,データシート1!$A$1:$BT$1,0),0)</f>
        <v>0</v>
      </c>
      <c r="BQ32" s="34">
        <f>VLOOKUP($AX32&amp;"_"&amp;$BC$14,データシート1!$A:$BT,MATCH($BC$12&amp;"_"&amp;BQ$20,データシート1!$A$1:$BT$1,0),0)</f>
        <v>0.82568559407958009</v>
      </c>
      <c r="BR32" s="35">
        <f t="shared" si="3"/>
        <v>54.105715467338378</v>
      </c>
      <c r="BS32" s="21"/>
      <c r="BT32" s="121" t="str">
        <f t="shared" si="4"/>
        <v>大鰐町</v>
      </c>
      <c r="BU32" s="33">
        <f t="shared" si="25"/>
        <v>54.105715467338378</v>
      </c>
      <c r="BV32" s="59">
        <f t="shared" si="16"/>
        <v>0.21242387186989989</v>
      </c>
      <c r="BW32" s="59">
        <f t="shared" si="5"/>
        <v>0.15208002844068344</v>
      </c>
      <c r="BX32" s="59">
        <f t="shared" si="5"/>
        <v>1.1104921998011816E-2</v>
      </c>
      <c r="BY32" s="59">
        <f t="shared" si="5"/>
        <v>4.9238921431204674E-2</v>
      </c>
      <c r="BZ32" s="59">
        <f t="shared" si="5"/>
        <v>0.1318263556145739</v>
      </c>
      <c r="CA32" s="59">
        <f t="shared" si="5"/>
        <v>0.35276526482173365</v>
      </c>
      <c r="CB32" s="59">
        <f t="shared" si="5"/>
        <v>0.28772390930880287</v>
      </c>
      <c r="CC32" s="59">
        <f t="shared" si="5"/>
        <v>0.27806893209664107</v>
      </c>
      <c r="CD32" s="59">
        <f t="shared" si="5"/>
        <v>0.1253739287363814</v>
      </c>
      <c r="CE32" s="59">
        <f t="shared" si="5"/>
        <v>0.15269500336025971</v>
      </c>
      <c r="CF32" s="59">
        <f t="shared" si="5"/>
        <v>9.654977212161759E-3</v>
      </c>
      <c r="CG32" s="59">
        <f t="shared" si="5"/>
        <v>0</v>
      </c>
      <c r="CH32" s="59">
        <f t="shared" si="5"/>
        <v>1.5260598384989771E-2</v>
      </c>
      <c r="CI32" s="122">
        <f t="shared" si="6"/>
        <v>1</v>
      </c>
      <c r="CJ32" s="16"/>
      <c r="CK32" s="123" t="str">
        <f t="shared" si="7"/>
        <v>大鰐町</v>
      </c>
      <c r="CL32" s="124">
        <f t="shared" si="17"/>
        <v>11.493345569863148</v>
      </c>
      <c r="CM32" s="65">
        <f t="shared" si="18"/>
        <v>0</v>
      </c>
      <c r="CN32" s="66">
        <f t="shared" si="19"/>
        <v>8.228398747076346</v>
      </c>
      <c r="CO32" s="65">
        <f t="shared" si="20"/>
        <v>0</v>
      </c>
      <c r="CP32" s="66">
        <f t="shared" si="8"/>
        <v>0.60083974991141409</v>
      </c>
      <c r="CQ32" s="65">
        <f t="shared" si="21"/>
        <v>0</v>
      </c>
      <c r="CR32" s="66">
        <f t="shared" si="9"/>
        <v>2.6641070728753897</v>
      </c>
      <c r="CS32" s="65">
        <f t="shared" si="22"/>
        <v>0</v>
      </c>
      <c r="CT32" s="66">
        <f t="shared" si="10"/>
        <v>7.1325592879783004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46452</v>
      </c>
      <c r="AY33" s="18" t="str">
        <f>IF(IFERROR(比較地域マスタ!$Z18,"")=0,"",IFERROR(比較地域マスタ!$Z18,""))</f>
        <v>湧水町</v>
      </c>
      <c r="BB33" s="110" t="str">
        <f t="shared" si="0"/>
        <v>46452</v>
      </c>
      <c r="BC33" s="1031" t="str">
        <f t="shared" si="0"/>
        <v>湧水町</v>
      </c>
      <c r="BD33" s="34">
        <f t="shared" si="14"/>
        <v>52.458949722660087</v>
      </c>
      <c r="BE33" s="34">
        <f t="shared" si="15"/>
        <v>11.050561488350393</v>
      </c>
      <c r="BF33" s="34">
        <f>VLOOKUP($AX33&amp;"_"&amp;$BC$14,データシート1!$A:$BT,MATCH($BC$12&amp;"_"&amp;BF$20,データシート1!$A$1:$BT$1,0),0)</f>
        <v>2.7313173834604738</v>
      </c>
      <c r="BG33" s="34">
        <f>VLOOKUP($AX33&amp;"_"&amp;$BC$14,データシート1!$A:$BT,MATCH($BC$12&amp;"_"&amp;BG$20,データシート1!$A$1:$BT$1,0),0)</f>
        <v>0.81333130115933416</v>
      </c>
      <c r="BH33" s="34">
        <f>VLOOKUP($AX33&amp;"_"&amp;$BC$14,データシート1!$A:$BT,MATCH($BC$12&amp;"_"&amp;BH$20,データシート1!$A$1:$BT$1,0),0)</f>
        <v>7.5059128037305847</v>
      </c>
      <c r="BI33" s="34">
        <f>VLOOKUP($AX33&amp;"_"&amp;$BC$14,データシート1!$A:$BT,MATCH($BC$12&amp;"_"&amp;BI$20,データシート1!$A$1:$BT$1,0),0)</f>
        <v>8.8176354970624864</v>
      </c>
      <c r="BJ33" s="34">
        <f>VLOOKUP($AX33&amp;"_"&amp;$BC$14,データシート1!$A:$BT,MATCH($BC$12&amp;"_"&amp;BJ$20,データシート1!$A$1:$BT$1,0),0)</f>
        <v>8.6395189146906439</v>
      </c>
      <c r="BK33" s="34">
        <f t="shared" si="1"/>
        <v>23.024470853365536</v>
      </c>
      <c r="BL33" s="34">
        <f t="shared" si="2"/>
        <v>22.506635597857674</v>
      </c>
      <c r="BM33" s="34">
        <f>VLOOKUP($AX33&amp;"_"&amp;$BC$14,データシート1!$A:$BT,MATCH($BC$12&amp;"_"&amp;BM$20,データシート1!$A$1:$BT$1,0),0)</f>
        <v>8.2880092988761582</v>
      </c>
      <c r="BN33" s="34">
        <f>VLOOKUP($AX33&amp;"_"&amp;$BC$14,データシート1!$A:$BT,MATCH($BC$12&amp;"_"&amp;BN$20,データシート1!$A$1:$BT$1,0),0)</f>
        <v>14.218626298981516</v>
      </c>
      <c r="BO33" s="34">
        <f>VLOOKUP($AX33&amp;"_"&amp;$BC$14,データシート1!$A:$BT,MATCH($BC$12&amp;"_"&amp;BO$20,データシート1!$A$1:$BT$1,0),0)</f>
        <v>0.51783525550786003</v>
      </c>
      <c r="BP33" s="34">
        <f>VLOOKUP($AX33&amp;"_"&amp;$BC$14,データシート1!$A:$BT,MATCH($BC$12&amp;"_"&amp;BP$20,データシート1!$A$1:$BT$1,0),0)</f>
        <v>0</v>
      </c>
      <c r="BQ33" s="34">
        <f>VLOOKUP($AX33&amp;"_"&amp;$BC$14,データシート1!$A:$BT,MATCH($BC$12&amp;"_"&amp;BQ$20,データシート1!$A$1:$BT$1,0),0)</f>
        <v>0.9267629691910263</v>
      </c>
      <c r="BR33" s="35">
        <f t="shared" si="3"/>
        <v>52.458949722660087</v>
      </c>
      <c r="BT33" s="121" t="str">
        <f t="shared" si="4"/>
        <v>湧水町</v>
      </c>
      <c r="BU33" s="33">
        <f t="shared" si="25"/>
        <v>52.458949722660087</v>
      </c>
      <c r="BV33" s="59">
        <f t="shared" si="16"/>
        <v>0.21065159609127687</v>
      </c>
      <c r="BW33" s="59">
        <f t="shared" si="5"/>
        <v>5.2065803793259285E-2</v>
      </c>
      <c r="BX33" s="59">
        <f t="shared" si="5"/>
        <v>1.5504147632753861E-2</v>
      </c>
      <c r="BY33" s="59">
        <f t="shared" si="5"/>
        <v>0.14308164466526371</v>
      </c>
      <c r="BZ33" s="59">
        <f t="shared" si="5"/>
        <v>0.16808639028572916</v>
      </c>
      <c r="CA33" s="59">
        <f t="shared" si="5"/>
        <v>0.16469103861907344</v>
      </c>
      <c r="CB33" s="59">
        <f t="shared" si="5"/>
        <v>0.43890453345122771</v>
      </c>
      <c r="CC33" s="59">
        <f t="shared" si="5"/>
        <v>0.42903328634762472</v>
      </c>
      <c r="CD33" s="59">
        <f t="shared" si="5"/>
        <v>0.15799037805166127</v>
      </c>
      <c r="CE33" s="59">
        <f t="shared" si="5"/>
        <v>0.27104290829596345</v>
      </c>
      <c r="CF33" s="59">
        <f t="shared" si="5"/>
        <v>9.871247103602928E-3</v>
      </c>
      <c r="CG33" s="59">
        <f t="shared" si="5"/>
        <v>0</v>
      </c>
      <c r="CH33" s="59">
        <f t="shared" si="5"/>
        <v>1.7666441552692834E-2</v>
      </c>
      <c r="CI33" s="122">
        <f t="shared" si="6"/>
        <v>1</v>
      </c>
      <c r="CK33" s="123" t="str">
        <f t="shared" si="7"/>
        <v>湧水町</v>
      </c>
      <c r="CL33" s="124">
        <f t="shared" si="17"/>
        <v>11.050561488350393</v>
      </c>
      <c r="CM33" s="65">
        <f t="shared" si="18"/>
        <v>1</v>
      </c>
      <c r="CN33" s="66">
        <f t="shared" si="19"/>
        <v>2.7313173834604738</v>
      </c>
      <c r="CO33" s="65">
        <f t="shared" si="20"/>
        <v>1</v>
      </c>
      <c r="CP33" s="66">
        <f t="shared" si="8"/>
        <v>0.81333130115933416</v>
      </c>
      <c r="CQ33" s="65">
        <f t="shared" si="21"/>
        <v>0</v>
      </c>
      <c r="CR33" s="66">
        <f t="shared" si="9"/>
        <v>7.5059128037305847</v>
      </c>
      <c r="CS33" s="65">
        <f t="shared" si="22"/>
        <v>0</v>
      </c>
      <c r="CT33" s="66">
        <f t="shared" si="10"/>
        <v>8.8176354970624864</v>
      </c>
      <c r="CU33" s="67">
        <f t="shared" si="23"/>
        <v>0</v>
      </c>
      <c r="CV33" s="16"/>
      <c r="CW33" s="959">
        <f t="shared" si="24"/>
        <v>22.212</v>
      </c>
      <c r="CX33" s="962">
        <f>VLOOKUP($AX33&amp;"_"&amp;$CW$14,データシート1!$A:$BT,MATCH($CW$12&amp;"_"&amp;CX$20,データシート1!$A$1:$BT$1,0),0)</f>
        <v>22.212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22.212</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40604</v>
      </c>
      <c r="AY34" s="18" t="str">
        <f>IF(IFERROR(比較地域マスタ!$Z19,"")=0,"",IFERROR(比較地域マスタ!$Z19,""))</f>
        <v>糸田町</v>
      </c>
      <c r="BB34" s="110" t="str">
        <f t="shared" si="0"/>
        <v>40604</v>
      </c>
      <c r="BC34" s="1031" t="str">
        <f t="shared" si="0"/>
        <v>糸田町</v>
      </c>
      <c r="BD34" s="34">
        <f t="shared" si="14"/>
        <v>31.530460216504895</v>
      </c>
      <c r="BE34" s="34">
        <f t="shared" si="15"/>
        <v>2.1426533446644744</v>
      </c>
      <c r="BF34" s="34">
        <f>VLOOKUP($AX34&amp;"_"&amp;$BC$14,データシート1!$A:$BT,MATCH($BC$12&amp;"_"&amp;BF$20,データシート1!$A$1:$BT$1,0),0)</f>
        <v>1.8424729065901422</v>
      </c>
      <c r="BG34" s="34">
        <f>VLOOKUP($AX34&amp;"_"&amp;$BC$14,データシート1!$A:$BT,MATCH($BC$12&amp;"_"&amp;BG$20,データシート1!$A$1:$BT$1,0),0)</f>
        <v>0.19713574416054946</v>
      </c>
      <c r="BH34" s="34">
        <f>VLOOKUP($AX34&amp;"_"&amp;$BC$14,データシート1!$A:$BT,MATCH($BC$12&amp;"_"&amp;BH$20,データシート1!$A$1:$BT$1,0),0)</f>
        <v>0.10304469391378242</v>
      </c>
      <c r="BI34" s="34">
        <f>VLOOKUP($AX34&amp;"_"&amp;$BC$14,データシート1!$A:$BT,MATCH($BC$12&amp;"_"&amp;BI$20,データシート1!$A$1:$BT$1,0),0)</f>
        <v>4.0691894107566196</v>
      </c>
      <c r="BJ34" s="34">
        <f>VLOOKUP($AX34&amp;"_"&amp;$BC$14,データシート1!$A:$BT,MATCH($BC$12&amp;"_"&amp;BJ$20,データシート1!$A$1:$BT$1,0),0)</f>
        <v>8.2789039199698848</v>
      </c>
      <c r="BK34" s="34">
        <f t="shared" si="1"/>
        <v>16.152206721783447</v>
      </c>
      <c r="BL34" s="34">
        <f t="shared" si="2"/>
        <v>15.642837596848214</v>
      </c>
      <c r="BM34" s="34">
        <f>VLOOKUP($AX34&amp;"_"&amp;$BC$14,データシート1!$A:$BT,MATCH($BC$12&amp;"_"&amp;BM$20,データシート1!$A$1:$BT$1,0),0)</f>
        <v>8.226848193850012</v>
      </c>
      <c r="BN34" s="34">
        <f>VLOOKUP($AX34&amp;"_"&amp;$BC$14,データシート1!$A:$BT,MATCH($BC$12&amp;"_"&amp;BN$20,データシート1!$A$1:$BT$1,0),0)</f>
        <v>7.4159894029982016</v>
      </c>
      <c r="BO34" s="34">
        <f>VLOOKUP($AX34&amp;"_"&amp;$BC$14,データシート1!$A:$BT,MATCH($BC$12&amp;"_"&amp;BO$20,データシート1!$A$1:$BT$1,0),0)</f>
        <v>0.50936912493523201</v>
      </c>
      <c r="BP34" s="34">
        <f>VLOOKUP($AX34&amp;"_"&amp;$BC$14,データシート1!$A:$BT,MATCH($BC$12&amp;"_"&amp;BP$20,データシート1!$A$1:$BT$1,0),0)</f>
        <v>0</v>
      </c>
      <c r="BQ34" s="34">
        <f>VLOOKUP($AX34&amp;"_"&amp;$BC$14,データシート1!$A:$BT,MATCH($BC$12&amp;"_"&amp;BQ$20,データシート1!$A$1:$BT$1,0),0)</f>
        <v>0.88750681933047337</v>
      </c>
      <c r="BR34" s="35">
        <f t="shared" si="3"/>
        <v>31.530460216504895</v>
      </c>
      <c r="BT34" s="121" t="str">
        <f t="shared" si="4"/>
        <v>糸田町</v>
      </c>
      <c r="BU34" s="33">
        <f t="shared" si="25"/>
        <v>31.530460216504895</v>
      </c>
      <c r="BV34" s="59">
        <f t="shared" si="16"/>
        <v>6.7955029198808956E-2</v>
      </c>
      <c r="BW34" s="59">
        <f t="shared" si="5"/>
        <v>5.8434697557179442E-2</v>
      </c>
      <c r="BX34" s="59">
        <f t="shared" si="5"/>
        <v>6.252231740574374E-3</v>
      </c>
      <c r="BY34" s="59">
        <f t="shared" si="5"/>
        <v>3.2680999010551316E-3</v>
      </c>
      <c r="BZ34" s="59">
        <f t="shared" si="5"/>
        <v>0.12905582039765365</v>
      </c>
      <c r="CA34" s="59">
        <f t="shared" si="5"/>
        <v>0.26256844534213997</v>
      </c>
      <c r="CB34" s="59">
        <f t="shared" si="5"/>
        <v>0.51227310387713376</v>
      </c>
      <c r="CC34" s="59">
        <f t="shared" si="5"/>
        <v>0.49611827703865335</v>
      </c>
      <c r="CD34" s="59">
        <f t="shared" si="5"/>
        <v>0.26091747907769502</v>
      </c>
      <c r="CE34" s="59">
        <f t="shared" si="5"/>
        <v>0.2352007979609583</v>
      </c>
      <c r="CF34" s="59">
        <f t="shared" si="5"/>
        <v>1.6154826838480407E-2</v>
      </c>
      <c r="CG34" s="59">
        <f t="shared" si="5"/>
        <v>0</v>
      </c>
      <c r="CH34" s="59">
        <f t="shared" si="5"/>
        <v>2.8147601184263724E-2</v>
      </c>
      <c r="CI34" s="122">
        <f t="shared" si="6"/>
        <v>1</v>
      </c>
      <c r="CK34" s="123" t="str">
        <f t="shared" si="7"/>
        <v>糸田町</v>
      </c>
      <c r="CL34" s="124">
        <f t="shared" si="17"/>
        <v>2.1426533446644744</v>
      </c>
      <c r="CM34" s="65">
        <f t="shared" si="18"/>
        <v>0</v>
      </c>
      <c r="CN34" s="66">
        <f t="shared" si="19"/>
        <v>1.8424729065901422</v>
      </c>
      <c r="CO34" s="65">
        <f t="shared" si="20"/>
        <v>0</v>
      </c>
      <c r="CP34" s="66">
        <f t="shared" si="8"/>
        <v>0.19713574416054946</v>
      </c>
      <c r="CQ34" s="65">
        <f t="shared" si="21"/>
        <v>0</v>
      </c>
      <c r="CR34" s="66">
        <f t="shared" si="9"/>
        <v>0.10304469391378242</v>
      </c>
      <c r="CS34" s="65">
        <f t="shared" si="22"/>
        <v>0</v>
      </c>
      <c r="CT34" s="66">
        <f t="shared" si="10"/>
        <v>4.0691894107566196</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24443</v>
      </c>
      <c r="AY35" s="18" t="str">
        <f>IF(IFERROR(比較地域マスタ!$Z20,"")=0,"",IFERROR(比較地域マスタ!$Z20,""))</f>
        <v>大台町</v>
      </c>
      <c r="BB35" s="110" t="str">
        <f t="shared" si="0"/>
        <v>24443</v>
      </c>
      <c r="BC35" s="1031" t="str">
        <f t="shared" si="0"/>
        <v>大台町</v>
      </c>
      <c r="BD35" s="34">
        <f t="shared" si="14"/>
        <v>56.951204833156751</v>
      </c>
      <c r="BE35" s="34">
        <f t="shared" si="15"/>
        <v>13.770103259248948</v>
      </c>
      <c r="BF35" s="34">
        <f>VLOOKUP($AX35&amp;"_"&amp;$BC$14,データシート1!$A:$BT,MATCH($BC$12&amp;"_"&amp;BF$20,データシート1!$A$1:$BT$1,0),0)</f>
        <v>7.0272409048429116</v>
      </c>
      <c r="BG35" s="34">
        <f>VLOOKUP($AX35&amp;"_"&amp;$BC$14,データシート1!$A:$BT,MATCH($BC$12&amp;"_"&amp;BG$20,データシート1!$A$1:$BT$1,0),0)</f>
        <v>0.7729623391138658</v>
      </c>
      <c r="BH35" s="34">
        <f>VLOOKUP($AX35&amp;"_"&amp;$BC$14,データシート1!$A:$BT,MATCH($BC$12&amp;"_"&amp;BH$20,データシート1!$A$1:$BT$1,0),0)</f>
        <v>5.9699000152921702</v>
      </c>
      <c r="BI35" s="34">
        <f>VLOOKUP($AX35&amp;"_"&amp;$BC$14,データシート1!$A:$BT,MATCH($BC$12&amp;"_"&amp;BI$20,データシート1!$A$1:$BT$1,0),0)</f>
        <v>11.027822667297524</v>
      </c>
      <c r="BJ35" s="34">
        <f>VLOOKUP($AX35&amp;"_"&amp;$BC$14,データシート1!$A:$BT,MATCH($BC$12&amp;"_"&amp;BJ$20,データシート1!$A$1:$BT$1,0),0)</f>
        <v>12.002668831638688</v>
      </c>
      <c r="BK35" s="34">
        <f t="shared" si="1"/>
        <v>20.150610074971585</v>
      </c>
      <c r="BL35" s="34">
        <f t="shared" si="2"/>
        <v>19.642058369539917</v>
      </c>
      <c r="BM35" s="34">
        <f>VLOOKUP($AX35&amp;"_"&amp;$BC$14,データシート1!$A:$BT,MATCH($BC$12&amp;"_"&amp;BM$20,データシート1!$A$1:$BT$1,0),0)</f>
        <v>8.1045259837977248</v>
      </c>
      <c r="BN35" s="34">
        <f>VLOOKUP($AX35&amp;"_"&amp;$BC$14,データシート1!$A:$BT,MATCH($BC$12&amp;"_"&amp;BN$20,データシート1!$A$1:$BT$1,0),0)</f>
        <v>11.537532385742191</v>
      </c>
      <c r="BO35" s="34">
        <f>VLOOKUP($AX35&amp;"_"&amp;$BC$14,データシート1!$A:$BT,MATCH($BC$12&amp;"_"&amp;BO$20,データシート1!$A$1:$BT$1,0),0)</f>
        <v>0.50855170543166806</v>
      </c>
      <c r="BP35" s="34">
        <f>VLOOKUP($AX35&amp;"_"&amp;$BC$14,データシート1!$A:$BT,MATCH($BC$12&amp;"_"&amp;BP$20,データシート1!$A$1:$BT$1,0),0)</f>
        <v>0</v>
      </c>
      <c r="BQ35" s="34">
        <f>VLOOKUP($AX35&amp;"_"&amp;$BC$14,データシート1!$A:$BT,MATCH($BC$12&amp;"_"&amp;BQ$20,データシート1!$A$1:$BT$1,0),0)</f>
        <v>0</v>
      </c>
      <c r="BR35" s="35">
        <f t="shared" si="3"/>
        <v>56.951204833156751</v>
      </c>
      <c r="BT35" s="121" t="str">
        <f t="shared" si="4"/>
        <v>大台町</v>
      </c>
      <c r="BU35" s="33">
        <f t="shared" si="25"/>
        <v>56.951204833156751</v>
      </c>
      <c r="BV35" s="59">
        <f t="shared" si="16"/>
        <v>0.24178774267532357</v>
      </c>
      <c r="BW35" s="59">
        <f t="shared" si="5"/>
        <v>0.12339055732762447</v>
      </c>
      <c r="BX35" s="59">
        <f t="shared" si="5"/>
        <v>1.3572361486966302E-2</v>
      </c>
      <c r="BY35" s="59">
        <f t="shared" si="5"/>
        <v>0.10482482386073279</v>
      </c>
      <c r="BZ35" s="59">
        <f t="shared" si="5"/>
        <v>0.1936363365727633</v>
      </c>
      <c r="CA35" s="59">
        <f t="shared" si="5"/>
        <v>0.21075355414870495</v>
      </c>
      <c r="CB35" s="59">
        <f t="shared" si="5"/>
        <v>0.35382236660320809</v>
      </c>
      <c r="CC35" s="59">
        <f t="shared" si="5"/>
        <v>0.3448927626216679</v>
      </c>
      <c r="CD35" s="59">
        <f t="shared" si="5"/>
        <v>0.14230648864305157</v>
      </c>
      <c r="CE35" s="59">
        <f t="shared" si="5"/>
        <v>0.20258627397861631</v>
      </c>
      <c r="CF35" s="59">
        <f t="shared" si="5"/>
        <v>8.929603981540201E-3</v>
      </c>
      <c r="CG35" s="59">
        <f t="shared" si="5"/>
        <v>0</v>
      </c>
      <c r="CH35" s="59">
        <f t="shared" si="5"/>
        <v>0</v>
      </c>
      <c r="CI35" s="122">
        <f t="shared" si="6"/>
        <v>1</v>
      </c>
      <c r="CK35" s="123" t="str">
        <f t="shared" si="7"/>
        <v>大台町</v>
      </c>
      <c r="CL35" s="124">
        <f t="shared" si="17"/>
        <v>13.770103259248948</v>
      </c>
      <c r="CM35" s="65">
        <f t="shared" si="18"/>
        <v>0</v>
      </c>
      <c r="CN35" s="66">
        <f t="shared" si="19"/>
        <v>7.0272409048429116</v>
      </c>
      <c r="CO35" s="65">
        <f t="shared" si="20"/>
        <v>0</v>
      </c>
      <c r="CP35" s="66">
        <f t="shared" si="8"/>
        <v>0.7729623391138658</v>
      </c>
      <c r="CQ35" s="65">
        <f t="shared" si="21"/>
        <v>0</v>
      </c>
      <c r="CR35" s="66">
        <f t="shared" si="9"/>
        <v>5.9699000152921702</v>
      </c>
      <c r="CS35" s="65">
        <f t="shared" si="22"/>
        <v>0</v>
      </c>
      <c r="CT35" s="66">
        <f t="shared" si="10"/>
        <v>11.027822667297524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36388</v>
      </c>
      <c r="AY36" s="18" t="str">
        <f>IF(IFERROR(比較地域マスタ!$Z21,"")=0,"",IFERROR(比較地域マスタ!$Z21,""))</f>
        <v>海陽町</v>
      </c>
      <c r="BB36" s="110" t="str">
        <f t="shared" si="0"/>
        <v>36388</v>
      </c>
      <c r="BC36" s="1031" t="str">
        <f t="shared" si="0"/>
        <v>海陽町</v>
      </c>
      <c r="BD36" s="34">
        <f t="shared" si="14"/>
        <v>68.943149220694707</v>
      </c>
      <c r="BE36" s="34">
        <f t="shared" si="15"/>
        <v>22.598316074477705</v>
      </c>
      <c r="BF36" s="34">
        <f>VLOOKUP($AX36&amp;"_"&amp;$BC$14,データシート1!$A:$BT,MATCH($BC$12&amp;"_"&amp;BF$20,データシート1!$A$1:$BT$1,0),0)</f>
        <v>14.972193958138348</v>
      </c>
      <c r="BG36" s="34">
        <f>VLOOKUP($AX36&amp;"_"&amp;$BC$14,データシート1!$A:$BT,MATCH($BC$12&amp;"_"&amp;BG$20,データシート1!$A$1:$BT$1,0),0)</f>
        <v>0.68387498256241852</v>
      </c>
      <c r="BH36" s="34">
        <f>VLOOKUP($AX36&amp;"_"&amp;$BC$14,データシート1!$A:$BT,MATCH($BC$12&amp;"_"&amp;BH$20,データシート1!$A$1:$BT$1,0),0)</f>
        <v>6.942247133776938</v>
      </c>
      <c r="BI36" s="34">
        <f>VLOOKUP($AX36&amp;"_"&amp;$BC$14,データシート1!$A:$BT,MATCH($BC$12&amp;"_"&amp;BI$20,データシート1!$A$1:$BT$1,0),0)</f>
        <v>9.5093049958803046</v>
      </c>
      <c r="BJ36" s="34">
        <f>VLOOKUP($AX36&amp;"_"&amp;$BC$14,データシート1!$A:$BT,MATCH($BC$12&amp;"_"&amp;BJ$20,データシート1!$A$1:$BT$1,0),0)</f>
        <v>15.221012895582898</v>
      </c>
      <c r="BK36" s="34">
        <f t="shared" si="1"/>
        <v>19.91404104749218</v>
      </c>
      <c r="BL36" s="34">
        <f t="shared" si="2"/>
        <v>19.328166634921882</v>
      </c>
      <c r="BM36" s="34">
        <f>VLOOKUP($AX36&amp;"_"&amp;$BC$14,データシート1!$A:$BT,MATCH($BC$12&amp;"_"&amp;BM$20,データシート1!$A$1:$BT$1,0),0)</f>
        <v>7.135462253050151</v>
      </c>
      <c r="BN36" s="34">
        <f>VLOOKUP($AX36&amp;"_"&amp;$BC$14,データシート1!$A:$BT,MATCH($BC$12&amp;"_"&amp;BN$20,データシート1!$A$1:$BT$1,0),0)</f>
        <v>12.192704381871732</v>
      </c>
      <c r="BO36" s="34">
        <f>VLOOKUP($AX36&amp;"_"&amp;$BC$14,データシート1!$A:$BT,MATCH($BC$12&amp;"_"&amp;BO$20,データシート1!$A$1:$BT$1,0),0)</f>
        <v>0.51193815766071904</v>
      </c>
      <c r="BP36" s="34">
        <f>VLOOKUP($AX36&amp;"_"&amp;$BC$14,データシート1!$A:$BT,MATCH($BC$12&amp;"_"&amp;BP$20,データシート1!$A$1:$BT$1,0),0)</f>
        <v>7.3936254909580626E-2</v>
      </c>
      <c r="BQ36" s="34">
        <f>VLOOKUP($AX36&amp;"_"&amp;$BC$14,データシート1!$A:$BT,MATCH($BC$12&amp;"_"&amp;BQ$20,データシート1!$A$1:$BT$1,0),0)</f>
        <v>1.700474207261619</v>
      </c>
      <c r="BR36" s="35">
        <f t="shared" si="3"/>
        <v>68.943149220694707</v>
      </c>
      <c r="BT36" s="121" t="str">
        <f t="shared" si="4"/>
        <v>海陽町</v>
      </c>
      <c r="BU36" s="33">
        <f t="shared" si="25"/>
        <v>68.943149220694707</v>
      </c>
      <c r="BV36" s="59">
        <f t="shared" si="16"/>
        <v>0.32778189464681945</v>
      </c>
      <c r="BW36" s="59">
        <f t="shared" si="5"/>
        <v>0.21716724761456263</v>
      </c>
      <c r="BX36" s="59">
        <f t="shared" si="5"/>
        <v>9.9194044700983766E-3</v>
      </c>
      <c r="BY36" s="59">
        <f t="shared" si="5"/>
        <v>0.10069524256215844</v>
      </c>
      <c r="BZ36" s="59">
        <f t="shared" si="5"/>
        <v>0.13792965803520171</v>
      </c>
      <c r="CA36" s="59">
        <f t="shared" si="5"/>
        <v>0.2207762927518547</v>
      </c>
      <c r="CB36" s="59">
        <f t="shared" si="5"/>
        <v>0.28884727884630151</v>
      </c>
      <c r="CC36" s="59">
        <f t="shared" si="5"/>
        <v>0.28034934367518177</v>
      </c>
      <c r="CD36" s="59">
        <f t="shared" si="5"/>
        <v>0.10349777075324397</v>
      </c>
      <c r="CE36" s="59">
        <f t="shared" si="5"/>
        <v>0.17685157292193784</v>
      </c>
      <c r="CF36" s="59">
        <f t="shared" si="5"/>
        <v>7.4255116490537431E-3</v>
      </c>
      <c r="CG36" s="59">
        <f t="shared" si="5"/>
        <v>1.0724235220660205E-3</v>
      </c>
      <c r="CH36" s="59">
        <f t="shared" si="5"/>
        <v>2.4664875719822597E-2</v>
      </c>
      <c r="CI36" s="122">
        <f t="shared" si="6"/>
        <v>1</v>
      </c>
      <c r="CK36" s="123" t="str">
        <f t="shared" si="7"/>
        <v>海陽町</v>
      </c>
      <c r="CL36" s="124">
        <f t="shared" si="17"/>
        <v>22.598316074477705</v>
      </c>
      <c r="CM36" s="65">
        <f t="shared" si="18"/>
        <v>0</v>
      </c>
      <c r="CN36" s="66">
        <f t="shared" si="19"/>
        <v>14.972193958138348</v>
      </c>
      <c r="CO36" s="65">
        <f t="shared" si="20"/>
        <v>0</v>
      </c>
      <c r="CP36" s="66">
        <f t="shared" si="8"/>
        <v>0.68387498256241852</v>
      </c>
      <c r="CQ36" s="65">
        <f t="shared" si="21"/>
        <v>0</v>
      </c>
      <c r="CR36" s="66">
        <f t="shared" si="9"/>
        <v>6.942247133776938</v>
      </c>
      <c r="CS36" s="65">
        <f t="shared" si="22"/>
        <v>0</v>
      </c>
      <c r="CT36" s="66">
        <f t="shared" si="10"/>
        <v>9.5093049958803046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01662</v>
      </c>
      <c r="AY37" s="18" t="str">
        <f>IF(IFERROR(比較地域マスタ!$Z22,"")=0,"",IFERROR(比較地域マスタ!$Z22,""))</f>
        <v>厚岸町</v>
      </c>
      <c r="BB37" s="110" t="str">
        <f t="shared" si="0"/>
        <v>01662</v>
      </c>
      <c r="BC37" s="1031" t="str">
        <f t="shared" si="0"/>
        <v>厚岸町</v>
      </c>
      <c r="BD37" s="34">
        <f t="shared" si="14"/>
        <v>103.67374442864099</v>
      </c>
      <c r="BE37" s="34">
        <f t="shared" si="15"/>
        <v>51.592505730676038</v>
      </c>
      <c r="BF37" s="34">
        <f>VLOOKUP($AX37&amp;"_"&amp;$BC$14,データシート1!$A:$BT,MATCH($BC$12&amp;"_"&amp;BF$20,データシート1!$A$1:$BT$1,0),0)</f>
        <v>38.980668009782029</v>
      </c>
      <c r="BG37" s="34">
        <f>VLOOKUP($AX37&amp;"_"&amp;$BC$14,データシート1!$A:$BT,MATCH($BC$12&amp;"_"&amp;BG$20,データシート1!$A$1:$BT$1,0),0)</f>
        <v>0.95023377385321706</v>
      </c>
      <c r="BH37" s="34">
        <f>VLOOKUP($AX37&amp;"_"&amp;$BC$14,データシート1!$A:$BT,MATCH($BC$12&amp;"_"&amp;BH$20,データシート1!$A$1:$BT$1,0),0)</f>
        <v>11.661603947040785</v>
      </c>
      <c r="BI37" s="34">
        <f>VLOOKUP($AX37&amp;"_"&amp;$BC$14,データシート1!$A:$BT,MATCH($BC$12&amp;"_"&amp;BI$20,データシート1!$A$1:$BT$1,0),0)</f>
        <v>12.350807178245926</v>
      </c>
      <c r="BJ37" s="34">
        <f>VLOOKUP($AX37&amp;"_"&amp;$BC$14,データシート1!$A:$BT,MATCH($BC$12&amp;"_"&amp;BJ$20,データシート1!$A$1:$BT$1,0),0)</f>
        <v>18.66994793941393</v>
      </c>
      <c r="BK37" s="34">
        <f t="shared" si="1"/>
        <v>20.213311440133786</v>
      </c>
      <c r="BL37" s="34">
        <f t="shared" si="2"/>
        <v>19.699037798177169</v>
      </c>
      <c r="BM37" s="34">
        <f>VLOOKUP($AX37&amp;"_"&amp;$BC$14,データシート1!$A:$BT,MATCH($BC$12&amp;"_"&amp;BM$20,データシート1!$A$1:$BT$1,0),0)</f>
        <v>8.3287833688935855</v>
      </c>
      <c r="BN37" s="34">
        <f>VLOOKUP($AX37&amp;"_"&amp;$BC$14,データシート1!$A:$BT,MATCH($BC$12&amp;"_"&amp;BN$20,データシート1!$A$1:$BT$1,0),0)</f>
        <v>11.370254429283584</v>
      </c>
      <c r="BO37" s="34">
        <f>VLOOKUP($AX37&amp;"_"&amp;$BC$14,データシート1!$A:$BT,MATCH($BC$12&amp;"_"&amp;BO$20,データシート1!$A$1:$BT$1,0),0)</f>
        <v>0.51427364195661696</v>
      </c>
      <c r="BP37" s="34">
        <f>VLOOKUP($AX37&amp;"_"&amp;$BC$14,データシート1!$A:$BT,MATCH($BC$12&amp;"_"&amp;BP$20,データシート1!$A$1:$BT$1,0),0)</f>
        <v>0</v>
      </c>
      <c r="BQ37" s="34">
        <f>VLOOKUP($AX37&amp;"_"&amp;$BC$14,データシート1!$A:$BT,MATCH($BC$12&amp;"_"&amp;BQ$20,データシート1!$A$1:$BT$1,0),0)</f>
        <v>0.84717214017129483</v>
      </c>
      <c r="BR37" s="35">
        <f t="shared" si="3"/>
        <v>103.67374442864099</v>
      </c>
      <c r="BT37" s="121" t="str">
        <f t="shared" si="4"/>
        <v>厚岸町</v>
      </c>
      <c r="BU37" s="33">
        <f t="shared" si="25"/>
        <v>103.67374442864099</v>
      </c>
      <c r="BV37" s="59">
        <f t="shared" si="16"/>
        <v>0.49764292796608062</v>
      </c>
      <c r="BW37" s="59">
        <f t="shared" si="5"/>
        <v>0.37599363488421667</v>
      </c>
      <c r="BX37" s="59">
        <f t="shared" si="5"/>
        <v>9.1656164160952673E-3</v>
      </c>
      <c r="BY37" s="59">
        <f t="shared" si="5"/>
        <v>0.11248367666576863</v>
      </c>
      <c r="BZ37" s="59">
        <f t="shared" si="5"/>
        <v>0.11913148547216823</v>
      </c>
      <c r="CA37" s="59">
        <f t="shared" si="5"/>
        <v>0.1800836657565168</v>
      </c>
      <c r="CB37" s="59">
        <f t="shared" si="5"/>
        <v>0.19497040018697001</v>
      </c>
      <c r="CC37" s="59">
        <f t="shared" si="5"/>
        <v>0.19000989987138053</v>
      </c>
      <c r="CD37" s="59">
        <f t="shared" si="5"/>
        <v>8.0336476846616808E-2</v>
      </c>
      <c r="CE37" s="59">
        <f t="shared" si="5"/>
        <v>0.10967342302476372</v>
      </c>
      <c r="CF37" s="59">
        <f t="shared" si="5"/>
        <v>4.9605003155894821E-3</v>
      </c>
      <c r="CG37" s="59">
        <f t="shared" si="5"/>
        <v>0</v>
      </c>
      <c r="CH37" s="59">
        <f t="shared" si="5"/>
        <v>8.1715206182642174E-3</v>
      </c>
      <c r="CI37" s="122">
        <f t="shared" si="6"/>
        <v>1</v>
      </c>
      <c r="CK37" s="123" t="str">
        <f t="shared" si="7"/>
        <v>厚岸町</v>
      </c>
      <c r="CL37" s="124">
        <f t="shared" si="17"/>
        <v>51.592505730676038</v>
      </c>
      <c r="CM37" s="65">
        <f t="shared" si="18"/>
        <v>0</v>
      </c>
      <c r="CN37" s="66">
        <f t="shared" si="19"/>
        <v>38.980668009782029</v>
      </c>
      <c r="CO37" s="65">
        <f t="shared" si="20"/>
        <v>0</v>
      </c>
      <c r="CP37" s="66">
        <f t="shared" si="8"/>
        <v>0.95023377385321706</v>
      </c>
      <c r="CQ37" s="65">
        <f t="shared" si="21"/>
        <v>0</v>
      </c>
      <c r="CR37" s="66">
        <f t="shared" si="9"/>
        <v>11.661603947040785</v>
      </c>
      <c r="CS37" s="65">
        <f t="shared" si="22"/>
        <v>0</v>
      </c>
      <c r="CT37" s="66">
        <f t="shared" si="10"/>
        <v>12.350807178245926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37403</v>
      </c>
      <c r="AY38" s="18" t="str">
        <f>IF(IFERROR(比較地域マスタ!$Z23,"")=0,"",IFERROR(比較地域マスタ!$Z23,""))</f>
        <v>琴平町</v>
      </c>
      <c r="BB38" s="110" t="str">
        <f t="shared" si="0"/>
        <v>37403</v>
      </c>
      <c r="BC38" s="1031" t="str">
        <f t="shared" si="0"/>
        <v>琴平町</v>
      </c>
      <c r="BD38" s="34">
        <f t="shared" si="14"/>
        <v>51.939003780810637</v>
      </c>
      <c r="BE38" s="34">
        <f t="shared" si="15"/>
        <v>7.079754806340274</v>
      </c>
      <c r="BF38" s="34">
        <f>VLOOKUP($AX38&amp;"_"&amp;$BC$14,データシート1!$A:$BT,MATCH($BC$12&amp;"_"&amp;BF$20,データシート1!$A$1:$BT$1,0),0)</f>
        <v>5.7145883904054422</v>
      </c>
      <c r="BG38" s="34">
        <f>VLOOKUP($AX38&amp;"_"&amp;$BC$14,データシート1!$A:$BT,MATCH($BC$12&amp;"_"&amp;BG$20,データシート1!$A$1:$BT$1,0),0)</f>
        <v>0.48217349138470494</v>
      </c>
      <c r="BH38" s="34">
        <f>VLOOKUP($AX38&amp;"_"&amp;$BC$14,データシート1!$A:$BT,MATCH($BC$12&amp;"_"&amp;BH$20,データシート1!$A$1:$BT$1,0),0)</f>
        <v>0.88299292455012679</v>
      </c>
      <c r="BI38" s="34">
        <f>VLOOKUP($AX38&amp;"_"&amp;$BC$14,データシート1!$A:$BT,MATCH($BC$12&amp;"_"&amp;BI$20,データシート1!$A$1:$BT$1,0),0)</f>
        <v>14.28172070948996</v>
      </c>
      <c r="BJ38" s="34">
        <f>VLOOKUP($AX38&amp;"_"&amp;$BC$14,データシート1!$A:$BT,MATCH($BC$12&amp;"_"&amp;BJ$20,データシート1!$A$1:$BT$1,0),0)</f>
        <v>14.26941834219093</v>
      </c>
      <c r="BK38" s="34">
        <f t="shared" si="1"/>
        <v>14.819407192392445</v>
      </c>
      <c r="BL38" s="34">
        <f t="shared" si="2"/>
        <v>14.316635810593125</v>
      </c>
      <c r="BM38" s="34">
        <f>VLOOKUP($AX38&amp;"_"&amp;$BC$14,データシート1!$A:$BT,MATCH($BC$12&amp;"_"&amp;BM$20,データシート1!$A$1:$BT$1,0),0)</f>
        <v>7.4861192552000437</v>
      </c>
      <c r="BN38" s="34">
        <f>VLOOKUP($AX38&amp;"_"&amp;$BC$14,データシート1!$A:$BT,MATCH($BC$12&amp;"_"&amp;BN$20,データシート1!$A$1:$BT$1,0),0)</f>
        <v>6.8305165553930811</v>
      </c>
      <c r="BO38" s="34">
        <f>VLOOKUP($AX38&amp;"_"&amp;$BC$14,データシート1!$A:$BT,MATCH($BC$12&amp;"_"&amp;BO$20,データシート1!$A$1:$BT$1,0),0)</f>
        <v>0.50277138179932102</v>
      </c>
      <c r="BP38" s="34">
        <f>VLOOKUP($AX38&amp;"_"&amp;$BC$14,データシート1!$A:$BT,MATCH($BC$12&amp;"_"&amp;BP$20,データシート1!$A$1:$BT$1,0),0)</f>
        <v>0</v>
      </c>
      <c r="BQ38" s="34">
        <f>VLOOKUP($AX38&amp;"_"&amp;$BC$14,データシート1!$A:$BT,MATCH($BC$12&amp;"_"&amp;BQ$20,データシート1!$A$1:$BT$1,0),0)</f>
        <v>1.4887027303970199</v>
      </c>
      <c r="BR38" s="35">
        <f t="shared" si="3"/>
        <v>51.939003780810637</v>
      </c>
      <c r="BT38" s="121" t="str">
        <f t="shared" si="4"/>
        <v>琴平町</v>
      </c>
      <c r="BU38" s="33">
        <f t="shared" si="25"/>
        <v>51.939003780810637</v>
      </c>
      <c r="BV38" s="59">
        <f t="shared" si="16"/>
        <v>0.13630902194847175</v>
      </c>
      <c r="BW38" s="59">
        <f t="shared" si="5"/>
        <v>0.11002499036219003</v>
      </c>
      <c r="BX38" s="59">
        <f t="shared" si="5"/>
        <v>9.2834566758257415E-3</v>
      </c>
      <c r="BY38" s="59">
        <f t="shared" si="5"/>
        <v>1.7000574910455965E-2</v>
      </c>
      <c r="BZ38" s="59">
        <f t="shared" si="5"/>
        <v>0.27497101734489715</v>
      </c>
      <c r="CA38" s="59">
        <f t="shared" si="5"/>
        <v>0.27473415551845648</v>
      </c>
      <c r="CB38" s="59">
        <f t="shared" si="5"/>
        <v>0.28532328527001161</v>
      </c>
      <c r="CC38" s="59">
        <f t="shared" si="5"/>
        <v>0.27564325012877017</v>
      </c>
      <c r="CD38" s="59">
        <f t="shared" si="5"/>
        <v>0.14413290033040377</v>
      </c>
      <c r="CE38" s="59">
        <f t="shared" si="5"/>
        <v>0.1315103497983664</v>
      </c>
      <c r="CF38" s="59">
        <f t="shared" si="5"/>
        <v>9.6800351412414786E-3</v>
      </c>
      <c r="CG38" s="59">
        <f t="shared" si="5"/>
        <v>0</v>
      </c>
      <c r="CH38" s="59">
        <f t="shared" si="5"/>
        <v>2.8662519918162842E-2</v>
      </c>
      <c r="CI38" s="122">
        <f t="shared" si="6"/>
        <v>1</v>
      </c>
      <c r="CK38" s="123" t="str">
        <f t="shared" si="7"/>
        <v>琴平町</v>
      </c>
      <c r="CL38" s="124">
        <f t="shared" si="17"/>
        <v>7.079754806340274</v>
      </c>
      <c r="CM38" s="65">
        <f t="shared" si="18"/>
        <v>0</v>
      </c>
      <c r="CN38" s="66">
        <f t="shared" si="19"/>
        <v>5.7145883904054422</v>
      </c>
      <c r="CO38" s="65">
        <f t="shared" si="20"/>
        <v>0</v>
      </c>
      <c r="CP38" s="66">
        <f t="shared" si="8"/>
        <v>0.48217349138470494</v>
      </c>
      <c r="CQ38" s="65">
        <f t="shared" si="21"/>
        <v>0</v>
      </c>
      <c r="CR38" s="66">
        <f t="shared" si="9"/>
        <v>0.88299292455012679</v>
      </c>
      <c r="CS38" s="65">
        <f t="shared" si="22"/>
        <v>0</v>
      </c>
      <c r="CT38" s="66">
        <f t="shared" si="10"/>
        <v>14.28172070948996</v>
      </c>
      <c r="CU38" s="67">
        <f t="shared" si="23"/>
        <v>0.81845880043241981</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11.689</v>
      </c>
      <c r="DB38" s="962">
        <f>VLOOKUP($AX38&amp;"_"&amp;$CW$14,データシート1!$A:$BT,MATCH($CW$12&amp;"_"&amp;DB$20,データシート1!$A$1:$BT$1,0),0)</f>
        <v>0</v>
      </c>
      <c r="DC38" s="962">
        <f>VLOOKUP($AX38&amp;"_"&amp;$CW$14,データシート1!$A:$BT,MATCH($CW$12&amp;"_"&amp;DC$20,データシート1!$A$1:$BT$1,0),0)</f>
        <v>0</v>
      </c>
      <c r="DD38" s="961">
        <f t="shared" si="11"/>
        <v>11.689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46525</v>
      </c>
      <c r="AY39" s="18" t="str">
        <f>IF(IFERROR(比較地域マスタ!$Z24,"")=0,"",IFERROR(比較地域マスタ!$Z24,""))</f>
        <v>瀬戸内町</v>
      </c>
      <c r="BB39" s="110" t="str">
        <f t="shared" si="0"/>
        <v>46525</v>
      </c>
      <c r="BC39" s="1031" t="str">
        <f t="shared" si="0"/>
        <v>瀬戸内町</v>
      </c>
      <c r="BD39" s="34">
        <f t="shared" si="14"/>
        <v>50.027911404477265</v>
      </c>
      <c r="BE39" s="34">
        <f t="shared" si="15"/>
        <v>10.33541156892008</v>
      </c>
      <c r="BF39" s="34">
        <f>VLOOKUP($AX39&amp;"_"&amp;$BC$14,データシート1!$A:$BT,MATCH($BC$12&amp;"_"&amp;BF$20,データシート1!$A$1:$BT$1,0),0)</f>
        <v>0.77763316783660241</v>
      </c>
      <c r="BG39" s="34">
        <f>VLOOKUP($AX39&amp;"_"&amp;$BC$14,データシート1!$A:$BT,MATCH($BC$12&amp;"_"&amp;BG$20,データシート1!$A$1:$BT$1,0),0)</f>
        <v>0.94805489092192308</v>
      </c>
      <c r="BH39" s="34">
        <f>VLOOKUP($AX39&amp;"_"&amp;$BC$14,データシート1!$A:$BT,MATCH($BC$12&amp;"_"&amp;BH$20,データシート1!$A$1:$BT$1,0),0)</f>
        <v>8.6097235101615546</v>
      </c>
      <c r="BI39" s="34">
        <f>VLOOKUP($AX39&amp;"_"&amp;$BC$14,データシート1!$A:$BT,MATCH($BC$12&amp;"_"&amp;BI$20,データシート1!$A$1:$BT$1,0),0)</f>
        <v>9.2921128134446835</v>
      </c>
      <c r="BJ39" s="34">
        <f>VLOOKUP($AX39&amp;"_"&amp;$BC$14,データシート1!$A:$BT,MATCH($BC$12&amp;"_"&amp;BJ$20,データシート1!$A$1:$BT$1,0),0)</f>
        <v>9.5726753036442354</v>
      </c>
      <c r="BK39" s="34">
        <f t="shared" si="1"/>
        <v>19.822000779398927</v>
      </c>
      <c r="BL39" s="34">
        <f t="shared" si="2"/>
        <v>14.755655562848954</v>
      </c>
      <c r="BM39" s="34">
        <f>VLOOKUP($AX39&amp;"_"&amp;$BC$14,データシート1!$A:$BT,MATCH($BC$12&amp;"_"&amp;BM$20,データシート1!$A$1:$BT$1,0),0)</f>
        <v>5.3509171219539899</v>
      </c>
      <c r="BN39" s="34">
        <f>VLOOKUP($AX39&amp;"_"&amp;$BC$14,データシート1!$A:$BT,MATCH($BC$12&amp;"_"&amp;BN$20,データシート1!$A$1:$BT$1,0),0)</f>
        <v>9.4047384408949632</v>
      </c>
      <c r="BO39" s="34">
        <f>VLOOKUP($AX39&amp;"_"&amp;$BC$14,データシート1!$A:$BT,MATCH($BC$12&amp;"_"&amp;BO$20,データシート1!$A$1:$BT$1,0),0)</f>
        <v>0.50282976890671904</v>
      </c>
      <c r="BP39" s="34">
        <f>VLOOKUP($AX39&amp;"_"&amp;$BC$14,データシート1!$A:$BT,MATCH($BC$12&amp;"_"&amp;BP$20,データシート1!$A$1:$BT$1,0),0)</f>
        <v>4.5635154476432529</v>
      </c>
      <c r="BQ39" s="34">
        <f>VLOOKUP($AX39&amp;"_"&amp;$BC$14,データシート1!$A:$BT,MATCH($BC$12&amp;"_"&amp;BQ$20,データシート1!$A$1:$BT$1,0),0)</f>
        <v>1.0057109390693491</v>
      </c>
      <c r="BR39" s="35">
        <f t="shared" si="3"/>
        <v>50.027911404477265</v>
      </c>
      <c r="BT39" s="121" t="str">
        <f t="shared" si="4"/>
        <v>瀬戸内町</v>
      </c>
      <c r="BU39" s="33">
        <f t="shared" si="25"/>
        <v>50.027911404477265</v>
      </c>
      <c r="BV39" s="59">
        <f t="shared" si="16"/>
        <v>0.20659290541549788</v>
      </c>
      <c r="BW39" s="59">
        <f t="shared" si="5"/>
        <v>1.5543986266974317E-2</v>
      </c>
      <c r="BX39" s="59">
        <f t="shared" si="5"/>
        <v>1.8950519106361825E-2</v>
      </c>
      <c r="BY39" s="59">
        <f t="shared" si="5"/>
        <v>0.17209840004216176</v>
      </c>
      <c r="BZ39" s="59">
        <f t="shared" si="5"/>
        <v>0.1857385717808136</v>
      </c>
      <c r="CA39" s="59">
        <f t="shared" si="5"/>
        <v>0.19134669097514084</v>
      </c>
      <c r="CB39" s="59">
        <f t="shared" si="5"/>
        <v>0.3962188351046162</v>
      </c>
      <c r="CC39" s="59">
        <f t="shared" si="5"/>
        <v>0.29494846274010933</v>
      </c>
      <c r="CD39" s="59">
        <f t="shared" si="5"/>
        <v>0.10695863512453385</v>
      </c>
      <c r="CE39" s="59">
        <f t="shared" si="5"/>
        <v>0.18798982761557548</v>
      </c>
      <c r="CF39" s="59">
        <f t="shared" si="5"/>
        <v>1.0050984636182874E-2</v>
      </c>
      <c r="CG39" s="59">
        <f t="shared" si="5"/>
        <v>9.1219387728323983E-2</v>
      </c>
      <c r="CH39" s="59">
        <f t="shared" si="5"/>
        <v>2.0102996723931645E-2</v>
      </c>
      <c r="CI39" s="122">
        <f t="shared" si="6"/>
        <v>1</v>
      </c>
      <c r="CK39" s="123" t="str">
        <f t="shared" si="7"/>
        <v>瀬戸内町</v>
      </c>
      <c r="CL39" s="124">
        <f t="shared" si="17"/>
        <v>10.33541156892008</v>
      </c>
      <c r="CM39" s="65">
        <f t="shared" si="18"/>
        <v>0</v>
      </c>
      <c r="CN39" s="66">
        <f t="shared" si="19"/>
        <v>0.77763316783660241</v>
      </c>
      <c r="CO39" s="65">
        <f t="shared" si="20"/>
        <v>0</v>
      </c>
      <c r="CP39" s="66">
        <f t="shared" si="8"/>
        <v>0.94805489092192308</v>
      </c>
      <c r="CQ39" s="65">
        <f t="shared" si="21"/>
        <v>0</v>
      </c>
      <c r="CR39" s="66">
        <f t="shared" si="9"/>
        <v>8.6097235101615546</v>
      </c>
      <c r="CS39" s="65">
        <f t="shared" si="22"/>
        <v>0</v>
      </c>
      <c r="CT39" s="66">
        <f t="shared" si="10"/>
        <v>9.2921128134446835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21501</v>
      </c>
      <c r="AY40" s="18" t="str">
        <f>IF(IFERROR(比較地域マスタ!$Z25,"")=0,"",IFERROR(比較地域マスタ!$Z25,""))</f>
        <v>坂祝町</v>
      </c>
      <c r="BB40" s="110" t="str">
        <f t="shared" si="0"/>
        <v>21501</v>
      </c>
      <c r="BC40" s="1031" t="str">
        <f t="shared" si="0"/>
        <v>坂祝町</v>
      </c>
      <c r="BD40" s="34">
        <f t="shared" si="14"/>
        <v>69.577064882321068</v>
      </c>
      <c r="BE40" s="34">
        <f t="shared" si="15"/>
        <v>34.288189345952055</v>
      </c>
      <c r="BF40" s="34">
        <f>VLOOKUP($AX40&amp;"_"&amp;$BC$14,データシート1!$A:$BT,MATCH($BC$12&amp;"_"&amp;BF$20,データシート1!$A$1:$BT$1,0),0)</f>
        <v>33.328804452488747</v>
      </c>
      <c r="BG40" s="34">
        <f>VLOOKUP($AX40&amp;"_"&amp;$BC$14,データシート1!$A:$BT,MATCH($BC$12&amp;"_"&amp;BG$20,データシート1!$A$1:$BT$1,0),0)</f>
        <v>0.64435805049534078</v>
      </c>
      <c r="BH40" s="34">
        <f>VLOOKUP($AX40&amp;"_"&amp;$BC$14,データシート1!$A:$BT,MATCH($BC$12&amp;"_"&amp;BH$20,データシート1!$A$1:$BT$1,0),0)</f>
        <v>0.31502684296796662</v>
      </c>
      <c r="BI40" s="34">
        <f>VLOOKUP($AX40&amp;"_"&amp;$BC$14,データシート1!$A:$BT,MATCH($BC$12&amp;"_"&amp;BI$20,データシート1!$A$1:$BT$1,0),0)</f>
        <v>8.4190540012225661</v>
      </c>
      <c r="BJ40" s="34">
        <f>VLOOKUP($AX40&amp;"_"&amp;$BC$14,データシート1!$A:$BT,MATCH($BC$12&amp;"_"&amp;BJ$20,データシート1!$A$1:$BT$1,0),0)</f>
        <v>10.208814875871731</v>
      </c>
      <c r="BK40" s="34">
        <f t="shared" si="1"/>
        <v>15.590996076365041</v>
      </c>
      <c r="BL40" s="34">
        <f t="shared" si="2"/>
        <v>15.122556313715412</v>
      </c>
      <c r="BM40" s="34">
        <f>VLOOKUP($AX40&amp;"_"&amp;$BC$14,データシート1!$A:$BT,MATCH($BC$12&amp;"_"&amp;BM$20,データシート1!$A$1:$BT$1,0),0)</f>
        <v>8.0039499444213984</v>
      </c>
      <c r="BN40" s="34">
        <f>VLOOKUP($AX40&amp;"_"&amp;$BC$14,データシート1!$A:$BT,MATCH($BC$12&amp;"_"&amp;BN$20,データシート1!$A$1:$BT$1,0),0)</f>
        <v>7.1186063692940138</v>
      </c>
      <c r="BO40" s="34">
        <f>VLOOKUP($AX40&amp;"_"&amp;$BC$14,データシート1!$A:$BT,MATCH($BC$12&amp;"_"&amp;BO$20,データシート1!$A$1:$BT$1,0),0)</f>
        <v>0.468439762649629</v>
      </c>
      <c r="BP40" s="34">
        <f>VLOOKUP($AX40&amp;"_"&amp;$BC$14,データシート1!$A:$BT,MATCH($BC$12&amp;"_"&amp;BP$20,データシート1!$A$1:$BT$1,0),0)</f>
        <v>0</v>
      </c>
      <c r="BQ40" s="34">
        <f>VLOOKUP($AX40&amp;"_"&amp;$BC$14,データシート1!$A:$BT,MATCH($BC$12&amp;"_"&amp;BQ$20,データシート1!$A$1:$BT$1,0),0)</f>
        <v>1.0700105829096691</v>
      </c>
      <c r="BR40" s="35">
        <f t="shared" si="3"/>
        <v>69.577064882321068</v>
      </c>
      <c r="BT40" s="121" t="str">
        <f t="shared" si="4"/>
        <v>坂祝町</v>
      </c>
      <c r="BU40" s="33">
        <f t="shared" si="25"/>
        <v>69.577064882321068</v>
      </c>
      <c r="BV40" s="59">
        <f t="shared" si="16"/>
        <v>0.49280879272422984</v>
      </c>
      <c r="BW40" s="59">
        <f t="shared" si="5"/>
        <v>0.47901998322089767</v>
      </c>
      <c r="BX40" s="59">
        <f t="shared" si="5"/>
        <v>9.2610697445368474E-3</v>
      </c>
      <c r="BY40" s="59">
        <f t="shared" si="5"/>
        <v>4.5277397587953185E-3</v>
      </c>
      <c r="BZ40" s="59">
        <f t="shared" si="5"/>
        <v>0.12100329347698274</v>
      </c>
      <c r="CA40" s="59">
        <f t="shared" si="5"/>
        <v>0.14672672515200771</v>
      </c>
      <c r="CB40" s="59">
        <f t="shared" si="5"/>
        <v>0.22408240564235957</v>
      </c>
      <c r="CC40" s="59">
        <f t="shared" si="5"/>
        <v>0.21734973068054678</v>
      </c>
      <c r="CD40" s="59">
        <f t="shared" si="5"/>
        <v>0.11503718873394346</v>
      </c>
      <c r="CE40" s="59">
        <f t="shared" si="5"/>
        <v>0.1023125419466033</v>
      </c>
      <c r="CF40" s="59">
        <f t="shared" si="5"/>
        <v>6.7326749618128187E-3</v>
      </c>
      <c r="CG40" s="59">
        <f t="shared" si="5"/>
        <v>0</v>
      </c>
      <c r="CH40" s="59">
        <f t="shared" si="5"/>
        <v>1.5378783004420032E-2</v>
      </c>
      <c r="CI40" s="122">
        <f t="shared" si="6"/>
        <v>1</v>
      </c>
      <c r="CK40" s="123" t="str">
        <f t="shared" si="7"/>
        <v>坂祝町</v>
      </c>
      <c r="CL40" s="124">
        <f t="shared" si="17"/>
        <v>34.288189345952055</v>
      </c>
      <c r="CM40" s="65">
        <f t="shared" si="18"/>
        <v>0.10674229435308712</v>
      </c>
      <c r="CN40" s="66">
        <f t="shared" si="19"/>
        <v>33.328804452488747</v>
      </c>
      <c r="CO40" s="65">
        <f t="shared" si="20"/>
        <v>0</v>
      </c>
      <c r="CP40" s="66">
        <f t="shared" si="8"/>
        <v>0.64435805049534078</v>
      </c>
      <c r="CQ40" s="65">
        <f t="shared" si="21"/>
        <v>1</v>
      </c>
      <c r="CR40" s="66">
        <f t="shared" si="9"/>
        <v>0.31502684296796662</v>
      </c>
      <c r="CS40" s="65">
        <f t="shared" si="22"/>
        <v>0</v>
      </c>
      <c r="CT40" s="66">
        <f t="shared" si="10"/>
        <v>8.4190540012225661</v>
      </c>
      <c r="CU40" s="67">
        <f t="shared" si="23"/>
        <v>0</v>
      </c>
      <c r="CV40" s="16"/>
      <c r="CW40" s="959">
        <f t="shared" si="24"/>
        <v>3.66</v>
      </c>
      <c r="CX40" s="962">
        <f>VLOOKUP($AX40&amp;"_"&amp;$CW$14,データシート1!$A:$BT,MATCH($CW$12&amp;"_"&amp;CX$20,データシート1!$A$1:$BT$1,0),0)</f>
        <v>0</v>
      </c>
      <c r="CY40" s="962">
        <f>VLOOKUP($AX40&amp;"_"&amp;$CW$14,データシート1!$A:$BT,MATCH($CW$12&amp;"_"&amp;CY$20,データシート1!$A$1:$BT$1,0),0)</f>
        <v>3.66</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3.66</v>
      </c>
      <c r="DE40" s="16"/>
      <c r="DF40" s="125">
        <f>VLOOKUP($AX40&amp;"_"&amp;$DF$14,データシート1!$A:$BT,MATCH($DF$12&amp;"_"&amp;DF$20,データシート1!$A$1:$BT$1,0),0)</f>
        <v>0</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1</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07303</v>
      </c>
      <c r="AY41" s="18" t="str">
        <f>IF(IFERROR(比較地域マスタ!$Z26,"")=0,"",IFERROR(比較地域マスタ!$Z26,""))</f>
        <v>国見町</v>
      </c>
      <c r="BB41" s="110" t="str">
        <f t="shared" si="0"/>
        <v>07303</v>
      </c>
      <c r="BC41" s="1031" t="str">
        <f t="shared" si="0"/>
        <v>国見町</v>
      </c>
      <c r="BD41" s="34">
        <f t="shared" si="14"/>
        <v>54.649014662419496</v>
      </c>
      <c r="BE41" s="34">
        <f t="shared" si="15"/>
        <v>9.5553761531194326</v>
      </c>
      <c r="BF41" s="34">
        <f>VLOOKUP($AX41&amp;"_"&amp;$BC$14,データシート1!$A:$BT,MATCH($BC$12&amp;"_"&amp;BF$20,データシート1!$A$1:$BT$1,0),0)</f>
        <v>7.206030589044226</v>
      </c>
      <c r="BG41" s="34">
        <f>VLOOKUP($AX41&amp;"_"&amp;$BC$14,データシート1!$A:$BT,MATCH($BC$12&amp;"_"&amp;BG$20,データシート1!$A$1:$BT$1,0),0)</f>
        <v>0.45291441095507667</v>
      </c>
      <c r="BH41" s="34">
        <f>VLOOKUP($AX41&amp;"_"&amp;$BC$14,データシート1!$A:$BT,MATCH($BC$12&amp;"_"&amp;BH$20,データシート1!$A$1:$BT$1,0),0)</f>
        <v>1.8964311531201297</v>
      </c>
      <c r="BI41" s="34">
        <f>VLOOKUP($AX41&amp;"_"&amp;$BC$14,データシート1!$A:$BT,MATCH($BC$12&amp;"_"&amp;BI$20,データシート1!$A$1:$BT$1,0),0)</f>
        <v>9.5121735139339894</v>
      </c>
      <c r="BJ41" s="34">
        <f>VLOOKUP($AX41&amp;"_"&amp;$BC$14,データシート1!$A:$BT,MATCH($BC$12&amp;"_"&amp;BJ$20,データシート1!$A$1:$BT$1,0),0)</f>
        <v>12.928390689471756</v>
      </c>
      <c r="BK41" s="34">
        <f t="shared" si="1"/>
        <v>21.215730468121162</v>
      </c>
      <c r="BL41" s="34">
        <f t="shared" si="2"/>
        <v>20.713542957395816</v>
      </c>
      <c r="BM41" s="34">
        <f>VLOOKUP($AX41&amp;"_"&amp;$BC$14,データシート1!$A:$BT,MATCH($BC$12&amp;"_"&amp;BM$20,データシート1!$A$1:$BT$1,0),0)</f>
        <v>7.8517267496896617</v>
      </c>
      <c r="BN41" s="34">
        <f>VLOOKUP($AX41&amp;"_"&amp;$BC$14,データシート1!$A:$BT,MATCH($BC$12&amp;"_"&amp;BN$20,データシート1!$A$1:$BT$1,0),0)</f>
        <v>12.861816207706154</v>
      </c>
      <c r="BO41" s="34">
        <f>VLOOKUP($AX41&amp;"_"&amp;$BC$14,データシート1!$A:$BT,MATCH($BC$12&amp;"_"&amp;BO$20,データシート1!$A$1:$BT$1,0),0)</f>
        <v>0.50218751072534695</v>
      </c>
      <c r="BP41" s="34">
        <f>VLOOKUP($AX41&amp;"_"&amp;$BC$14,データシート1!$A:$BT,MATCH($BC$12&amp;"_"&amp;BP$20,データシート1!$A$1:$BT$1,0),0)</f>
        <v>0</v>
      </c>
      <c r="BQ41" s="34">
        <f>VLOOKUP($AX41&amp;"_"&amp;$BC$14,データシート1!$A:$BT,MATCH($BC$12&amp;"_"&amp;BQ$20,データシート1!$A$1:$BT$1,0),0)</f>
        <v>1.43734383777316</v>
      </c>
      <c r="BR41" s="35">
        <f t="shared" si="3"/>
        <v>54.649014662419496</v>
      </c>
      <c r="BT41" s="121" t="str">
        <f t="shared" si="4"/>
        <v>国見町</v>
      </c>
      <c r="BU41" s="33">
        <f t="shared" si="25"/>
        <v>54.649014662419496</v>
      </c>
      <c r="BV41" s="59">
        <f t="shared" si="16"/>
        <v>0.17484992569665453</v>
      </c>
      <c r="BW41" s="59">
        <f t="shared" si="5"/>
        <v>0.13186021072031512</v>
      </c>
      <c r="BX41" s="59">
        <f t="shared" si="5"/>
        <v>8.2876958304342937E-3</v>
      </c>
      <c r="BY41" s="59">
        <f t="shared" si="5"/>
        <v>3.4702019145905094E-2</v>
      </c>
      <c r="BZ41" s="59">
        <f t="shared" si="5"/>
        <v>0.17405937824667181</v>
      </c>
      <c r="CA41" s="59">
        <f t="shared" si="5"/>
        <v>0.23657134111810851</v>
      </c>
      <c r="CB41" s="59">
        <f t="shared" si="5"/>
        <v>0.38821798707947408</v>
      </c>
      <c r="CC41" s="59">
        <f t="shared" si="5"/>
        <v>0.37902866292006365</v>
      </c>
      <c r="CD41" s="59">
        <f t="shared" si="5"/>
        <v>0.14367554105397368</v>
      </c>
      <c r="CE41" s="59">
        <f t="shared" si="5"/>
        <v>0.23535312186608998</v>
      </c>
      <c r="CF41" s="59">
        <f t="shared" si="5"/>
        <v>9.1893241594104419E-3</v>
      </c>
      <c r="CG41" s="59">
        <f t="shared" si="5"/>
        <v>0</v>
      </c>
      <c r="CH41" s="59">
        <f t="shared" si="5"/>
        <v>2.6301367859091131E-2</v>
      </c>
      <c r="CI41" s="122">
        <f t="shared" si="6"/>
        <v>1</v>
      </c>
      <c r="CK41" s="123" t="str">
        <f t="shared" si="7"/>
        <v>国見町</v>
      </c>
      <c r="CL41" s="124">
        <f t="shared" si="17"/>
        <v>9.5553761531194326</v>
      </c>
      <c r="CM41" s="65">
        <f t="shared" si="18"/>
        <v>0</v>
      </c>
      <c r="CN41" s="66">
        <f t="shared" si="19"/>
        <v>7.206030589044226</v>
      </c>
      <c r="CO41" s="65">
        <f t="shared" si="20"/>
        <v>0</v>
      </c>
      <c r="CP41" s="66">
        <f t="shared" si="8"/>
        <v>0.45291441095507667</v>
      </c>
      <c r="CQ41" s="65">
        <f t="shared" si="21"/>
        <v>0</v>
      </c>
      <c r="CR41" s="66">
        <f t="shared" si="9"/>
        <v>1.8964311531201297</v>
      </c>
      <c r="CS41" s="65">
        <f t="shared" si="22"/>
        <v>0</v>
      </c>
      <c r="CT41" s="66">
        <f t="shared" si="10"/>
        <v>9.5121735139339894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12441</v>
      </c>
      <c r="AY42" s="18" t="str">
        <f>IF(IFERROR(比較地域マスタ!$Z27,"")=0,"",IFERROR(比較地域マスタ!$Z27,""))</f>
        <v>大多喜町</v>
      </c>
      <c r="BB42" s="110" t="str">
        <f t="shared" si="0"/>
        <v>12441</v>
      </c>
      <c r="BC42" s="1031" t="str">
        <f t="shared" si="0"/>
        <v>大多喜町</v>
      </c>
      <c r="BD42" s="34">
        <f t="shared" si="14"/>
        <v>117.26332151325849</v>
      </c>
      <c r="BE42" s="34">
        <f t="shared" si="15"/>
        <v>71.064972474311546</v>
      </c>
      <c r="BF42" s="34">
        <f>VLOOKUP($AX42&amp;"_"&amp;$BC$14,データシート1!$A:$BT,MATCH($BC$12&amp;"_"&amp;BF$20,データシート1!$A$1:$BT$1,0),0)</f>
        <v>66.880121445064376</v>
      </c>
      <c r="BG42" s="34">
        <f>VLOOKUP($AX42&amp;"_"&amp;$BC$14,データシート1!$A:$BT,MATCH($BC$12&amp;"_"&amp;BG$20,データシート1!$A$1:$BT$1,0),0)</f>
        <v>0.58492996652122997</v>
      </c>
      <c r="BH42" s="34">
        <f>VLOOKUP($AX42&amp;"_"&amp;$BC$14,データシート1!$A:$BT,MATCH($BC$12&amp;"_"&amp;BH$20,データシート1!$A$1:$BT$1,0),0)</f>
        <v>3.5999210627259388</v>
      </c>
      <c r="BI42" s="34">
        <f>VLOOKUP($AX42&amp;"_"&amp;$BC$14,データシート1!$A:$BT,MATCH($BC$12&amp;"_"&amp;BI$20,データシート1!$A$1:$BT$1,0),0)</f>
        <v>15.283327295890897</v>
      </c>
      <c r="BJ42" s="34">
        <f>VLOOKUP($AX42&amp;"_"&amp;$BC$14,データシート1!$A:$BT,MATCH($BC$12&amp;"_"&amp;BJ$20,データシート1!$A$1:$BT$1,0),0)</f>
        <v>9.0910430462574698</v>
      </c>
      <c r="BK42" s="34">
        <f t="shared" si="1"/>
        <v>21.823978696798569</v>
      </c>
      <c r="BL42" s="34">
        <f t="shared" si="2"/>
        <v>21.325119251194877</v>
      </c>
      <c r="BM42" s="34">
        <f>VLOOKUP($AX42&amp;"_"&amp;$BC$14,データシート1!$A:$BT,MATCH($BC$12&amp;"_"&amp;BM$20,データシート1!$A$1:$BT$1,0),0)</f>
        <v>8.519062362308258</v>
      </c>
      <c r="BN42" s="34">
        <f>VLOOKUP($AX42&amp;"_"&amp;$BC$14,データシート1!$A:$BT,MATCH($BC$12&amp;"_"&amp;BN$20,データシート1!$A$1:$BT$1,0),0)</f>
        <v>12.806056888886619</v>
      </c>
      <c r="BO42" s="34">
        <f>VLOOKUP($AX42&amp;"_"&amp;$BC$14,データシート1!$A:$BT,MATCH($BC$12&amp;"_"&amp;BO$20,データシート1!$A$1:$BT$1,0),0)</f>
        <v>0.498859445603693</v>
      </c>
      <c r="BP42" s="34">
        <f>VLOOKUP($AX42&amp;"_"&amp;$BC$14,データシート1!$A:$BT,MATCH($BC$12&amp;"_"&amp;BP$20,データシート1!$A$1:$BT$1,0),0)</f>
        <v>0</v>
      </c>
      <c r="BQ42" s="34">
        <f>VLOOKUP($AX42&amp;"_"&amp;$BC$14,データシート1!$A:$BT,MATCH($BC$12&amp;"_"&amp;BQ$20,データシート1!$A$1:$BT$1,0),0)</f>
        <v>0</v>
      </c>
      <c r="BR42" s="35">
        <f t="shared" si="3"/>
        <v>117.26332151325849</v>
      </c>
      <c r="BT42" s="121" t="str">
        <f t="shared" si="4"/>
        <v>大多喜町</v>
      </c>
      <c r="BU42" s="33">
        <f t="shared" si="25"/>
        <v>117.26332151325849</v>
      </c>
      <c r="BV42" s="59">
        <f t="shared" si="16"/>
        <v>0.60602899148031142</v>
      </c>
      <c r="BW42" s="59">
        <f t="shared" si="5"/>
        <v>0.57034135296519395</v>
      </c>
      <c r="BX42" s="59">
        <f t="shared" si="5"/>
        <v>4.9881749806574794E-3</v>
      </c>
      <c r="BY42" s="59">
        <f t="shared" si="5"/>
        <v>3.0699463534460007E-2</v>
      </c>
      <c r="BZ42" s="59">
        <f t="shared" si="5"/>
        <v>0.13033339921352027</v>
      </c>
      <c r="CA42" s="59">
        <f t="shared" ref="CA42:CH68" si="32">BJ42/$BR42</f>
        <v>7.7526740066198641E-2</v>
      </c>
      <c r="CB42" s="59">
        <f t="shared" si="32"/>
        <v>0.18611086923996964</v>
      </c>
      <c r="CC42" s="59">
        <f t="shared" si="32"/>
        <v>0.18185668780313147</v>
      </c>
      <c r="CD42" s="59">
        <f t="shared" si="32"/>
        <v>7.2648994181399182E-2</v>
      </c>
      <c r="CE42" s="59">
        <f t="shared" si="32"/>
        <v>0.10920769362173227</v>
      </c>
      <c r="CF42" s="59">
        <f t="shared" si="32"/>
        <v>4.2541814368381933E-3</v>
      </c>
      <c r="CG42" s="59">
        <f t="shared" si="32"/>
        <v>0</v>
      </c>
      <c r="CH42" s="59">
        <f t="shared" si="32"/>
        <v>0</v>
      </c>
      <c r="CI42" s="122">
        <f t="shared" si="6"/>
        <v>1</v>
      </c>
      <c r="CK42" s="123" t="str">
        <f t="shared" si="7"/>
        <v>大多喜町</v>
      </c>
      <c r="CL42" s="124">
        <f t="shared" si="17"/>
        <v>71.064972474311546</v>
      </c>
      <c r="CM42" s="65">
        <f t="shared" si="18"/>
        <v>3.9006558413879892E-2</v>
      </c>
      <c r="CN42" s="66">
        <f t="shared" si="19"/>
        <v>66.880121445064376</v>
      </c>
      <c r="CO42" s="65">
        <f t="shared" si="20"/>
        <v>4.1447293158355471E-2</v>
      </c>
      <c r="CP42" s="66">
        <f t="shared" si="8"/>
        <v>0.58492996652122997</v>
      </c>
      <c r="CQ42" s="65">
        <f t="shared" si="21"/>
        <v>0</v>
      </c>
      <c r="CR42" s="66">
        <f t="shared" si="9"/>
        <v>3.5999210627259388</v>
      </c>
      <c r="CS42" s="65">
        <f t="shared" si="22"/>
        <v>0</v>
      </c>
      <c r="CT42" s="66">
        <f t="shared" si="10"/>
        <v>15.283327295890897</v>
      </c>
      <c r="CU42" s="67">
        <f t="shared" si="23"/>
        <v>0.17476560884213541</v>
      </c>
      <c r="CV42" s="16"/>
      <c r="CW42" s="959">
        <f t="shared" si="24"/>
        <v>2.7719999999999998</v>
      </c>
      <c r="CX42" s="962">
        <f>VLOOKUP($AX42&amp;"_"&amp;$CW$14,データシート1!$A:$BT,MATCH($CW$12&amp;"_"&amp;CX$20,データシート1!$A$1:$BT$1,0),0)</f>
        <v>2.7719999999999998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2.6709999999999998</v>
      </c>
      <c r="DB42" s="962">
        <f>VLOOKUP($AX42&amp;"_"&amp;$CW$14,データシート1!$A:$BT,MATCH($CW$12&amp;"_"&amp;DB$20,データシート1!$A$1:$BT$1,0),0)</f>
        <v>0</v>
      </c>
      <c r="DC42" s="962">
        <f>VLOOKUP($AX42&amp;"_"&amp;$CW$14,データシート1!$A:$BT,MATCH($CW$12&amp;"_"&amp;DC$20,データシート1!$A$1:$BT$1,0),0)</f>
        <v>0</v>
      </c>
      <c r="DD42" s="961">
        <f t="shared" si="11"/>
        <v>5.4429999999999996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0.51</v>
      </c>
      <c r="DO42" s="127">
        <f t="shared" si="27"/>
        <v>0</v>
      </c>
      <c r="DP42" s="127">
        <f t="shared" si="29"/>
        <v>0</v>
      </c>
      <c r="DQ42" s="127">
        <f t="shared" si="30"/>
        <v>0.49</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03501</v>
      </c>
      <c r="AY43" s="18" t="str">
        <f>IF(IFERROR(比較地域マスタ!$Z28,"")=0,"",IFERROR(比較地域マスタ!$Z28,""))</f>
        <v>軽米町</v>
      </c>
      <c r="AZ43" s="23"/>
      <c r="BB43" s="110" t="str">
        <f t="shared" si="0"/>
        <v>03501</v>
      </c>
      <c r="BC43" s="1031" t="str">
        <f t="shared" si="0"/>
        <v>軽米町</v>
      </c>
      <c r="BD43" s="34">
        <f t="shared" si="14"/>
        <v>64.358341493268256</v>
      </c>
      <c r="BE43" s="34">
        <f t="shared" si="15"/>
        <v>19.984798584487081</v>
      </c>
      <c r="BF43" s="34">
        <f>VLOOKUP($AX43&amp;"_"&amp;$BC$14,データシート1!$A:$BT,MATCH($BC$12&amp;"_"&amp;BF$20,データシート1!$A$1:$BT$1,0),0)</f>
        <v>8.4924781184432856</v>
      </c>
      <c r="BG43" s="34">
        <f>VLOOKUP($AX43&amp;"_"&amp;$BC$14,データシート1!$A:$BT,MATCH($BC$12&amp;"_"&amp;BG$20,データシート1!$A$1:$BT$1,0),0)</f>
        <v>1.2467885540934214</v>
      </c>
      <c r="BH43" s="34">
        <f>VLOOKUP($AX43&amp;"_"&amp;$BC$14,データシート1!$A:$BT,MATCH($BC$12&amp;"_"&amp;BH$20,データシート1!$A$1:$BT$1,0),0)</f>
        <v>10.245531911950371</v>
      </c>
      <c r="BI43" s="34">
        <f>VLOOKUP($AX43&amp;"_"&amp;$BC$14,データシート1!$A:$BT,MATCH($BC$12&amp;"_"&amp;BI$20,データシート1!$A$1:$BT$1,0),0)</f>
        <v>8.4302531909387657</v>
      </c>
      <c r="BJ43" s="34">
        <f>VLOOKUP($AX43&amp;"_"&amp;$BC$14,データシート1!$A:$BT,MATCH($BC$12&amp;"_"&amp;BJ$20,データシート1!$A$1:$BT$1,0),0)</f>
        <v>14.805893308814269</v>
      </c>
      <c r="BK43" s="34">
        <f t="shared" si="1"/>
        <v>20.335275032690976</v>
      </c>
      <c r="BL43" s="34">
        <f t="shared" si="2"/>
        <v>19.835773328905912</v>
      </c>
      <c r="BM43" s="34">
        <f>VLOOKUP($AX43&amp;"_"&amp;$BC$14,データシート1!$A:$BT,MATCH($BC$12&amp;"_"&amp;BM$20,データシート1!$A$1:$BT$1,0),0)</f>
        <v>6.7834461152330103</v>
      </c>
      <c r="BN43" s="34">
        <f>VLOOKUP($AX43&amp;"_"&amp;$BC$14,データシート1!$A:$BT,MATCH($BC$12&amp;"_"&amp;BN$20,データシート1!$A$1:$BT$1,0),0)</f>
        <v>13.052327213672902</v>
      </c>
      <c r="BO43" s="34">
        <f>VLOOKUP($AX43&amp;"_"&amp;$BC$14,データシート1!$A:$BT,MATCH($BC$12&amp;"_"&amp;BO$20,データシート1!$A$1:$BT$1,0),0)</f>
        <v>0.49950170378506498</v>
      </c>
      <c r="BP43" s="34">
        <f>VLOOKUP($AX43&amp;"_"&amp;$BC$14,データシート1!$A:$BT,MATCH($BC$12&amp;"_"&amp;BP$20,データシート1!$A$1:$BT$1,0),0)</f>
        <v>0</v>
      </c>
      <c r="BQ43" s="34">
        <f>VLOOKUP($AX43&amp;"_"&amp;$BC$14,データシート1!$A:$BT,MATCH($BC$12&amp;"_"&amp;BQ$20,データシート1!$A$1:$BT$1,0),0)</f>
        <v>0.80212137633717373</v>
      </c>
      <c r="BR43" s="35">
        <f t="shared" si="3"/>
        <v>64.358341493268256</v>
      </c>
      <c r="BT43" s="121" t="str">
        <f t="shared" si="4"/>
        <v>軽米町</v>
      </c>
      <c r="BU43" s="33">
        <f t="shared" si="25"/>
        <v>64.358341493268256</v>
      </c>
      <c r="BV43" s="59">
        <f t="shared" si="16"/>
        <v>0.310523828314896</v>
      </c>
      <c r="BW43" s="59">
        <f t="shared" si="16"/>
        <v>0.13195613686427238</v>
      </c>
      <c r="BX43" s="59">
        <f t="shared" si="16"/>
        <v>1.937260229466654E-2</v>
      </c>
      <c r="BY43" s="59">
        <f t="shared" si="16"/>
        <v>0.15919508915595706</v>
      </c>
      <c r="BZ43" s="59">
        <f t="shared" si="16"/>
        <v>0.1309892858538089</v>
      </c>
      <c r="CA43" s="59">
        <f t="shared" si="32"/>
        <v>0.23005399090905621</v>
      </c>
      <c r="CB43" s="59">
        <f t="shared" si="32"/>
        <v>0.31596953185653492</v>
      </c>
      <c r="CC43" s="59">
        <f t="shared" si="32"/>
        <v>0.30820827368555931</v>
      </c>
      <c r="CD43" s="59">
        <f t="shared" si="32"/>
        <v>0.10540119521169675</v>
      </c>
      <c r="CE43" s="59">
        <f t="shared" si="32"/>
        <v>0.20280707847386259</v>
      </c>
      <c r="CF43" s="59">
        <f t="shared" si="32"/>
        <v>7.7612581709755801E-3</v>
      </c>
      <c r="CG43" s="59">
        <f t="shared" si="32"/>
        <v>0</v>
      </c>
      <c r="CH43" s="59">
        <f t="shared" si="32"/>
        <v>1.2463363065704138E-2</v>
      </c>
      <c r="CI43" s="122">
        <f t="shared" si="6"/>
        <v>1</v>
      </c>
      <c r="CJ43" s="23"/>
      <c r="CK43" s="123" t="str">
        <f t="shared" si="7"/>
        <v>軽米町</v>
      </c>
      <c r="CL43" s="124">
        <f t="shared" si="17"/>
        <v>19.984798584487081</v>
      </c>
      <c r="CM43" s="65">
        <f t="shared" si="18"/>
        <v>0</v>
      </c>
      <c r="CN43" s="66">
        <f t="shared" si="19"/>
        <v>8.4924781184432856</v>
      </c>
      <c r="CO43" s="65">
        <f t="shared" si="20"/>
        <v>0</v>
      </c>
      <c r="CP43" s="66">
        <f t="shared" si="8"/>
        <v>1.2467885540934214</v>
      </c>
      <c r="CQ43" s="65">
        <f t="shared" si="21"/>
        <v>0</v>
      </c>
      <c r="CR43" s="66">
        <f t="shared" si="9"/>
        <v>10.245531911950371</v>
      </c>
      <c r="CS43" s="65">
        <f t="shared" si="22"/>
        <v>0</v>
      </c>
      <c r="CT43" s="66">
        <f t="shared" si="10"/>
        <v>8.4302531909387657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15461</v>
      </c>
      <c r="AY44" s="18" t="str">
        <f>IF(IFERROR(比較地域マスタ!$Z29,"")=0,"",IFERROR(比較地域マスタ!$Z29,""))</f>
        <v>湯沢町</v>
      </c>
      <c r="BB44" s="110" t="str">
        <f t="shared" si="0"/>
        <v>15461</v>
      </c>
      <c r="BC44" s="1031" t="str">
        <f t="shared" si="0"/>
        <v>湯沢町</v>
      </c>
      <c r="BD44" s="34">
        <f t="shared" si="14"/>
        <v>55.944343510796941</v>
      </c>
      <c r="BE44" s="34">
        <f t="shared" si="15"/>
        <v>5.1604603149533537</v>
      </c>
      <c r="BF44" s="34">
        <f>VLOOKUP($AX44&amp;"_"&amp;$BC$14,データシート1!$A:$BT,MATCH($BC$12&amp;"_"&amp;BF$20,データシート1!$A$1:$BT$1,0),0)</f>
        <v>1.968903636494324</v>
      </c>
      <c r="BG44" s="34">
        <f>VLOOKUP($AX44&amp;"_"&amp;$BC$14,データシート1!$A:$BT,MATCH($BC$12&amp;"_"&amp;BG$20,データシート1!$A$1:$BT$1,0),0)</f>
        <v>1.8653740121018489</v>
      </c>
      <c r="BH44" s="34">
        <f>VLOOKUP($AX44&amp;"_"&amp;$BC$14,データシート1!$A:$BT,MATCH($BC$12&amp;"_"&amp;BH$20,データシート1!$A$1:$BT$1,0),0)</f>
        <v>1.326182666357181</v>
      </c>
      <c r="BI44" s="34">
        <f>VLOOKUP($AX44&amp;"_"&amp;$BC$14,データシート1!$A:$BT,MATCH($BC$12&amp;"_"&amp;BI$20,データシート1!$A$1:$BT$1,0),0)</f>
        <v>21.12209997192836</v>
      </c>
      <c r="BJ44" s="34">
        <f>VLOOKUP($AX44&amp;"_"&amp;$BC$14,データシート1!$A:$BT,MATCH($BC$12&amp;"_"&amp;BJ$20,データシート1!$A$1:$BT$1,0),0)</f>
        <v>13.646048617967494</v>
      </c>
      <c r="BK44" s="34">
        <f t="shared" si="1"/>
        <v>16.015734605947728</v>
      </c>
      <c r="BL44" s="34">
        <f t="shared" si="2"/>
        <v>15.548520972553446</v>
      </c>
      <c r="BM44" s="34">
        <f>VLOOKUP($AX44&amp;"_"&amp;$BC$14,データシート1!$A:$BT,MATCH($BC$12&amp;"_"&amp;BM$20,データシート1!$A$1:$BT$1,0),0)</f>
        <v>6.9941121436563964</v>
      </c>
      <c r="BN44" s="34">
        <f>VLOOKUP($AX44&amp;"_"&amp;$BC$14,データシート1!$A:$BT,MATCH($BC$12&amp;"_"&amp;BN$20,データシート1!$A$1:$BT$1,0),0)</f>
        <v>8.5544088288970492</v>
      </c>
      <c r="BO44" s="34">
        <f>VLOOKUP($AX44&amp;"_"&amp;$BC$14,データシート1!$A:$BT,MATCH($BC$12&amp;"_"&amp;BO$20,データシート1!$A$1:$BT$1,0),0)</f>
        <v>0.46721363339428301</v>
      </c>
      <c r="BP44" s="34">
        <f>VLOOKUP($AX44&amp;"_"&amp;$BC$14,データシート1!$A:$BT,MATCH($BC$12&amp;"_"&amp;BP$20,データシート1!$A$1:$BT$1,0),0)</f>
        <v>0</v>
      </c>
      <c r="BQ44" s="34">
        <f>VLOOKUP($AX44&amp;"_"&amp;$BC$14,データシート1!$A:$BT,MATCH($BC$12&amp;"_"&amp;BQ$20,データシート1!$A$1:$BT$1,0),0)</f>
        <v>0</v>
      </c>
      <c r="BR44" s="35">
        <f t="shared" si="3"/>
        <v>55.944343510796941</v>
      </c>
      <c r="BT44" s="121" t="str">
        <f t="shared" si="4"/>
        <v>湯沢町</v>
      </c>
      <c r="BU44" s="33">
        <f t="shared" si="25"/>
        <v>55.944343510796941</v>
      </c>
      <c r="BV44" s="59">
        <f t="shared" si="16"/>
        <v>9.224275397846815E-2</v>
      </c>
      <c r="BW44" s="59">
        <f t="shared" si="16"/>
        <v>3.5193971596330142E-2</v>
      </c>
      <c r="BX44" s="59">
        <f t="shared" si="16"/>
        <v>3.3343389072781636E-2</v>
      </c>
      <c r="BY44" s="59">
        <f t="shared" si="16"/>
        <v>2.3705393309356382E-2</v>
      </c>
      <c r="BZ44" s="59">
        <f t="shared" si="16"/>
        <v>0.37755559626599094</v>
      </c>
      <c r="CA44" s="59">
        <f t="shared" si="32"/>
        <v>0.2439218652254608</v>
      </c>
      <c r="CB44" s="59">
        <f t="shared" si="32"/>
        <v>0.28627978453008002</v>
      </c>
      <c r="CC44" s="59">
        <f t="shared" si="32"/>
        <v>0.27792838376149093</v>
      </c>
      <c r="CD44" s="59">
        <f t="shared" si="32"/>
        <v>0.12501911193768092</v>
      </c>
      <c r="CE44" s="59">
        <f t="shared" si="32"/>
        <v>0.15290927182380998</v>
      </c>
      <c r="CF44" s="59">
        <f t="shared" si="32"/>
        <v>8.3514007685891144E-3</v>
      </c>
      <c r="CG44" s="59">
        <f t="shared" si="32"/>
        <v>0</v>
      </c>
      <c r="CH44" s="59">
        <f t="shared" si="32"/>
        <v>0</v>
      </c>
      <c r="CI44" s="122">
        <f t="shared" si="6"/>
        <v>1</v>
      </c>
      <c r="CK44" s="123" t="str">
        <f t="shared" si="7"/>
        <v>湯沢町</v>
      </c>
      <c r="CL44" s="124">
        <f t="shared" si="17"/>
        <v>5.1604603149533537</v>
      </c>
      <c r="CM44" s="65">
        <f t="shared" si="18"/>
        <v>0</v>
      </c>
      <c r="CN44" s="66">
        <f t="shared" si="19"/>
        <v>1.968903636494324</v>
      </c>
      <c r="CO44" s="65">
        <f t="shared" si="20"/>
        <v>0</v>
      </c>
      <c r="CP44" s="66">
        <f t="shared" si="8"/>
        <v>1.8653740121018489</v>
      </c>
      <c r="CQ44" s="65">
        <f t="shared" si="21"/>
        <v>0</v>
      </c>
      <c r="CR44" s="66">
        <f t="shared" si="9"/>
        <v>1.326182666357181</v>
      </c>
      <c r="CS44" s="65">
        <f t="shared" si="22"/>
        <v>0</v>
      </c>
      <c r="CT44" s="66">
        <f t="shared" si="10"/>
        <v>21.12209997192836</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22.255000000000003</v>
      </c>
      <c r="DB44" s="962">
        <f>VLOOKUP($AX44&amp;"_"&amp;$CW$14,データシート1!$A:$BT,MATCH($CW$12&amp;"_"&amp;DB$20,データシート1!$A$1:$BT$1,0),0)</f>
        <v>0</v>
      </c>
      <c r="DC44" s="962">
        <f>VLOOKUP($AX44&amp;"_"&amp;$CW$14,データシート1!$A:$BT,MATCH($CW$12&amp;"_"&amp;DC$20,データシート1!$A$1:$BT$1,0),0)</f>
        <v>0</v>
      </c>
      <c r="DD44" s="961">
        <f t="shared" si="11"/>
        <v>22.255000000000003</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04324</v>
      </c>
      <c r="AY45" s="18" t="str">
        <f>IF(IFERROR(比較地域マスタ!$Z30,"")=0,"",IFERROR(比較地域マスタ!$Z30,""))</f>
        <v>川崎町</v>
      </c>
      <c r="BB45" s="110" t="str">
        <f t="shared" si="0"/>
        <v>04324</v>
      </c>
      <c r="BC45" s="1031" t="str">
        <f t="shared" si="0"/>
        <v>川崎町</v>
      </c>
      <c r="BD45" s="34">
        <f t="shared" si="14"/>
        <v>60.731095051893654</v>
      </c>
      <c r="BE45" s="34">
        <f t="shared" si="15"/>
        <v>22.289060973968237</v>
      </c>
      <c r="BF45" s="34">
        <f>VLOOKUP($AX45&amp;"_"&amp;$BC$14,データシート1!$A:$BT,MATCH($BC$12&amp;"_"&amp;BF$20,データシート1!$A$1:$BT$1,0),0)</f>
        <v>13.967090841496798</v>
      </c>
      <c r="BG45" s="34">
        <f>VLOOKUP($AX45&amp;"_"&amp;$BC$14,データシート1!$A:$BT,MATCH($BC$12&amp;"_"&amp;BG$20,データシート1!$A$1:$BT$1,0),0)</f>
        <v>1.0626293151089539</v>
      </c>
      <c r="BH45" s="34">
        <f>VLOOKUP($AX45&amp;"_"&amp;$BC$14,データシート1!$A:$BT,MATCH($BC$12&amp;"_"&amp;BH$20,データシート1!$A$1:$BT$1,0),0)</f>
        <v>7.2593408173624843</v>
      </c>
      <c r="BI45" s="34">
        <f>VLOOKUP($AX45&amp;"_"&amp;$BC$14,データシート1!$A:$BT,MATCH($BC$12&amp;"_"&amp;BI$20,データシート1!$A$1:$BT$1,0),0)</f>
        <v>8.350458536094612</v>
      </c>
      <c r="BJ45" s="34">
        <f>VLOOKUP($AX45&amp;"_"&amp;$BC$14,データシート1!$A:$BT,MATCH($BC$12&amp;"_"&amp;BJ$20,データシート1!$A$1:$BT$1,0),0)</f>
        <v>9.8257784337597176</v>
      </c>
      <c r="BK45" s="34">
        <f t="shared" si="1"/>
        <v>19.336230135175629</v>
      </c>
      <c r="BL45" s="34">
        <f t="shared" si="2"/>
        <v>18.844026819815245</v>
      </c>
      <c r="BM45" s="34">
        <f>VLOOKUP($AX45&amp;"_"&amp;$BC$14,データシート1!$A:$BT,MATCH($BC$12&amp;"_"&amp;BM$20,データシート1!$A$1:$BT$1,0),0)</f>
        <v>8.384507931250738</v>
      </c>
      <c r="BN45" s="34">
        <f>VLOOKUP($AX45&amp;"_"&amp;$BC$14,データシート1!$A:$BT,MATCH($BC$12&amp;"_"&amp;BN$20,データシート1!$A$1:$BT$1,0),0)</f>
        <v>10.459518888564507</v>
      </c>
      <c r="BO45" s="34">
        <f>VLOOKUP($AX45&amp;"_"&amp;$BC$14,データシート1!$A:$BT,MATCH($BC$12&amp;"_"&amp;BO$20,データシート1!$A$1:$BT$1,0),0)</f>
        <v>0.49220331536038597</v>
      </c>
      <c r="BP45" s="34">
        <f>VLOOKUP($AX45&amp;"_"&amp;$BC$14,データシート1!$A:$BT,MATCH($BC$12&amp;"_"&amp;BP$20,データシート1!$A$1:$BT$1,0),0)</f>
        <v>0</v>
      </c>
      <c r="BQ45" s="34">
        <f>VLOOKUP($AX45&amp;"_"&amp;$BC$14,データシート1!$A:$BT,MATCH($BC$12&amp;"_"&amp;BQ$20,データシート1!$A$1:$BT$1,0),0)</f>
        <v>0.92956697289546586</v>
      </c>
      <c r="BR45" s="35">
        <f t="shared" si="3"/>
        <v>60.731095051893654</v>
      </c>
      <c r="BT45" s="121" t="str">
        <f t="shared" si="4"/>
        <v>川崎町</v>
      </c>
      <c r="BU45" s="33">
        <f t="shared" si="25"/>
        <v>60.731095051893654</v>
      </c>
      <c r="BV45" s="59">
        <f t="shared" si="16"/>
        <v>0.36701233453674142</v>
      </c>
      <c r="BW45" s="59">
        <f t="shared" si="16"/>
        <v>0.2299825292062026</v>
      </c>
      <c r="BX45" s="59">
        <f t="shared" si="16"/>
        <v>1.74972856030499E-2</v>
      </c>
      <c r="BY45" s="59">
        <f t="shared" si="16"/>
        <v>0.11953251972748895</v>
      </c>
      <c r="BZ45" s="59">
        <f t="shared" si="16"/>
        <v>0.13749889622374323</v>
      </c>
      <c r="CA45" s="59">
        <f t="shared" si="32"/>
        <v>0.16179155711524323</v>
      </c>
      <c r="CB45" s="59">
        <f t="shared" si="32"/>
        <v>0.318390934967551</v>
      </c>
      <c r="CC45" s="59">
        <f t="shared" si="32"/>
        <v>0.31028630067864499</v>
      </c>
      <c r="CD45" s="59">
        <f t="shared" si="32"/>
        <v>0.13805955456733199</v>
      </c>
      <c r="CE45" s="59">
        <f t="shared" si="32"/>
        <v>0.17222674611131303</v>
      </c>
      <c r="CF45" s="59">
        <f t="shared" si="32"/>
        <v>8.1046342889059854E-3</v>
      </c>
      <c r="CG45" s="59">
        <f t="shared" si="32"/>
        <v>0</v>
      </c>
      <c r="CH45" s="59">
        <f t="shared" si="32"/>
        <v>1.5306277156721235E-2</v>
      </c>
      <c r="CI45" s="122">
        <f t="shared" si="6"/>
        <v>1</v>
      </c>
      <c r="CK45" s="123" t="str">
        <f t="shared" si="7"/>
        <v>川崎町</v>
      </c>
      <c r="CL45" s="124">
        <f t="shared" si="17"/>
        <v>22.289060973968237</v>
      </c>
      <c r="CM45" s="65">
        <f t="shared" si="18"/>
        <v>0</v>
      </c>
      <c r="CN45" s="66">
        <f t="shared" si="19"/>
        <v>13.967090841496798</v>
      </c>
      <c r="CO45" s="65">
        <f t="shared" si="20"/>
        <v>0</v>
      </c>
      <c r="CP45" s="66">
        <f t="shared" si="8"/>
        <v>1.0626293151089539</v>
      </c>
      <c r="CQ45" s="65">
        <f t="shared" si="21"/>
        <v>0</v>
      </c>
      <c r="CR45" s="66">
        <f t="shared" si="9"/>
        <v>7.2593408173624843</v>
      </c>
      <c r="CS45" s="65">
        <f t="shared" si="22"/>
        <v>0</v>
      </c>
      <c r="CT45" s="66">
        <f t="shared" si="10"/>
        <v>8.350458536094612</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29361</v>
      </c>
      <c r="AY46" s="18" t="str">
        <f>IF(IFERROR(比較地域マスタ!$Z31,"")=0,"",IFERROR(比較地域マスタ!$Z31,""))</f>
        <v>川西町</v>
      </c>
      <c r="BB46" s="110" t="str">
        <f t="shared" si="0"/>
        <v>29361</v>
      </c>
      <c r="BC46" s="1031" t="str">
        <f t="shared" si="0"/>
        <v>川西町</v>
      </c>
      <c r="BD46" s="34">
        <f t="shared" si="14"/>
        <v>57.63604909951448</v>
      </c>
      <c r="BE46" s="34">
        <f t="shared" si="15"/>
        <v>33.815582956758959</v>
      </c>
      <c r="BF46" s="34">
        <f>VLOOKUP($AX46&amp;"_"&amp;$BC$14,データシート1!$A:$BT,MATCH($BC$12&amp;"_"&amp;BF$20,データシート1!$A$1:$BT$1,0),0)</f>
        <v>32.740543961973778</v>
      </c>
      <c r="BG46" s="34">
        <f>VLOOKUP($AX46&amp;"_"&amp;$BC$14,データシート1!$A:$BT,MATCH($BC$12&amp;"_"&amp;BG$20,データシート1!$A$1:$BT$1,0),0)</f>
        <v>0.38340679482980955</v>
      </c>
      <c r="BH46" s="34">
        <f>VLOOKUP($AX46&amp;"_"&amp;$BC$14,データシート1!$A:$BT,MATCH($BC$12&amp;"_"&amp;BH$20,データシート1!$A$1:$BT$1,0),0)</f>
        <v>0.69163219995536895</v>
      </c>
      <c r="BI46" s="34">
        <f>VLOOKUP($AX46&amp;"_"&amp;$BC$14,データシート1!$A:$BT,MATCH($BC$12&amp;"_"&amp;BI$20,データシート1!$A$1:$BT$1,0),0)</f>
        <v>4.2150097174995507</v>
      </c>
      <c r="BJ46" s="34">
        <f>VLOOKUP($AX46&amp;"_"&amp;$BC$14,データシート1!$A:$BT,MATCH($BC$12&amp;"_"&amp;BJ$20,データシート1!$A$1:$BT$1,0),0)</f>
        <v>8.5786530729099404</v>
      </c>
      <c r="BK46" s="34">
        <f t="shared" si="1"/>
        <v>11.026803352346034</v>
      </c>
      <c r="BL46" s="34">
        <f t="shared" si="2"/>
        <v>10.538103263429495</v>
      </c>
      <c r="BM46" s="34">
        <f>VLOOKUP($AX46&amp;"_"&amp;$BC$14,データシート1!$A:$BT,MATCH($BC$12&amp;"_"&amp;BM$20,データシート1!$A$1:$BT$1,0),0)</f>
        <v>6.1052374172764345</v>
      </c>
      <c r="BN46" s="34">
        <f>VLOOKUP($AX46&amp;"_"&amp;$BC$14,データシート1!$A:$BT,MATCH($BC$12&amp;"_"&amp;BN$20,データシート1!$A$1:$BT$1,0),0)</f>
        <v>4.432865846153061</v>
      </c>
      <c r="BO46" s="34">
        <f>VLOOKUP($AX46&amp;"_"&amp;$BC$14,データシート1!$A:$BT,MATCH($BC$12&amp;"_"&amp;BO$20,データシート1!$A$1:$BT$1,0),0)</f>
        <v>0.48870008891653899</v>
      </c>
      <c r="BP46" s="34">
        <f>VLOOKUP($AX46&amp;"_"&amp;$BC$14,データシート1!$A:$BT,MATCH($BC$12&amp;"_"&amp;BP$20,データシート1!$A$1:$BT$1,0),0)</f>
        <v>0</v>
      </c>
      <c r="BQ46" s="34">
        <f>VLOOKUP($AX46&amp;"_"&amp;$BC$14,データシート1!$A:$BT,MATCH($BC$12&amp;"_"&amp;BQ$20,データシート1!$A$1:$BT$1,0),0)</f>
        <v>0</v>
      </c>
      <c r="BR46" s="35">
        <f t="shared" si="3"/>
        <v>57.63604909951448</v>
      </c>
      <c r="BT46" s="121" t="str">
        <f t="shared" si="4"/>
        <v>川西町</v>
      </c>
      <c r="BU46" s="33">
        <f t="shared" si="25"/>
        <v>57.63604909951448</v>
      </c>
      <c r="BV46" s="59">
        <f t="shared" si="16"/>
        <v>0.58670889981325625</v>
      </c>
      <c r="BW46" s="59">
        <f t="shared" si="16"/>
        <v>0.56805670189925594</v>
      </c>
      <c r="BX46" s="59">
        <f t="shared" si="16"/>
        <v>6.6522046673917375E-3</v>
      </c>
      <c r="BY46" s="59">
        <f t="shared" si="16"/>
        <v>1.1999993246608488E-2</v>
      </c>
      <c r="BZ46" s="59">
        <f t="shared" si="16"/>
        <v>7.3131482524451133E-2</v>
      </c>
      <c r="CA46" s="59">
        <f t="shared" si="32"/>
        <v>0.14884179618380897</v>
      </c>
      <c r="CB46" s="59">
        <f t="shared" si="32"/>
        <v>0.19131782147848372</v>
      </c>
      <c r="CC46" s="59">
        <f t="shared" si="32"/>
        <v>0.18283875158122639</v>
      </c>
      <c r="CD46" s="59">
        <f t="shared" si="32"/>
        <v>0.10592741023478419</v>
      </c>
      <c r="CE46" s="59">
        <f t="shared" si="32"/>
        <v>7.6911341346442202E-2</v>
      </c>
      <c r="CF46" s="59">
        <f t="shared" si="32"/>
        <v>8.4790698972573349E-3</v>
      </c>
      <c r="CG46" s="59">
        <f t="shared" si="32"/>
        <v>0</v>
      </c>
      <c r="CH46" s="59">
        <f t="shared" si="32"/>
        <v>0</v>
      </c>
      <c r="CI46" s="122">
        <f t="shared" si="6"/>
        <v>1</v>
      </c>
      <c r="CK46" s="123" t="str">
        <f t="shared" si="7"/>
        <v>川西町</v>
      </c>
      <c r="CL46" s="124">
        <f t="shared" si="17"/>
        <v>33.815582956758959</v>
      </c>
      <c r="CM46" s="65">
        <f t="shared" si="18"/>
        <v>0.73667220322223848</v>
      </c>
      <c r="CN46" s="66">
        <f t="shared" si="19"/>
        <v>32.740543961973778</v>
      </c>
      <c r="CO46" s="65">
        <f t="shared" si="20"/>
        <v>0.76086090777638471</v>
      </c>
      <c r="CP46" s="66">
        <f t="shared" si="8"/>
        <v>0.38340679482980955</v>
      </c>
      <c r="CQ46" s="65">
        <f t="shared" si="21"/>
        <v>0</v>
      </c>
      <c r="CR46" s="66">
        <f t="shared" si="9"/>
        <v>0.69163219995536895</v>
      </c>
      <c r="CS46" s="65">
        <f t="shared" si="22"/>
        <v>0</v>
      </c>
      <c r="CT46" s="66">
        <f t="shared" si="10"/>
        <v>4.2150097174995507</v>
      </c>
      <c r="CU46" s="67">
        <f t="shared" si="23"/>
        <v>0</v>
      </c>
      <c r="CV46" s="16"/>
      <c r="CW46" s="959">
        <f t="shared" si="24"/>
        <v>24.911000000000001</v>
      </c>
      <c r="CX46" s="962">
        <f>VLOOKUP($AX46&amp;"_"&amp;$CW$14,データシート1!$A:$BT,MATCH($CW$12&amp;"_"&amp;CX$20,データシート1!$A$1:$BT$1,0),0)</f>
        <v>24.911000000000001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24.911000000000001</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20363</v>
      </c>
      <c r="AY47" s="18" t="str">
        <f>IF(IFERROR(比較地域マスタ!$Z32,"")=0,"",IFERROR(比較地域マスタ!$Z32,""))</f>
        <v>原村</v>
      </c>
      <c r="BB47" s="110" t="str">
        <f t="shared" si="0"/>
        <v>20363</v>
      </c>
      <c r="BC47" s="1031" t="str">
        <f t="shared" si="0"/>
        <v>原村</v>
      </c>
      <c r="BD47" s="34">
        <f t="shared" si="14"/>
        <v>49.605443432342199</v>
      </c>
      <c r="BE47" s="34">
        <f t="shared" si="15"/>
        <v>5.684158583101647</v>
      </c>
      <c r="BF47" s="34">
        <f>VLOOKUP($AX47&amp;"_"&amp;$BC$14,データシート1!$A:$BT,MATCH($BC$12&amp;"_"&amp;BF$20,データシート1!$A$1:$BT$1,0),0)</f>
        <v>1.824356132069763</v>
      </c>
      <c r="BG47" s="34">
        <f>VLOOKUP($AX47&amp;"_"&amp;$BC$14,データシート1!$A:$BT,MATCH($BC$12&amp;"_"&amp;BG$20,データシート1!$A$1:$BT$1,0),0)</f>
        <v>0.65029248013639029</v>
      </c>
      <c r="BH47" s="34">
        <f>VLOOKUP($AX47&amp;"_"&amp;$BC$14,データシート1!$A:$BT,MATCH($BC$12&amp;"_"&amp;BH$20,データシート1!$A$1:$BT$1,0),0)</f>
        <v>3.2095099708954935</v>
      </c>
      <c r="BI47" s="34">
        <f>VLOOKUP($AX47&amp;"_"&amp;$BC$14,データシート1!$A:$BT,MATCH($BC$12&amp;"_"&amp;BI$20,データシート1!$A$1:$BT$1,0),0)</f>
        <v>6.1251283410521982</v>
      </c>
      <c r="BJ47" s="34">
        <f>VLOOKUP($AX47&amp;"_"&amp;$BC$14,データシート1!$A:$BT,MATCH($BC$12&amp;"_"&amp;BJ$20,データシート1!$A$1:$BT$1,0),0)</f>
        <v>12.994945405552139</v>
      </c>
      <c r="BK47" s="34">
        <f t="shared" si="1"/>
        <v>23.009941312085747</v>
      </c>
      <c r="BL47" s="34">
        <f t="shared" si="2"/>
        <v>22.540450581502963</v>
      </c>
      <c r="BM47" s="34">
        <f>VLOOKUP($AX47&amp;"_"&amp;$BC$14,データシート1!$A:$BT,MATCH($BC$12&amp;"_"&amp;BM$20,データシート1!$A$1:$BT$1,0),0)</f>
        <v>7.8571632923586527</v>
      </c>
      <c r="BN47" s="34">
        <f>VLOOKUP($AX47&amp;"_"&amp;$BC$14,データシート1!$A:$BT,MATCH($BC$12&amp;"_"&amp;BN$20,データシート1!$A$1:$BT$1,0),0)</f>
        <v>14.68328728914431</v>
      </c>
      <c r="BO47" s="34">
        <f>VLOOKUP($AX47&amp;"_"&amp;$BC$14,データシート1!$A:$BT,MATCH($BC$12&amp;"_"&amp;BO$20,データシート1!$A$1:$BT$1,0),0)</f>
        <v>0.46949073058278301</v>
      </c>
      <c r="BP47" s="34">
        <f>VLOOKUP($AX47&amp;"_"&amp;$BC$14,データシート1!$A:$BT,MATCH($BC$12&amp;"_"&amp;BP$20,データシート1!$A$1:$BT$1,0),0)</f>
        <v>0</v>
      </c>
      <c r="BQ47" s="34">
        <f>VLOOKUP($AX47&amp;"_"&amp;$BC$14,データシート1!$A:$BT,MATCH($BC$12&amp;"_"&amp;BQ$20,データシート1!$A$1:$BT$1,0),0)</f>
        <v>1.7912697905504751</v>
      </c>
      <c r="BR47" s="35">
        <f t="shared" si="3"/>
        <v>49.605443432342199</v>
      </c>
      <c r="BT47" s="121" t="str">
        <f t="shared" si="4"/>
        <v>原村</v>
      </c>
      <c r="BU47" s="33">
        <f t="shared" si="25"/>
        <v>49.605443432342199</v>
      </c>
      <c r="BV47" s="59">
        <f t="shared" si="16"/>
        <v>0.11458739585413399</v>
      </c>
      <c r="BW47" s="59">
        <f t="shared" si="16"/>
        <v>3.6777337441969184E-2</v>
      </c>
      <c r="BX47" s="59">
        <f t="shared" si="16"/>
        <v>1.3109296785610566E-2</v>
      </c>
      <c r="BY47" s="59">
        <f t="shared" si="16"/>
        <v>6.4700761626554248E-2</v>
      </c>
      <c r="BZ47" s="59">
        <f t="shared" si="16"/>
        <v>0.12347693957027875</v>
      </c>
      <c r="CA47" s="59">
        <f t="shared" si="32"/>
        <v>0.26196611715156204</v>
      </c>
      <c r="CB47" s="59">
        <f t="shared" si="32"/>
        <v>0.46385920011922566</v>
      </c>
      <c r="CC47" s="59">
        <f t="shared" si="32"/>
        <v>0.45439469989309356</v>
      </c>
      <c r="CD47" s="59">
        <f t="shared" si="32"/>
        <v>0.15839316713447357</v>
      </c>
      <c r="CE47" s="59">
        <f t="shared" si="32"/>
        <v>0.29600153275862001</v>
      </c>
      <c r="CF47" s="59">
        <f t="shared" si="32"/>
        <v>9.4645002261320426E-3</v>
      </c>
      <c r="CG47" s="59">
        <f t="shared" si="32"/>
        <v>0</v>
      </c>
      <c r="CH47" s="59">
        <f t="shared" si="32"/>
        <v>3.6110347304799763E-2</v>
      </c>
      <c r="CI47" s="122">
        <f t="shared" si="6"/>
        <v>1</v>
      </c>
      <c r="CK47" s="123" t="str">
        <f t="shared" si="7"/>
        <v>原村</v>
      </c>
      <c r="CL47" s="124">
        <f t="shared" si="17"/>
        <v>5.684158583101647</v>
      </c>
      <c r="CM47" s="65">
        <f t="shared" si="18"/>
        <v>0</v>
      </c>
      <c r="CN47" s="66">
        <f t="shared" si="19"/>
        <v>1.824356132069763</v>
      </c>
      <c r="CO47" s="65">
        <f t="shared" si="20"/>
        <v>0</v>
      </c>
      <c r="CP47" s="66">
        <f t="shared" si="8"/>
        <v>0.65029248013639029</v>
      </c>
      <c r="CQ47" s="65">
        <f t="shared" si="21"/>
        <v>0</v>
      </c>
      <c r="CR47" s="66">
        <f t="shared" si="9"/>
        <v>3.2095099708954935</v>
      </c>
      <c r="CS47" s="65">
        <f t="shared" si="22"/>
        <v>0</v>
      </c>
      <c r="CT47" s="66">
        <f t="shared" si="10"/>
        <v>6.1251283410521982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41441</v>
      </c>
      <c r="AY48" s="18" t="str">
        <f>IF(IFERROR(比較地域マスタ!$Z33,"")=0,"",IFERROR(比較地域マスタ!$Z33,""))</f>
        <v>太良町</v>
      </c>
      <c r="BB48" s="110" t="str">
        <f t="shared" si="0"/>
        <v>41441</v>
      </c>
      <c r="BC48" s="1031" t="str">
        <f t="shared" si="0"/>
        <v>太良町</v>
      </c>
      <c r="BD48" s="34">
        <f t="shared" si="14"/>
        <v>40.370646616991081</v>
      </c>
      <c r="BE48" s="34">
        <f t="shared" si="15"/>
        <v>6.4697507795300719</v>
      </c>
      <c r="BF48" s="34">
        <f>VLOOKUP($AX48&amp;"_"&amp;$BC$14,データシート1!$A:$BT,MATCH($BC$12&amp;"_"&amp;BF$20,データシート1!$A$1:$BT$1,0),0)</f>
        <v>0</v>
      </c>
      <c r="BG48" s="34">
        <f>VLOOKUP($AX48&amp;"_"&amp;$BC$14,データシート1!$A:$BT,MATCH($BC$12&amp;"_"&amp;BG$20,データシート1!$A$1:$BT$1,0),0)</f>
        <v>1.1155399210825341</v>
      </c>
      <c r="BH48" s="34">
        <f>VLOOKUP($AX48&amp;"_"&amp;$BC$14,データシート1!$A:$BT,MATCH($BC$12&amp;"_"&amp;BH$20,データシート1!$A$1:$BT$1,0),0)</f>
        <v>5.3542108584475381</v>
      </c>
      <c r="BI48" s="34">
        <f>VLOOKUP($AX48&amp;"_"&amp;$BC$14,データシート1!$A:$BT,MATCH($BC$12&amp;"_"&amp;BI$20,データシート1!$A$1:$BT$1,0),0)</f>
        <v>5.6082739063304849</v>
      </c>
      <c r="BJ48" s="34">
        <f>VLOOKUP($AX48&amp;"_"&amp;$BC$14,データシート1!$A:$BT,MATCH($BC$12&amp;"_"&amp;BJ$20,データシート1!$A$1:$BT$1,0),0)</f>
        <v>7.3070625627074142</v>
      </c>
      <c r="BK48" s="34">
        <f t="shared" si="1"/>
        <v>20.119945606413484</v>
      </c>
      <c r="BL48" s="34">
        <f t="shared" si="2"/>
        <v>19.213674239618456</v>
      </c>
      <c r="BM48" s="34">
        <f>VLOOKUP($AX48&amp;"_"&amp;$BC$14,データシート1!$A:$BT,MATCH($BC$12&amp;"_"&amp;BM$20,データシート1!$A$1:$BT$1,0),0)</f>
        <v>7.1789545944020761</v>
      </c>
      <c r="BN48" s="34">
        <f>VLOOKUP($AX48&amp;"_"&amp;$BC$14,データシート1!$A:$BT,MATCH($BC$12&amp;"_"&amp;BN$20,データシート1!$A$1:$BT$1,0),0)</f>
        <v>12.034719645216381</v>
      </c>
      <c r="BO48" s="34">
        <f>VLOOKUP($AX48&amp;"_"&amp;$BC$14,データシート1!$A:$BT,MATCH($BC$12&amp;"_"&amp;BO$20,データシート1!$A$1:$BT$1,0),0)</f>
        <v>0.49121073453462899</v>
      </c>
      <c r="BP48" s="34">
        <f>VLOOKUP($AX48&amp;"_"&amp;$BC$14,データシート1!$A:$BT,MATCH($BC$12&amp;"_"&amp;BP$20,データシート1!$A$1:$BT$1,0),0)</f>
        <v>0.41506063226039758</v>
      </c>
      <c r="BQ48" s="34">
        <f>VLOOKUP($AX48&amp;"_"&amp;$BC$14,データシート1!$A:$BT,MATCH($BC$12&amp;"_"&amp;BQ$20,データシート1!$A$1:$BT$1,0),0)</f>
        <v>0.86561376200962781</v>
      </c>
      <c r="BR48" s="35">
        <f t="shared" si="3"/>
        <v>40.370646616991081</v>
      </c>
      <c r="BT48" s="121" t="str">
        <f t="shared" si="4"/>
        <v>太良町</v>
      </c>
      <c r="BU48" s="33">
        <f t="shared" si="25"/>
        <v>40.370646616991081</v>
      </c>
      <c r="BV48" s="59">
        <f t="shared" si="16"/>
        <v>0.16025878507497332</v>
      </c>
      <c r="BW48" s="59">
        <f t="shared" si="16"/>
        <v>0</v>
      </c>
      <c r="BX48" s="59">
        <f t="shared" si="16"/>
        <v>2.7632451163490376E-2</v>
      </c>
      <c r="BY48" s="59">
        <f t="shared" si="16"/>
        <v>0.13262633391148293</v>
      </c>
      <c r="BZ48" s="59">
        <f t="shared" si="16"/>
        <v>0.13891959570372822</v>
      </c>
      <c r="CA48" s="59">
        <f t="shared" si="32"/>
        <v>0.18099939374347399</v>
      </c>
      <c r="CB48" s="59">
        <f t="shared" si="32"/>
        <v>0.49838056341523795</v>
      </c>
      <c r="CC48" s="59">
        <f t="shared" si="32"/>
        <v>0.47593179326317403</v>
      </c>
      <c r="CD48" s="59">
        <f t="shared" si="32"/>
        <v>0.17782609881162068</v>
      </c>
      <c r="CE48" s="59">
        <f t="shared" si="32"/>
        <v>0.29810569445155338</v>
      </c>
      <c r="CF48" s="59">
        <f t="shared" si="32"/>
        <v>1.2167522090862167E-2</v>
      </c>
      <c r="CG48" s="59">
        <f t="shared" si="32"/>
        <v>1.0281248061201677E-2</v>
      </c>
      <c r="CH48" s="59">
        <f t="shared" si="32"/>
        <v>2.1441662062586603E-2</v>
      </c>
      <c r="CI48" s="122">
        <f t="shared" si="6"/>
        <v>1</v>
      </c>
      <c r="CK48" s="123" t="str">
        <f t="shared" si="7"/>
        <v>太良町</v>
      </c>
      <c r="CL48" s="124">
        <f t="shared" si="17"/>
        <v>6.4697507795300719</v>
      </c>
      <c r="CM48" s="65">
        <f t="shared" si="18"/>
        <v>0</v>
      </c>
      <c r="CN48" s="66">
        <f t="shared" si="19"/>
        <v>0</v>
      </c>
      <c r="CO48" s="65">
        <f t="shared" si="20"/>
        <v>0</v>
      </c>
      <c r="CP48" s="66">
        <f t="shared" si="8"/>
        <v>1.1155399210825341</v>
      </c>
      <c r="CQ48" s="65">
        <f t="shared" si="21"/>
        <v>0</v>
      </c>
      <c r="CR48" s="66">
        <f t="shared" si="9"/>
        <v>5.3542108584475381</v>
      </c>
      <c r="CS48" s="65">
        <f t="shared" si="22"/>
        <v>0</v>
      </c>
      <c r="CT48" s="66">
        <f t="shared" si="10"/>
        <v>5.6082739063304849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01584</v>
      </c>
      <c r="AY49" s="18" t="str">
        <f>IF(IFERROR(比較地域マスタ!$Z34,"")=0,"",IFERROR(比較地域マスタ!$Z34,""))</f>
        <v>洞爺湖町</v>
      </c>
      <c r="BB49" s="110" t="str">
        <f t="shared" si="0"/>
        <v>01584</v>
      </c>
      <c r="BC49" s="1031" t="str">
        <f t="shared" si="0"/>
        <v>洞爺湖町</v>
      </c>
      <c r="BD49" s="34">
        <f t="shared" si="14"/>
        <v>75.83352493548756</v>
      </c>
      <c r="BE49" s="34">
        <f t="shared" si="15"/>
        <v>21.777690088669978</v>
      </c>
      <c r="BF49" s="34">
        <f>VLOOKUP($AX49&amp;"_"&amp;$BC$14,データシート1!$A:$BT,MATCH($BC$12&amp;"_"&amp;BF$20,データシート1!$A$1:$BT$1,0),0)</f>
        <v>16.698410674071109</v>
      </c>
      <c r="BG49" s="34">
        <f>VLOOKUP($AX49&amp;"_"&amp;$BC$14,データシート1!$A:$BT,MATCH($BC$12&amp;"_"&amp;BG$20,データシート1!$A$1:$BT$1,0),0)</f>
        <v>0.68955017217667081</v>
      </c>
      <c r="BH49" s="34">
        <f>VLOOKUP($AX49&amp;"_"&amp;$BC$14,データシート1!$A:$BT,MATCH($BC$12&amp;"_"&amp;BH$20,データシート1!$A$1:$BT$1,0),0)</f>
        <v>4.389729242422197</v>
      </c>
      <c r="BI49" s="34">
        <f>VLOOKUP($AX49&amp;"_"&amp;$BC$14,データシート1!$A:$BT,MATCH($BC$12&amp;"_"&amp;BI$20,データシート1!$A$1:$BT$1,0),0)</f>
        <v>16.235079380725477</v>
      </c>
      <c r="BJ49" s="34">
        <f>VLOOKUP($AX49&amp;"_"&amp;$BC$14,データシート1!$A:$BT,MATCH($BC$12&amp;"_"&amp;BJ$20,データシート1!$A$1:$BT$1,0),0)</f>
        <v>20.694611783231814</v>
      </c>
      <c r="BK49" s="34">
        <f t="shared" si="1"/>
        <v>15.742503854350501</v>
      </c>
      <c r="BL49" s="34">
        <f t="shared" si="2"/>
        <v>15.261686024932615</v>
      </c>
      <c r="BM49" s="34">
        <f>VLOOKUP($AX49&amp;"_"&amp;$BC$14,データシート1!$A:$BT,MATCH($BC$12&amp;"_"&amp;BM$20,データシート1!$A$1:$BT$1,0),0)</f>
        <v>7.1626449663951046</v>
      </c>
      <c r="BN49" s="34">
        <f>VLOOKUP($AX49&amp;"_"&amp;$BC$14,データシート1!$A:$BT,MATCH($BC$12&amp;"_"&amp;BN$20,データシート1!$A$1:$BT$1,0),0)</f>
        <v>8.0990410585375106</v>
      </c>
      <c r="BO49" s="34">
        <f>VLOOKUP($AX49&amp;"_"&amp;$BC$14,データシート1!$A:$BT,MATCH($BC$12&amp;"_"&amp;BO$20,データシート1!$A$1:$BT$1,0),0)</f>
        <v>0.48081782941788598</v>
      </c>
      <c r="BP49" s="34">
        <f>VLOOKUP($AX49&amp;"_"&amp;$BC$14,データシート1!$A:$BT,MATCH($BC$12&amp;"_"&amp;BP$20,データシート1!$A$1:$BT$1,0),0)</f>
        <v>0</v>
      </c>
      <c r="BQ49" s="34">
        <f>VLOOKUP($AX49&amp;"_"&amp;$BC$14,データシート1!$A:$BT,MATCH($BC$12&amp;"_"&amp;BQ$20,データシート1!$A$1:$BT$1,0),0)</f>
        <v>1.383639828509807</v>
      </c>
      <c r="BR49" s="35">
        <f t="shared" si="3"/>
        <v>75.83352493548756</v>
      </c>
      <c r="BT49" s="121" t="str">
        <f t="shared" si="4"/>
        <v>洞爺湖町</v>
      </c>
      <c r="BU49" s="33">
        <f t="shared" si="25"/>
        <v>75.83352493548756</v>
      </c>
      <c r="BV49" s="59">
        <f t="shared" si="16"/>
        <v>0.2871776052504022</v>
      </c>
      <c r="BW49" s="59">
        <f t="shared" si="16"/>
        <v>0.22019826571792142</v>
      </c>
      <c r="BX49" s="59">
        <f t="shared" si="16"/>
        <v>9.0929463289920777E-3</v>
      </c>
      <c r="BY49" s="59">
        <f t="shared" si="16"/>
        <v>5.7886393203488685E-2</v>
      </c>
      <c r="BZ49" s="59">
        <f t="shared" si="16"/>
        <v>0.21408841794624267</v>
      </c>
      <c r="CA49" s="59">
        <f t="shared" si="32"/>
        <v>0.27289529005590807</v>
      </c>
      <c r="CB49" s="59">
        <f t="shared" si="32"/>
        <v>0.20759293291117389</v>
      </c>
      <c r="CC49" s="59">
        <f t="shared" si="32"/>
        <v>0.20125249403764239</v>
      </c>
      <c r="CD49" s="59">
        <f t="shared" si="32"/>
        <v>9.4452222450274445E-2</v>
      </c>
      <c r="CE49" s="59">
        <f t="shared" si="32"/>
        <v>0.10680027158736795</v>
      </c>
      <c r="CF49" s="59">
        <f t="shared" si="32"/>
        <v>6.3404388735315044E-3</v>
      </c>
      <c r="CG49" s="59">
        <f t="shared" si="32"/>
        <v>0</v>
      </c>
      <c r="CH49" s="59">
        <f t="shared" si="32"/>
        <v>1.8245753836273405E-2</v>
      </c>
      <c r="CI49" s="122">
        <f t="shared" si="6"/>
        <v>1</v>
      </c>
      <c r="CK49" s="123" t="str">
        <f t="shared" si="7"/>
        <v>洞爺湖町</v>
      </c>
      <c r="CL49" s="124">
        <f t="shared" si="17"/>
        <v>21.777690088669978</v>
      </c>
      <c r="CM49" s="65">
        <f t="shared" si="18"/>
        <v>0</v>
      </c>
      <c r="CN49" s="66">
        <f t="shared" si="19"/>
        <v>16.698410674071109</v>
      </c>
      <c r="CO49" s="65">
        <f t="shared" si="20"/>
        <v>0</v>
      </c>
      <c r="CP49" s="66">
        <f t="shared" si="8"/>
        <v>0.68955017217667081</v>
      </c>
      <c r="CQ49" s="65">
        <f t="shared" si="21"/>
        <v>0</v>
      </c>
      <c r="CR49" s="66">
        <f t="shared" si="9"/>
        <v>4.389729242422197</v>
      </c>
      <c r="CS49" s="65">
        <f t="shared" si="22"/>
        <v>0</v>
      </c>
      <c r="CT49" s="66">
        <f t="shared" si="10"/>
        <v>16.235079380725477</v>
      </c>
      <c r="CU49" s="67">
        <f t="shared" si="23"/>
        <v>0.5481340615165099</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8.8989999999999991</v>
      </c>
      <c r="DB49" s="962">
        <f>VLOOKUP($AX49&amp;"_"&amp;$CW$14,データシート1!$A:$BT,MATCH($CW$12&amp;"_"&amp;DB$20,データシート1!$A$1:$BT$1,0),0)</f>
        <v>0</v>
      </c>
      <c r="DC49" s="962">
        <f>VLOOKUP($AX49&amp;"_"&amp;$CW$14,データシート1!$A:$BT,MATCH($CW$12&amp;"_"&amp;DC$20,データシート1!$A$1:$BT$1,0),0)</f>
        <v>0</v>
      </c>
      <c r="DD49" s="961">
        <f t="shared" si="11"/>
        <v>8.8989999999999991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大台町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三重県</v>
      </c>
      <c r="AY4" s="1038" t="str">
        <f>年度マスタ!$J4</f>
        <v>大台町</v>
      </c>
      <c r="AZ4" s="1038" t="str">
        <f>年度マスタ!$K4</f>
        <v>24443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07322</v>
      </c>
      <c r="AY13" s="18" t="str">
        <f>IF(IFERROR(比較地域マスタ!$Z6,"")=0,"",IFERROR(比較地域マスタ!$Z6,""))</f>
        <v>大玉村</v>
      </c>
      <c r="BC13" s="844" t="str">
        <f t="shared" ref="BC13:BC59" si="0">AX13</f>
        <v>07322</v>
      </c>
      <c r="BD13" s="1031" t="str">
        <f>AY13</f>
        <v>大玉村</v>
      </c>
      <c r="BE13" s="34">
        <f>VLOOKUP($BC13&amp;"_"&amp;$AZ$7,データシート1!$A:$BT,MATCH("cb_"&amp;BE$12,データシート1!$A$1:$BT$1,0),0)</f>
        <v>2539.7000000000035</v>
      </c>
      <c r="BF13" s="34">
        <f>VLOOKUP($BC13&amp;"_"&amp;$AZ$7,データシート1!$A:$BT,MATCH("cb_"&amp;BF$12,データシート1!$A$1:$BT$1,0),0)</f>
        <v>8611.1999999999989</v>
      </c>
      <c r="BG13" s="34">
        <f>VLOOKUP($BC13&amp;"_"&amp;$AZ$7,データシート1!$A:$BT,MATCH("cb_"&amp;BG$12,データシート1!$A$1:$BT$1,0),0)</f>
        <v>0</v>
      </c>
      <c r="BH13" s="34">
        <f>VLOOKUP($BC13&amp;"_"&amp;$AZ$7,データシート1!$A:$BT,MATCH("cb_"&amp;BH$12,データシート1!$A$1:$BT$1,0),0)</f>
        <v>100</v>
      </c>
      <c r="BI13" s="34">
        <f>VLOOKUP($BC13&amp;"_"&amp;$AZ$7,データシート1!$A:$BT,MATCH("cb_"&amp;BI$12,データシート1!$A$1:$BT$1,0),0)</f>
        <v>0</v>
      </c>
      <c r="BJ13" s="34">
        <f>VLOOKUP($BC13&amp;"_"&amp;$AZ$7,データシート1!$A:$BT,MATCH("cb_"&amp;BJ$12,データシート1!$A$1:$BT$1,0),0)</f>
        <v>0</v>
      </c>
      <c r="BK13" s="34">
        <f>SUM(BE13:BJ13)</f>
        <v>11250.900000000001</v>
      </c>
      <c r="BL13" s="36"/>
      <c r="BM13" s="844" t="str">
        <f>AX13</f>
        <v>07322</v>
      </c>
      <c r="BN13" s="1031" t="str">
        <f>AY13</f>
        <v>大玉村</v>
      </c>
      <c r="BO13" s="34">
        <f>BE13*VLOOKUP(BO$12,別紙!$B$4:$E$10,MATCH("設備利用率",別紙!$B$4:$E$4,0),0)/100*8760/10^3</f>
        <v>3047.9447640000035</v>
      </c>
      <c r="BP13" s="34">
        <f>BF13*VLOOKUP(BP$12,別紙!$B$4:$E$10,MATCH("設備利用率",別紙!$B$4:$E$4,0),0)/100*8760/10^3</f>
        <v>11390.550911999999</v>
      </c>
      <c r="BQ13" s="34">
        <f>BG13*VLOOKUP(BQ$12,別紙!$B$4:$E$10,MATCH("設備利用率",別紙!$B$4:$E$4,0),0)/100*8760/10^3</f>
        <v>0</v>
      </c>
      <c r="BR13" s="34">
        <f>BH13*VLOOKUP(BR$12,別紙!$B$4:$E$10,MATCH("設備利用率",別紙!$B$4:$E$4,0),0)/100*8760/10^3</f>
        <v>525.6</v>
      </c>
      <c r="BS13" s="34">
        <f>BI13*VLOOKUP(BS$12,別紙!$B$4:$E$10,MATCH("設備利用率",別紙!$B$4:$E$4,0),0)/100*8760/10^3</f>
        <v>0</v>
      </c>
      <c r="BT13" s="34">
        <f>BJ13*VLOOKUP(BT$12,別紙!$B$4:$E$10,MATCH("設備利用率",別紙!$B$4:$E$4,0),0)/100*8760/10^3</f>
        <v>0</v>
      </c>
      <c r="BU13" s="34">
        <f>SUM(BO13:BT13)</f>
        <v>14964.095676000003</v>
      </c>
      <c r="BV13" s="36"/>
      <c r="BW13" s="33" t="str">
        <f>AX13</f>
        <v>07322</v>
      </c>
      <c r="BX13" s="33" t="str">
        <f>AY13</f>
        <v>大玉村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42014.201894074533</v>
      </c>
      <c r="BZ13" s="36"/>
      <c r="CA13" s="33" t="str">
        <f>AX13</f>
        <v>07322</v>
      </c>
      <c r="CB13" s="33" t="str">
        <f>AY13</f>
        <v>大玉村</v>
      </c>
      <c r="CC13" s="223">
        <f>BO13/$BY13</f>
        <v>7.25455828408791E-2</v>
      </c>
      <c r="CD13" s="223">
        <f t="shared" ref="CD13:CH28" si="1">BP13/$BY13</f>
        <v>0.27111191926762418</v>
      </c>
      <c r="CE13" s="223">
        <f t="shared" si="1"/>
        <v>0</v>
      </c>
      <c r="CF13" s="223">
        <f t="shared" si="1"/>
        <v>1.2510055559906469E-2</v>
      </c>
      <c r="CG13" s="223">
        <f t="shared" si="1"/>
        <v>0</v>
      </c>
      <c r="CH13" s="223">
        <f t="shared" si="1"/>
        <v>0</v>
      </c>
      <c r="CI13" s="223">
        <f>BU13/BY13</f>
        <v>0.3561675576684098</v>
      </c>
      <c r="CK13" s="18" t="str">
        <f>AX13</f>
        <v>07322</v>
      </c>
      <c r="CL13" s="18" t="str">
        <f>AY13</f>
        <v>大玉村</v>
      </c>
      <c r="CM13" s="18">
        <f>VLOOKUP($CK13&amp;"_"&amp;$AZ$7,データシート1!$A:$BT,MATCH("ca_太陽光発電（10kW未満）",データシート1!$A$1:$BT$1,0),0)</f>
        <v>506</v>
      </c>
      <c r="CN13" s="18">
        <f>VLOOKUP($CK13&amp;"_"&amp;$AZ$5,データシート1!$A:$BT,MATCH("ab_家庭",データシート1!$A$1:$BT$1,0),0)</f>
        <v>3067</v>
      </c>
      <c r="CO13" s="223">
        <f>CM13/CN13</f>
        <v>0.16498206716661232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02321</v>
      </c>
      <c r="AY14" s="18" t="str">
        <f>IF(IFERROR(比較地域マスタ!$Z7,"")=0,"",IFERROR(比較地域マスタ!$Z7,""))</f>
        <v>鰺ヶ沢町</v>
      </c>
      <c r="BC14" s="844" t="str">
        <f t="shared" si="0"/>
        <v>02321</v>
      </c>
      <c r="BD14" s="1031" t="str">
        <f t="shared" ref="BD14:BD60" si="2">AY14</f>
        <v>鰺ヶ沢町</v>
      </c>
      <c r="BE14" s="34">
        <f>VLOOKUP($BC14&amp;"_"&amp;$AZ$7,データシート1!$A:$BT,MATCH("cb_"&amp;BE$12,データシート1!$A$1:$BT$1,0),0)</f>
        <v>212.20000000000002</v>
      </c>
      <c r="BF14" s="34">
        <f>VLOOKUP($BC14&amp;"_"&amp;$AZ$7,データシート1!$A:$BT,MATCH("cb_"&amp;BF$12,データシート1!$A$1:$BT$1,0),0)</f>
        <v>1023.4</v>
      </c>
      <c r="BG14" s="34">
        <f>VLOOKUP($BC14&amp;"_"&amp;$AZ$7,データシート1!$A:$BT,MATCH("cb_"&amp;BG$12,データシート1!$A$1:$BT$1,0),0)</f>
        <v>16509.8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17745.399999999998</v>
      </c>
      <c r="BL14" s="36"/>
      <c r="BM14" s="844" t="str">
        <f t="shared" ref="BM14:BM60" si="4">AX14</f>
        <v>02321</v>
      </c>
      <c r="BN14" s="1031" t="str">
        <f t="shared" ref="BN14:BN60" si="5">AY14</f>
        <v>鰺ヶ沢町</v>
      </c>
      <c r="BO14" s="34">
        <f>BE14*VLOOKUP(BO$12,別紙!$B$4:$E$10,MATCH("設備利用率",別紙!$B$4:$E$4,0),0)/100*8760/10^3</f>
        <v>254.66546399999999</v>
      </c>
      <c r="BP14" s="34">
        <f>BF14*VLOOKUP(BP$12,別紙!$B$4:$E$10,MATCH("設備利用率",別紙!$B$4:$E$4,0),0)/100*8760/10^3</f>
        <v>1353.7125840000001</v>
      </c>
      <c r="BQ14" s="34">
        <f>BG14*VLOOKUP(BQ$12,別紙!$B$4:$E$10,MATCH("設備利用率",別紙!$B$4:$E$4,0),0)/100*8760/10^3</f>
        <v>35867.210304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37475.588351999999</v>
      </c>
      <c r="BV14" s="36"/>
      <c r="BW14" s="33" t="str">
        <f t="shared" ref="BW14:BW60" si="7">AX14</f>
        <v>02321</v>
      </c>
      <c r="BX14" s="33" t="str">
        <f t="shared" ref="BX14:BX60" si="8">AY14</f>
        <v>鰺ヶ沢町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46528.822898120037</v>
      </c>
      <c r="BZ14" s="36"/>
      <c r="CA14" s="33" t="str">
        <f t="shared" ref="CA14:CA60" si="9">AX14</f>
        <v>02321</v>
      </c>
      <c r="CB14" s="33" t="str">
        <f t="shared" ref="CB14:CB60" si="10">AY14</f>
        <v>鰺ヶ沢町</v>
      </c>
      <c r="CC14" s="223">
        <f t="shared" ref="CC14:CC60" si="11">BO14/$BY14</f>
        <v>5.4732840449804188E-3</v>
      </c>
      <c r="CD14" s="223">
        <f t="shared" si="1"/>
        <v>2.9094064704024477E-2</v>
      </c>
      <c r="CE14" s="223">
        <f t="shared" si="1"/>
        <v>0.77086004050726131</v>
      </c>
      <c r="CF14" s="223">
        <f t="shared" si="1"/>
        <v>0</v>
      </c>
      <c r="CG14" s="223">
        <f t="shared" si="1"/>
        <v>0</v>
      </c>
      <c r="CH14" s="223">
        <f t="shared" si="1"/>
        <v>0</v>
      </c>
      <c r="CI14" s="223">
        <f t="shared" ref="CI14:CI60" si="12">BU14/BY14</f>
        <v>0.80542738925626622</v>
      </c>
      <c r="CK14" s="18" t="str">
        <f t="shared" ref="CK14:CK60" si="13">AX14</f>
        <v>02321</v>
      </c>
      <c r="CL14" s="18" t="str">
        <f t="shared" ref="CL14:CL60" si="14">AY14</f>
        <v>鰺ヶ沢町</v>
      </c>
      <c r="CM14" s="18">
        <f>VLOOKUP($CK14&amp;"_"&amp;$AZ$7,データシート1!$A:$BT,MATCH("ca_太陽光発電（10kW未満）",データシート1!$A$1:$BT$1,0),0)</f>
        <v>40</v>
      </c>
      <c r="CN14" s="18">
        <f>VLOOKUP($CK14&amp;"_"&amp;$AZ$5,データシート1!$A:$BT,MATCH("ab_家庭",データシート1!$A$1:$BT$1,0),0)</f>
        <v>4398</v>
      </c>
      <c r="CO14" s="223">
        <f t="shared" ref="CO14:CO60" si="15">CM14/CN14</f>
        <v>9.0950432014552073E-3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01218</v>
      </c>
      <c r="AY15" s="18" t="str">
        <f>IF(IFERROR(比較地域マスタ!$Z8,"")=0,"",IFERROR(比較地域マスタ!$Z8,""))</f>
        <v>赤平市</v>
      </c>
      <c r="BC15" s="844" t="str">
        <f t="shared" si="0"/>
        <v>01218</v>
      </c>
      <c r="BD15" s="1031" t="str">
        <f t="shared" si="2"/>
        <v>赤平市</v>
      </c>
      <c r="BE15" s="34">
        <f>VLOOKUP($BC15&amp;"_"&amp;$AZ$7,データシート1!$A:$BT,MATCH("cb_"&amp;BE$12,データシート1!$A$1:$BT$1,0),0)</f>
        <v>176.96000000000006</v>
      </c>
      <c r="BF15" s="34">
        <f>VLOOKUP($BC15&amp;"_"&amp;$AZ$7,データシート1!$A:$BT,MATCH("cb_"&amp;BF$12,データシート1!$A$1:$BT$1,0),0)</f>
        <v>854.5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1031.46</v>
      </c>
      <c r="BL15" s="36"/>
      <c r="BM15" s="844" t="str">
        <f t="shared" si="4"/>
        <v>01218</v>
      </c>
      <c r="BN15" s="1031" t="str">
        <f t="shared" si="5"/>
        <v>赤平市</v>
      </c>
      <c r="BO15" s="34">
        <f>BE15*VLOOKUP(BO$12,別紙!$B$4:$E$10,MATCH("設備利用率",別紙!$B$4:$E$4,0),0)/100*8760/10^3</f>
        <v>212.37323520000007</v>
      </c>
      <c r="BP15" s="34">
        <f>BF15*VLOOKUP(BP$12,別紙!$B$4:$E$10,MATCH("設備利用率",別紙!$B$4:$E$4,0),0)/100*8760/10^3</f>
        <v>1130.2984199999999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1342.6716551999998</v>
      </c>
      <c r="BV15" s="36"/>
      <c r="BW15" s="33" t="str">
        <f t="shared" si="7"/>
        <v>01218</v>
      </c>
      <c r="BX15" s="33" t="str">
        <f t="shared" si="8"/>
        <v>赤平市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58330.713535055074</v>
      </c>
      <c r="BZ15" s="36"/>
      <c r="CA15" s="33" t="str">
        <f t="shared" si="9"/>
        <v>01218</v>
      </c>
      <c r="CB15" s="33" t="str">
        <f t="shared" si="10"/>
        <v>赤平市</v>
      </c>
      <c r="CC15" s="223">
        <f t="shared" si="11"/>
        <v>3.6408475454765333E-3</v>
      </c>
      <c r="CD15" s="223">
        <f t="shared" si="1"/>
        <v>1.9377414598584039E-2</v>
      </c>
      <c r="CE15" s="223">
        <f t="shared" si="1"/>
        <v>0</v>
      </c>
      <c r="CF15" s="223">
        <f t="shared" si="1"/>
        <v>0</v>
      </c>
      <c r="CG15" s="223">
        <f t="shared" si="1"/>
        <v>0</v>
      </c>
      <c r="CH15" s="223">
        <f t="shared" si="1"/>
        <v>0</v>
      </c>
      <c r="CI15" s="223">
        <f t="shared" si="12"/>
        <v>2.301826214406057E-2</v>
      </c>
      <c r="CK15" s="18" t="str">
        <f t="shared" si="13"/>
        <v>01218</v>
      </c>
      <c r="CL15" s="18" t="str">
        <f t="shared" si="14"/>
        <v>赤平市</v>
      </c>
      <c r="CM15" s="18">
        <f>VLOOKUP($CK15&amp;"_"&amp;$AZ$7,データシート1!$A:$BT,MATCH("ca_太陽光発電（10kW未満）",データシート1!$A$1:$BT$1,0),0)</f>
        <v>30</v>
      </c>
      <c r="CN15" s="18">
        <f>VLOOKUP($CK15&amp;"_"&amp;$AZ$5,データシート1!$A:$BT,MATCH("ab_家庭",データシート1!$A$1:$BT$1,0),0)</f>
        <v>5458</v>
      </c>
      <c r="CO15" s="223">
        <f t="shared" si="15"/>
        <v>5.496518871381458E-3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15482</v>
      </c>
      <c r="AY16" s="18" t="str">
        <f>IF(IFERROR(比較地域マスタ!$Z9,"")=0,"",IFERROR(比較地域マスタ!$Z9,""))</f>
        <v>津南町</v>
      </c>
      <c r="BC16" s="844" t="str">
        <f t="shared" si="0"/>
        <v>15482</v>
      </c>
      <c r="BD16" s="1031" t="str">
        <f t="shared" si="2"/>
        <v>津南町</v>
      </c>
      <c r="BE16" s="34">
        <f>VLOOKUP($BC16&amp;"_"&amp;$AZ$7,データシート1!$A:$BT,MATCH("cb_"&amp;BE$12,データシート1!$A$1:$BT$1,0),0)</f>
        <v>46.7</v>
      </c>
      <c r="BF16" s="34">
        <f>VLOOKUP($BC16&amp;"_"&amp;$AZ$7,データシート1!$A:$BT,MATCH("cb_"&amp;BF$12,データシート1!$A$1:$BT$1,0),0)</f>
        <v>28.8</v>
      </c>
      <c r="BG16" s="34">
        <f>VLOOKUP($BC16&amp;"_"&amp;$AZ$7,データシート1!$A:$BT,MATCH("cb_"&amp;BG$12,データシート1!$A$1:$BT$1,0),0)</f>
        <v>0</v>
      </c>
      <c r="BH16" s="34">
        <f>VLOOKUP($BC16&amp;"_"&amp;$AZ$7,データシート1!$A:$BT,MATCH("cb_"&amp;BH$12,データシート1!$A$1:$BT$1,0),0)</f>
        <v>10229</v>
      </c>
      <c r="BI16" s="34">
        <f>VLOOKUP($BC16&amp;"_"&amp;$AZ$7,データシート1!$A:$BT,MATCH("cb_"&amp;BI$12,データシート1!$A$1:$BT$1,0),0)</f>
        <v>0</v>
      </c>
      <c r="BJ16" s="34">
        <f>VLOOKUP($BC16&amp;"_"&amp;$AZ$7,データシート1!$A:$BT,MATCH("cb_"&amp;BJ$12,データシート1!$A$1:$BT$1,0),0)</f>
        <v>0</v>
      </c>
      <c r="BK16" s="34">
        <f t="shared" si="3"/>
        <v>10304.5</v>
      </c>
      <c r="BL16" s="36"/>
      <c r="BM16" s="844" t="str">
        <f t="shared" si="4"/>
        <v>15482</v>
      </c>
      <c r="BN16" s="1031" t="str">
        <f t="shared" si="5"/>
        <v>津南町</v>
      </c>
      <c r="BO16" s="34">
        <f>BE16*VLOOKUP(BO$12,別紙!$B$4:$E$10,MATCH("設備利用率",別紙!$B$4:$E$4,0),0)/100*8760/10^3</f>
        <v>56.045603999999997</v>
      </c>
      <c r="BP16" s="34">
        <f>BF16*VLOOKUP(BP$12,別紙!$B$4:$E$10,MATCH("設備利用率",別紙!$B$4:$E$4,0),0)/100*8760/10^3</f>
        <v>38.095487999999996</v>
      </c>
      <c r="BQ16" s="34">
        <f>BG16*VLOOKUP(BQ$12,別紙!$B$4:$E$10,MATCH("設備利用率",別紙!$B$4:$E$4,0),0)/100*8760/10^3</f>
        <v>0</v>
      </c>
      <c r="BR16" s="34">
        <f>BH16*VLOOKUP(BR$12,別紙!$B$4:$E$10,MATCH("設備利用率",別紙!$B$4:$E$4,0),0)/100*8760/10^3</f>
        <v>53763.624000000003</v>
      </c>
      <c r="BS16" s="34">
        <f>BI16*VLOOKUP(BS$12,別紙!$B$4:$E$10,MATCH("設備利用率",別紙!$B$4:$E$4,0),0)/100*8760/10^3</f>
        <v>0</v>
      </c>
      <c r="BT16" s="34">
        <f>BJ16*VLOOKUP(BT$12,別紙!$B$4:$E$10,MATCH("設備利用率",別紙!$B$4:$E$4,0),0)/100*8760/10^3</f>
        <v>0</v>
      </c>
      <c r="BU16" s="34">
        <f t="shared" si="6"/>
        <v>53857.765092000001</v>
      </c>
      <c r="BV16" s="36"/>
      <c r="BW16" s="33" t="str">
        <f t="shared" si="7"/>
        <v>15482</v>
      </c>
      <c r="BX16" s="33" t="str">
        <f t="shared" si="8"/>
        <v>津南町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47422.635254363035</v>
      </c>
      <c r="BZ16" s="36"/>
      <c r="CA16" s="33" t="str">
        <f t="shared" si="9"/>
        <v>15482</v>
      </c>
      <c r="CB16" s="33" t="str">
        <f t="shared" si="10"/>
        <v>津南町</v>
      </c>
      <c r="CC16" s="223">
        <f t="shared" si="11"/>
        <v>1.1818323401764903E-3</v>
      </c>
      <c r="CD16" s="223">
        <f t="shared" si="1"/>
        <v>8.033186640865785E-4</v>
      </c>
      <c r="CE16" s="223">
        <f t="shared" si="1"/>
        <v>0</v>
      </c>
      <c r="CF16" s="223">
        <f t="shared" si="1"/>
        <v>1.133712281310929</v>
      </c>
      <c r="CG16" s="223">
        <f t="shared" si="1"/>
        <v>0</v>
      </c>
      <c r="CH16" s="223">
        <f t="shared" si="1"/>
        <v>0</v>
      </c>
      <c r="CI16" s="223">
        <f t="shared" si="12"/>
        <v>1.135697432315192</v>
      </c>
      <c r="CK16" s="18" t="str">
        <f t="shared" si="13"/>
        <v>15482</v>
      </c>
      <c r="CL16" s="18" t="str">
        <f t="shared" si="14"/>
        <v>津南町</v>
      </c>
      <c r="CM16" s="18">
        <f>VLOOKUP($CK16&amp;"_"&amp;$AZ$7,データシート1!$A:$BT,MATCH("ca_太陽光発電（10kW未満）",データシート1!$A$1:$BT$1,0),0)</f>
        <v>12</v>
      </c>
      <c r="CN16" s="18">
        <f>VLOOKUP($CK16&amp;"_"&amp;$AZ$5,データシート1!$A:$BT,MATCH("ab_家庭",データシート1!$A$1:$BT$1,0),0)</f>
        <v>3453</v>
      </c>
      <c r="CO16" s="223">
        <f t="shared" si="15"/>
        <v>3.4752389226759338E-3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45361</v>
      </c>
      <c r="AY17" s="18" t="str">
        <f>IF(IFERROR(比較地域マスタ!$Z10,"")=0,"",IFERROR(比較地域マスタ!$Z10,""))</f>
        <v>高原町</v>
      </c>
      <c r="BC17" s="844" t="str">
        <f t="shared" si="0"/>
        <v>45361</v>
      </c>
      <c r="BD17" s="1031" t="str">
        <f t="shared" si="2"/>
        <v>高原町</v>
      </c>
      <c r="BE17" s="34">
        <f>VLOOKUP($BC17&amp;"_"&amp;$AZ$7,データシート1!$A:$BT,MATCH("cb_"&amp;BE$12,データシート1!$A$1:$BT$1,0),0)</f>
        <v>2227.2700000000004</v>
      </c>
      <c r="BF17" s="34">
        <f>VLOOKUP($BC17&amp;"_"&amp;$AZ$7,データシート1!$A:$BT,MATCH("cb_"&amp;BF$12,データシート1!$A$1:$BT$1,0),0)</f>
        <v>14702.9</v>
      </c>
      <c r="BG17" s="34">
        <f>VLOOKUP($BC17&amp;"_"&amp;$AZ$7,データシート1!$A:$BT,MATCH("cb_"&amp;BG$12,データシート1!$A$1:$BT$1,0),0)</f>
        <v>0</v>
      </c>
      <c r="BH17" s="34">
        <f>VLOOKUP($BC17&amp;"_"&amp;$AZ$7,データシート1!$A:$BT,MATCH("cb_"&amp;BH$12,データシート1!$A$1:$BT$1,0),0)</f>
        <v>19.899999999999999</v>
      </c>
      <c r="BI17" s="34">
        <f>VLOOKUP($BC17&amp;"_"&amp;$AZ$7,データシート1!$A:$BT,MATCH("cb_"&amp;BI$12,データシート1!$A$1:$BT$1,0),0)</f>
        <v>0</v>
      </c>
      <c r="BJ17" s="34">
        <f>VLOOKUP($BC17&amp;"_"&amp;$AZ$7,データシート1!$A:$BT,MATCH("cb_"&amp;BJ$12,データシート1!$A$1:$BT$1,0),0)</f>
        <v>0</v>
      </c>
      <c r="BK17" s="34">
        <f t="shared" si="3"/>
        <v>16950.07</v>
      </c>
      <c r="BL17" s="36"/>
      <c r="BM17" s="844" t="str">
        <f t="shared" si="4"/>
        <v>45361</v>
      </c>
      <c r="BN17" s="1031" t="str">
        <f t="shared" si="5"/>
        <v>高原町</v>
      </c>
      <c r="BO17" s="34">
        <f>BE17*VLOOKUP(BO$12,別紙!$B$4:$E$10,MATCH("設備利用率",別紙!$B$4:$E$4,0),0)/100*8760/10^3</f>
        <v>2672.9912724000005</v>
      </c>
      <c r="BP17" s="34">
        <f>BF17*VLOOKUP(BP$12,別紙!$B$4:$E$10,MATCH("設備利用率",別紙!$B$4:$E$4,0),0)/100*8760/10^3</f>
        <v>19448.408003999997</v>
      </c>
      <c r="BQ17" s="34">
        <f>BG17*VLOOKUP(BQ$12,別紙!$B$4:$E$10,MATCH("設備利用率",別紙!$B$4:$E$4,0),0)/100*8760/10^3</f>
        <v>0</v>
      </c>
      <c r="BR17" s="34">
        <f>BH17*VLOOKUP(BR$12,別紙!$B$4:$E$10,MATCH("設備利用率",別紙!$B$4:$E$4,0),0)/100*8760/10^3</f>
        <v>104.59439999999999</v>
      </c>
      <c r="BS17" s="34">
        <f>BI17*VLOOKUP(BS$12,別紙!$B$4:$E$10,MATCH("設備利用率",別紙!$B$4:$E$4,0),0)/100*8760/10^3</f>
        <v>0</v>
      </c>
      <c r="BT17" s="34">
        <f>BJ17*VLOOKUP(BT$12,別紙!$B$4:$E$10,MATCH("設備利用率",別紙!$B$4:$E$4,0),0)/100*8760/10^3</f>
        <v>0</v>
      </c>
      <c r="BU17" s="34">
        <f t="shared" si="6"/>
        <v>22225.993676400001</v>
      </c>
      <c r="BV17" s="36"/>
      <c r="BW17" s="33" t="str">
        <f t="shared" si="7"/>
        <v>45361</v>
      </c>
      <c r="BX17" s="33" t="str">
        <f t="shared" si="8"/>
        <v>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46569.664505817454</v>
      </c>
      <c r="BZ17" s="36"/>
      <c r="CA17" s="33" t="str">
        <f t="shared" si="9"/>
        <v>45361</v>
      </c>
      <c r="CB17" s="33" t="str">
        <f t="shared" si="10"/>
        <v>高原町</v>
      </c>
      <c r="CC17" s="223">
        <f t="shared" si="11"/>
        <v>5.7397692269526485E-2</v>
      </c>
      <c r="CD17" s="223">
        <f t="shared" si="1"/>
        <v>0.41761967174082848</v>
      </c>
      <c r="CE17" s="223">
        <f t="shared" si="1"/>
        <v>0</v>
      </c>
      <c r="CF17" s="223">
        <f t="shared" si="1"/>
        <v>2.2459770992538314E-3</v>
      </c>
      <c r="CG17" s="223">
        <f t="shared" si="1"/>
        <v>0</v>
      </c>
      <c r="CH17" s="223">
        <f t="shared" si="1"/>
        <v>0</v>
      </c>
      <c r="CI17" s="223">
        <f t="shared" si="12"/>
        <v>0.47726334110960889</v>
      </c>
      <c r="CK17" s="18" t="str">
        <f t="shared" si="13"/>
        <v>45361</v>
      </c>
      <c r="CL17" s="18" t="str">
        <f t="shared" si="14"/>
        <v>高原町</v>
      </c>
      <c r="CM17" s="18">
        <f>VLOOKUP($CK17&amp;"_"&amp;$AZ$7,データシート1!$A:$BT,MATCH("ca_太陽光発電（10kW未満）",データシート1!$A$1:$BT$1,0),0)</f>
        <v>405</v>
      </c>
      <c r="CN17" s="18">
        <f>VLOOKUP($CK17&amp;"_"&amp;$AZ$5,データシート1!$A:$BT,MATCH("ab_家庭",データシート1!$A$1:$BT$1,0),0)</f>
        <v>4408</v>
      </c>
      <c r="CO17" s="223">
        <f t="shared" si="15"/>
        <v>9.1878402903811246E-2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01458</v>
      </c>
      <c r="AY18" s="18" t="str">
        <f>IF(IFERROR(比較地域マスタ!$Z11,"")=0,"",IFERROR(比較地域マスタ!$Z11,""))</f>
        <v>東川町</v>
      </c>
      <c r="BC18" s="844" t="str">
        <f t="shared" si="0"/>
        <v>01458</v>
      </c>
      <c r="BD18" s="1031" t="str">
        <f t="shared" si="2"/>
        <v>東川町</v>
      </c>
      <c r="BE18" s="34">
        <f>VLOOKUP($BC18&amp;"_"&amp;$AZ$7,データシート1!$A:$BT,MATCH("cb_"&amp;BE$12,データシート1!$A$1:$BT$1,0),0)</f>
        <v>672.34799999999962</v>
      </c>
      <c r="BF18" s="34">
        <f>VLOOKUP($BC18&amp;"_"&amp;$AZ$7,データシート1!$A:$BT,MATCH("cb_"&amp;BF$12,データシート1!$A$1:$BT$1,0),0)</f>
        <v>2949.1999999999989</v>
      </c>
      <c r="BG18" s="34">
        <f>VLOOKUP($BC18&amp;"_"&amp;$AZ$7,データシート1!$A:$BT,MATCH("cb_"&amp;BG$12,データシート1!$A$1:$BT$1,0),0)</f>
        <v>0</v>
      </c>
      <c r="BH18" s="34">
        <f>VLOOKUP($BC18&amp;"_"&amp;$AZ$7,データシート1!$A:$BT,MATCH("cb_"&amp;BH$12,データシート1!$A$1:$BT$1,0),0)</f>
        <v>710</v>
      </c>
      <c r="BI18" s="34">
        <f>VLOOKUP($BC18&amp;"_"&amp;$AZ$7,データシート1!$A:$BT,MATCH("cb_"&amp;BI$12,データシート1!$A$1:$BT$1,0),0)</f>
        <v>0</v>
      </c>
      <c r="BJ18" s="34">
        <f>VLOOKUP($BC18&amp;"_"&amp;$AZ$7,データシート1!$A:$BT,MATCH("cb_"&amp;BJ$12,データシート1!$A$1:$BT$1,0),0)</f>
        <v>0</v>
      </c>
      <c r="BK18" s="34">
        <f t="shared" si="3"/>
        <v>4331.5479999999989</v>
      </c>
      <c r="BL18" s="36"/>
      <c r="BM18" s="844" t="str">
        <f t="shared" si="4"/>
        <v>01458</v>
      </c>
      <c r="BN18" s="1031" t="str">
        <f t="shared" si="5"/>
        <v>東川町</v>
      </c>
      <c r="BO18" s="34">
        <f>BE18*VLOOKUP(BO$12,別紙!$B$4:$E$10,MATCH("設備利用率",別紙!$B$4:$E$4,0),0)/100*8760/10^3</f>
        <v>806.89828175999946</v>
      </c>
      <c r="BP18" s="34">
        <f>BF18*VLOOKUP(BP$12,別紙!$B$4:$E$10,MATCH("設備利用率",別紙!$B$4:$E$4,0),0)/100*8760/10^3</f>
        <v>3901.0837919999985</v>
      </c>
      <c r="BQ18" s="34">
        <f>BG18*VLOOKUP(BQ$12,別紙!$B$4:$E$10,MATCH("設備利用率",別紙!$B$4:$E$4,0),0)/100*8760/10^3</f>
        <v>0</v>
      </c>
      <c r="BR18" s="34">
        <f>BH18*VLOOKUP(BR$12,別紙!$B$4:$E$10,MATCH("設備利用率",別紙!$B$4:$E$4,0),0)/100*8760/10^3</f>
        <v>3731.76</v>
      </c>
      <c r="BS18" s="34">
        <f>BI18*VLOOKUP(BS$12,別紙!$B$4:$E$10,MATCH("設備利用率",別紙!$B$4:$E$4,0),0)/100*8760/10^3</f>
        <v>0</v>
      </c>
      <c r="BT18" s="34">
        <f>BJ18*VLOOKUP(BT$12,別紙!$B$4:$E$10,MATCH("設備利用率",別紙!$B$4:$E$4,0),0)/100*8760/10^3</f>
        <v>0</v>
      </c>
      <c r="BU18" s="34">
        <f t="shared" si="6"/>
        <v>8439.7420737599987</v>
      </c>
      <c r="BV18" s="36"/>
      <c r="BW18" s="33" t="str">
        <f t="shared" si="7"/>
        <v>01458</v>
      </c>
      <c r="BX18" s="33" t="str">
        <f t="shared" si="8"/>
        <v>東川町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44530.468384018226</v>
      </c>
      <c r="BZ18" s="36"/>
      <c r="CA18" s="33" t="str">
        <f t="shared" si="9"/>
        <v>01458</v>
      </c>
      <c r="CB18" s="33" t="str">
        <f t="shared" si="10"/>
        <v>東川町</v>
      </c>
      <c r="CC18" s="223">
        <f t="shared" si="11"/>
        <v>1.8120139110182624E-2</v>
      </c>
      <c r="CD18" s="223">
        <f t="shared" si="1"/>
        <v>8.760482280038355E-2</v>
      </c>
      <c r="CE18" s="223">
        <f t="shared" si="1"/>
        <v>0</v>
      </c>
      <c r="CF18" s="223">
        <f t="shared" si="1"/>
        <v>8.3802397222017794E-2</v>
      </c>
      <c r="CG18" s="223">
        <f t="shared" si="1"/>
        <v>0</v>
      </c>
      <c r="CH18" s="223">
        <f t="shared" si="1"/>
        <v>0</v>
      </c>
      <c r="CI18" s="223">
        <f t="shared" si="12"/>
        <v>0.18952735913258398</v>
      </c>
      <c r="CK18" s="18" t="str">
        <f t="shared" si="13"/>
        <v>01458</v>
      </c>
      <c r="CL18" s="18" t="str">
        <f t="shared" si="14"/>
        <v>東川町</v>
      </c>
      <c r="CM18" s="18">
        <f>VLOOKUP($CK18&amp;"_"&amp;$AZ$7,データシート1!$A:$BT,MATCH("ca_太陽光発電（10kW未満）",データシート1!$A$1:$BT$1,0),0)</f>
        <v>122</v>
      </c>
      <c r="CN18" s="18">
        <f>VLOOKUP($CK18&amp;"_"&amp;$AZ$5,データシート1!$A:$BT,MATCH("ab_家庭",データシート1!$A$1:$BT$1,0),0)</f>
        <v>4247</v>
      </c>
      <c r="CO18" s="223">
        <f t="shared" si="15"/>
        <v>2.8726159642100305E-2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43505</v>
      </c>
      <c r="AY19" s="18" t="str">
        <f>IF(IFERROR(比較地域マスタ!$Z12,"")=0,"",IFERROR(比較地域マスタ!$Z12,""))</f>
        <v>多良木町</v>
      </c>
      <c r="BC19" s="844" t="str">
        <f t="shared" si="0"/>
        <v>43505</v>
      </c>
      <c r="BD19" s="1031" t="str">
        <f t="shared" si="2"/>
        <v>多良木町</v>
      </c>
      <c r="BE19" s="34">
        <f>VLOOKUP($BC19&amp;"_"&amp;$AZ$7,データシート1!$A:$BT,MATCH("cb_"&amp;BE$12,データシート1!$A$1:$BT$1,0),0)</f>
        <v>2138.0700000000002</v>
      </c>
      <c r="BF19" s="34">
        <f>VLOOKUP($BC19&amp;"_"&amp;$AZ$7,データシート1!$A:$BT,MATCH("cb_"&amp;BF$12,データシート1!$A$1:$BT$1,0),0)</f>
        <v>8000.2000000000016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10138.270000000002</v>
      </c>
      <c r="BL19" s="36"/>
      <c r="BM19" s="844" t="str">
        <f t="shared" si="4"/>
        <v>43505</v>
      </c>
      <c r="BN19" s="1031" t="str">
        <f t="shared" si="5"/>
        <v>多良木町</v>
      </c>
      <c r="BO19" s="34">
        <f>BE19*VLOOKUP(BO$12,別紙!$B$4:$E$10,MATCH("設備利用率",別紙!$B$4:$E$4,0),0)/100*8760/10^3</f>
        <v>2565.9405684000003</v>
      </c>
      <c r="BP19" s="34">
        <f>BF19*VLOOKUP(BP$12,別紙!$B$4:$E$10,MATCH("設備利用率",別紙!$B$4:$E$4,0),0)/100*8760/10^3</f>
        <v>10582.344552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13148.2851204</v>
      </c>
      <c r="BV19" s="36"/>
      <c r="BW19" s="33" t="str">
        <f t="shared" si="7"/>
        <v>43505</v>
      </c>
      <c r="BX19" s="33" t="str">
        <f t="shared" si="8"/>
        <v>多良木町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40845.246472813858</v>
      </c>
      <c r="BZ19" s="36"/>
      <c r="CA19" s="33" t="str">
        <f t="shared" si="9"/>
        <v>43505</v>
      </c>
      <c r="CB19" s="33" t="str">
        <f t="shared" si="10"/>
        <v>多良木町</v>
      </c>
      <c r="CC19" s="223">
        <f t="shared" si="11"/>
        <v>6.2821032800178145E-2</v>
      </c>
      <c r="CD19" s="223">
        <f t="shared" si="1"/>
        <v>0.25908387060519983</v>
      </c>
      <c r="CE19" s="223">
        <f t="shared" si="1"/>
        <v>0</v>
      </c>
      <c r="CF19" s="223">
        <f t="shared" si="1"/>
        <v>0</v>
      </c>
      <c r="CG19" s="223">
        <f t="shared" si="1"/>
        <v>0</v>
      </c>
      <c r="CH19" s="223">
        <f t="shared" si="1"/>
        <v>0</v>
      </c>
      <c r="CI19" s="223">
        <f t="shared" si="12"/>
        <v>0.32190490340537797</v>
      </c>
      <c r="CK19" s="18" t="str">
        <f t="shared" si="13"/>
        <v>43505</v>
      </c>
      <c r="CL19" s="18" t="str">
        <f t="shared" si="14"/>
        <v>多良木町</v>
      </c>
      <c r="CM19" s="18">
        <f>VLOOKUP($CK19&amp;"_"&amp;$AZ$7,データシート1!$A:$BT,MATCH("ca_太陽光発電（10kW未満）",データシート1!$A$1:$BT$1,0),0)</f>
        <v>362</v>
      </c>
      <c r="CN19" s="18">
        <f>VLOOKUP($CK19&amp;"_"&amp;$AZ$5,データシート1!$A:$BT,MATCH("ab_家庭",データシート1!$A$1:$BT$1,0),0)</f>
        <v>3686</v>
      </c>
      <c r="CO19" s="223">
        <f t="shared" si="15"/>
        <v>9.8209441128594685E-2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20450</v>
      </c>
      <c r="AY20" s="18" t="str">
        <f>IF(IFERROR(比較地域マスタ!$Z13,"")=0,"",IFERROR(比較地域マスタ!$Z13,""))</f>
        <v>山形村</v>
      </c>
      <c r="BC20" s="844" t="str">
        <f t="shared" si="0"/>
        <v>20450</v>
      </c>
      <c r="BD20" s="1031" t="str">
        <f t="shared" si="2"/>
        <v>山形村</v>
      </c>
      <c r="BE20" s="34">
        <f>VLOOKUP($BC20&amp;"_"&amp;$AZ$7,データシート1!$A:$BT,MATCH("cb_"&amp;BE$12,データシート1!$A$1:$BT$1,0),0)</f>
        <v>2335.0000000000009</v>
      </c>
      <c r="BF20" s="34">
        <f>VLOOKUP($BC20&amp;"_"&amp;$AZ$7,データシート1!$A:$BT,MATCH("cb_"&amp;BF$12,データシート1!$A$1:$BT$1,0),0)</f>
        <v>6241.9999999999991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8577</v>
      </c>
      <c r="BL20" s="36"/>
      <c r="BM20" s="844" t="str">
        <f t="shared" si="4"/>
        <v>20450</v>
      </c>
      <c r="BN20" s="1031" t="str">
        <f t="shared" si="5"/>
        <v>山形村</v>
      </c>
      <c r="BO20" s="34">
        <f>BE20*VLOOKUP(BO$12,別紙!$B$4:$E$10,MATCH("設備利用率",別紙!$B$4:$E$4,0),0)/100*8760/10^3</f>
        <v>2802.2802000000006</v>
      </c>
      <c r="BP20" s="34">
        <f>BF20*VLOOKUP(BP$12,別紙!$B$4:$E$10,MATCH("設備利用率",別紙!$B$4:$E$4,0),0)/100*8760/10^3</f>
        <v>8256.667919999998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11058.948119999999</v>
      </c>
      <c r="BV20" s="36"/>
      <c r="BW20" s="33" t="str">
        <f t="shared" si="7"/>
        <v>20450</v>
      </c>
      <c r="BX20" s="33" t="str">
        <f t="shared" si="8"/>
        <v>山形村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37883.65977542421</v>
      </c>
      <c r="BZ20" s="36"/>
      <c r="CA20" s="33" t="str">
        <f t="shared" si="9"/>
        <v>20450</v>
      </c>
      <c r="CB20" s="33" t="str">
        <f t="shared" si="10"/>
        <v>山形村</v>
      </c>
      <c r="CC20" s="223">
        <f t="shared" si="11"/>
        <v>7.3970683313386965E-2</v>
      </c>
      <c r="CD20" s="223">
        <f t="shared" si="1"/>
        <v>0.21794800103648493</v>
      </c>
      <c r="CE20" s="223">
        <f t="shared" si="1"/>
        <v>0</v>
      </c>
      <c r="CF20" s="223">
        <f t="shared" si="1"/>
        <v>0</v>
      </c>
      <c r="CG20" s="223">
        <f t="shared" si="1"/>
        <v>0</v>
      </c>
      <c r="CH20" s="223">
        <f t="shared" si="1"/>
        <v>0</v>
      </c>
      <c r="CI20" s="223">
        <f t="shared" si="12"/>
        <v>0.29191868434987189</v>
      </c>
      <c r="CK20" s="18" t="str">
        <f t="shared" si="13"/>
        <v>20450</v>
      </c>
      <c r="CL20" s="18" t="str">
        <f t="shared" si="14"/>
        <v>山形村</v>
      </c>
      <c r="CM20" s="18">
        <f>VLOOKUP($CK20&amp;"_"&amp;$AZ$7,データシート1!$A:$BT,MATCH("ca_太陽光発電（10kW未満）",データシート1!$A$1:$BT$1,0),0)</f>
        <v>497</v>
      </c>
      <c r="CN20" s="18">
        <f>VLOOKUP($CK20&amp;"_"&amp;$AZ$5,データシート1!$A:$BT,MATCH("ab_家庭",データシート1!$A$1:$BT$1,0),0)</f>
        <v>3145</v>
      </c>
      <c r="CO20" s="223">
        <f t="shared" si="15"/>
        <v>0.15802861685214625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44461</v>
      </c>
      <c r="AY21" s="18" t="str">
        <f>IF(IFERROR(比較地域マスタ!$Z14,"")=0,"",IFERROR(比較地域マスタ!$Z14,""))</f>
        <v>九重町</v>
      </c>
      <c r="BC21" s="844" t="str">
        <f t="shared" si="0"/>
        <v>44461</v>
      </c>
      <c r="BD21" s="1031" t="str">
        <f t="shared" si="2"/>
        <v>九重町</v>
      </c>
      <c r="BE21" s="34">
        <f>VLOOKUP($BC21&amp;"_"&amp;$AZ$7,データシート1!$A:$BT,MATCH("cb_"&amp;BE$12,データシート1!$A$1:$BT$1,0),0)</f>
        <v>1634.4699999999998</v>
      </c>
      <c r="BF21" s="34">
        <f>VLOOKUP($BC21&amp;"_"&amp;$AZ$7,データシート1!$A:$BT,MATCH("cb_"&amp;BF$12,データシート1!$A$1:$BT$1,0),0)</f>
        <v>34551.439999999981</v>
      </c>
      <c r="BG21" s="34">
        <f>VLOOKUP($BC21&amp;"_"&amp;$AZ$7,データシート1!$A:$BT,MATCH("cb_"&amp;BG$12,データシート1!$A$1:$BT$1,0),0)</f>
        <v>0</v>
      </c>
      <c r="BH21" s="34">
        <f>VLOOKUP($BC21&amp;"_"&amp;$AZ$7,データシート1!$A:$BT,MATCH("cb_"&amp;BH$12,データシート1!$A$1:$BT$1,0),0)</f>
        <v>3197.8</v>
      </c>
      <c r="BI21" s="34">
        <f>VLOOKUP($BC21&amp;"_"&amp;$AZ$7,データシート1!$A:$BT,MATCH("cb_"&amp;BI$12,データシート1!$A$1:$BT$1,0),0)</f>
        <v>23727.3</v>
      </c>
      <c r="BJ21" s="34">
        <f>VLOOKUP($BC21&amp;"_"&amp;$AZ$7,データシート1!$A:$BT,MATCH("cb_"&amp;BJ$12,データシート1!$A$1:$BT$1,0),0)</f>
        <v>0</v>
      </c>
      <c r="BK21" s="34">
        <f t="shared" si="3"/>
        <v>63111.00999999998</v>
      </c>
      <c r="BL21" s="36"/>
      <c r="BM21" s="844" t="str">
        <f t="shared" si="4"/>
        <v>44461</v>
      </c>
      <c r="BN21" s="1031" t="str">
        <f t="shared" si="5"/>
        <v>九重町</v>
      </c>
      <c r="BO21" s="34">
        <f>BE21*VLOOKUP(BO$12,別紙!$B$4:$E$10,MATCH("設備利用率",別紙!$B$4:$E$4,0),0)/100*8760/10^3</f>
        <v>1961.5601363999997</v>
      </c>
      <c r="BP21" s="34">
        <f>BF21*VLOOKUP(BP$12,別紙!$B$4:$E$10,MATCH("設備利用率",別紙!$B$4:$E$4,0),0)/100*8760/10^3</f>
        <v>45703.262774399976</v>
      </c>
      <c r="BQ21" s="34">
        <f>BG21*VLOOKUP(BQ$12,別紙!$B$4:$E$10,MATCH("設備利用率",別紙!$B$4:$E$4,0),0)/100*8760/10^3</f>
        <v>0</v>
      </c>
      <c r="BR21" s="34">
        <f>BH21*VLOOKUP(BR$12,別紙!$B$4:$E$10,MATCH("設備利用率",別紙!$B$4:$E$4,0),0)/100*8760/10^3</f>
        <v>16807.6368</v>
      </c>
      <c r="BS21" s="34">
        <f>BI21*VLOOKUP(BS$12,別紙!$B$4:$E$10,MATCH("設備利用率",別紙!$B$4:$E$4,0),0)/100*8760/10^3</f>
        <v>166280.9184</v>
      </c>
      <c r="BT21" s="34">
        <f>BJ21*VLOOKUP(BT$12,別紙!$B$4:$E$10,MATCH("設備利用率",別紙!$B$4:$E$4,0),0)/100*8760/10^3</f>
        <v>0</v>
      </c>
      <c r="BU21" s="34">
        <f t="shared" si="6"/>
        <v>230753.37811079997</v>
      </c>
      <c r="BV21" s="36"/>
      <c r="BW21" s="33" t="str">
        <f t="shared" si="7"/>
        <v>44461</v>
      </c>
      <c r="BX21" s="33" t="str">
        <f t="shared" si="8"/>
        <v>九重町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49362.336592700594</v>
      </c>
      <c r="BZ21" s="36"/>
      <c r="CA21" s="33" t="str">
        <f t="shared" si="9"/>
        <v>44461</v>
      </c>
      <c r="CB21" s="33" t="str">
        <f t="shared" si="10"/>
        <v>九重町</v>
      </c>
      <c r="CC21" s="223">
        <f t="shared" si="11"/>
        <v>3.9737991995501758E-2</v>
      </c>
      <c r="CD21" s="223">
        <f t="shared" si="1"/>
        <v>0.92587316422047772</v>
      </c>
      <c r="CE21" s="223">
        <f t="shared" si="1"/>
        <v>0</v>
      </c>
      <c r="CF21" s="223">
        <f t="shared" si="1"/>
        <v>0.34049516210473335</v>
      </c>
      <c r="CG21" s="223">
        <f t="shared" si="1"/>
        <v>3.3685787561480347</v>
      </c>
      <c r="CH21" s="223">
        <f t="shared" si="1"/>
        <v>0</v>
      </c>
      <c r="CI21" s="223">
        <f t="shared" si="12"/>
        <v>4.6746850744687478</v>
      </c>
      <c r="CK21" s="18" t="str">
        <f t="shared" si="13"/>
        <v>44461</v>
      </c>
      <c r="CL21" s="18" t="str">
        <f t="shared" si="14"/>
        <v>九重町</v>
      </c>
      <c r="CM21" s="18">
        <f>VLOOKUP($CK21&amp;"_"&amp;$AZ$7,データシート1!$A:$BT,MATCH("ca_太陽光発電（10kW未満）",データシート1!$A$1:$BT$1,0),0)</f>
        <v>314</v>
      </c>
      <c r="CN21" s="18">
        <f>VLOOKUP($CK21&amp;"_"&amp;$AZ$5,データシート1!$A:$BT,MATCH("ab_家庭",データシート1!$A$1:$BT$1,0),0)</f>
        <v>3884</v>
      </c>
      <c r="CO21" s="223">
        <f t="shared" si="15"/>
        <v>8.084449021627188E-2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40602</v>
      </c>
      <c r="AY22" s="18" t="str">
        <f>IF(IFERROR(比較地域マスタ!$Z15,"")=0,"",IFERROR(比較地域マスタ!$Z15,""))</f>
        <v>添田町</v>
      </c>
      <c r="BC22" s="844" t="str">
        <f t="shared" si="0"/>
        <v>40602</v>
      </c>
      <c r="BD22" s="1031" t="str">
        <f t="shared" si="2"/>
        <v>添田町</v>
      </c>
      <c r="BE22" s="34">
        <f>VLOOKUP($BC22&amp;"_"&amp;$AZ$7,データシート1!$A:$BT,MATCH("cb_"&amp;BE$12,データシート1!$A$1:$BT$1,0),0)</f>
        <v>1039.0999999999997</v>
      </c>
      <c r="BF22" s="34">
        <f>VLOOKUP($BC22&amp;"_"&amp;$AZ$7,データシート1!$A:$BT,MATCH("cb_"&amp;BF$12,データシート1!$A$1:$BT$1,0),0)</f>
        <v>11256.500000000002</v>
      </c>
      <c r="BG22" s="34">
        <f>VLOOKUP($BC22&amp;"_"&amp;$AZ$7,データシート1!$A:$BT,MATCH("cb_"&amp;BG$12,データシート1!$A$1:$BT$1,0),0)</f>
        <v>0</v>
      </c>
      <c r="BH22" s="34">
        <f>VLOOKUP($BC22&amp;"_"&amp;$AZ$7,データシート1!$A:$BT,MATCH("cb_"&amp;BH$12,データシート1!$A$1:$BT$1,0),0)</f>
        <v>1560</v>
      </c>
      <c r="BI22" s="34">
        <f>VLOOKUP($BC22&amp;"_"&amp;$AZ$7,データシート1!$A:$BT,MATCH("cb_"&amp;BI$12,データシート1!$A$1:$BT$1,0),0)</f>
        <v>0</v>
      </c>
      <c r="BJ22" s="34">
        <f>VLOOKUP($BC22&amp;"_"&amp;$AZ$7,データシート1!$A:$BT,MATCH("cb_"&amp;BJ$12,データシート1!$A$1:$BT$1,0),0)</f>
        <v>0</v>
      </c>
      <c r="BK22" s="34">
        <f t="shared" si="3"/>
        <v>13855.600000000002</v>
      </c>
      <c r="BL22" s="36"/>
      <c r="BM22" s="844" t="str">
        <f t="shared" si="4"/>
        <v>40602</v>
      </c>
      <c r="BN22" s="1031" t="str">
        <f t="shared" si="5"/>
        <v>添田町</v>
      </c>
      <c r="BO22" s="34">
        <f>BE22*VLOOKUP(BO$12,別紙!$B$4:$E$10,MATCH("設備利用率",別紙!$B$4:$E$4,0),0)/100*8760/10^3</f>
        <v>1247.0446919999993</v>
      </c>
      <c r="BP22" s="34">
        <f>BF22*VLOOKUP(BP$12,別紙!$B$4:$E$10,MATCH("設備利用率",別紙!$B$4:$E$4,0),0)/100*8760/10^3</f>
        <v>14889.647940000003</v>
      </c>
      <c r="BQ22" s="34">
        <f>BG22*VLOOKUP(BQ$12,別紙!$B$4:$E$10,MATCH("設備利用率",別紙!$B$4:$E$4,0),0)/100*8760/10^3</f>
        <v>0</v>
      </c>
      <c r="BR22" s="34">
        <f>BH22*VLOOKUP(BR$12,別紙!$B$4:$E$10,MATCH("設備利用率",別紙!$B$4:$E$4,0),0)/100*8760/10^3</f>
        <v>8199.36</v>
      </c>
      <c r="BS22" s="34">
        <f>BI22*VLOOKUP(BS$12,別紙!$B$4:$E$10,MATCH("設備利用率",別紙!$B$4:$E$4,0),0)/100*8760/10^3</f>
        <v>0</v>
      </c>
      <c r="BT22" s="34">
        <f>BJ22*VLOOKUP(BT$12,別紙!$B$4:$E$10,MATCH("設備利用率",別紙!$B$4:$E$4,0),0)/100*8760/10^3</f>
        <v>0</v>
      </c>
      <c r="BU22" s="34">
        <f t="shared" si="6"/>
        <v>24336.052632000003</v>
      </c>
      <c r="BV22" s="36"/>
      <c r="BW22" s="33" t="str">
        <f t="shared" si="7"/>
        <v>40602</v>
      </c>
      <c r="BX22" s="33" t="str">
        <f t="shared" si="8"/>
        <v>添田町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34454.684608537245</v>
      </c>
      <c r="BZ22" s="36"/>
      <c r="CA22" s="33" t="str">
        <f t="shared" si="9"/>
        <v>40602</v>
      </c>
      <c r="CB22" s="33" t="str">
        <f t="shared" si="10"/>
        <v>添田町</v>
      </c>
      <c r="CC22" s="223">
        <f t="shared" si="11"/>
        <v>3.6193763088198584E-2</v>
      </c>
      <c r="CD22" s="223">
        <f t="shared" si="1"/>
        <v>0.43215162492912845</v>
      </c>
      <c r="CE22" s="223">
        <f t="shared" si="1"/>
        <v>0</v>
      </c>
      <c r="CF22" s="223">
        <f t="shared" si="1"/>
        <v>0.2379751866301614</v>
      </c>
      <c r="CG22" s="223">
        <f t="shared" si="1"/>
        <v>0</v>
      </c>
      <c r="CH22" s="223">
        <f t="shared" si="1"/>
        <v>0</v>
      </c>
      <c r="CI22" s="223">
        <f t="shared" si="12"/>
        <v>0.70632057464748843</v>
      </c>
      <c r="CK22" s="18" t="str">
        <f t="shared" si="13"/>
        <v>40602</v>
      </c>
      <c r="CL22" s="18" t="str">
        <f t="shared" si="14"/>
        <v>添田町</v>
      </c>
      <c r="CM22" s="18">
        <f>VLOOKUP($CK22&amp;"_"&amp;$AZ$7,データシート1!$A:$BT,MATCH("ca_太陽光発電（10kW未満）",データシート1!$A$1:$BT$1,0),0)</f>
        <v>213</v>
      </c>
      <c r="CN22" s="18">
        <f>VLOOKUP($CK22&amp;"_"&amp;$AZ$5,データシート1!$A:$BT,MATCH("ab_家庭",データシート1!$A$1:$BT$1,0),0)</f>
        <v>4534</v>
      </c>
      <c r="CO22" s="223">
        <f t="shared" si="15"/>
        <v>4.6978385531539477E-2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27362</v>
      </c>
      <c r="AY23" s="18" t="str">
        <f>IF(IFERROR(比較地域マスタ!$Z16,"")=0,"",IFERROR(比較地域マスタ!$Z16,""))</f>
        <v>田尻町</v>
      </c>
      <c r="BC23" s="844" t="str">
        <f t="shared" si="0"/>
        <v>27362</v>
      </c>
      <c r="BD23" s="1031" t="str">
        <f t="shared" si="2"/>
        <v>田尻町</v>
      </c>
      <c r="BE23" s="34">
        <f>VLOOKUP($BC23&amp;"_"&amp;$AZ$7,データシート1!$A:$BT,MATCH("cb_"&amp;BE$12,データシート1!$A$1:$BT$1,0),0)</f>
        <v>1655.5000000000007</v>
      </c>
      <c r="BF23" s="34">
        <f>VLOOKUP($BC23&amp;"_"&amp;$AZ$7,データシート1!$A:$BT,MATCH("cb_"&amp;BF$12,データシート1!$A$1:$BT$1,0),0)</f>
        <v>498.90000000000009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2154.4000000000005</v>
      </c>
      <c r="BL23" s="36"/>
      <c r="BM23" s="844" t="str">
        <f t="shared" si="4"/>
        <v>27362</v>
      </c>
      <c r="BN23" s="1031" t="str">
        <f t="shared" si="5"/>
        <v>田尻町</v>
      </c>
      <c r="BO23" s="34">
        <f>BE23*VLOOKUP(BO$12,別紙!$B$4:$E$10,MATCH("設備利用率",別紙!$B$4:$E$4,0),0)/100*8760/10^3</f>
        <v>1986.7986600000008</v>
      </c>
      <c r="BP23" s="34">
        <f>BF23*VLOOKUP(BP$12,別紙!$B$4:$E$10,MATCH("設備利用率",別紙!$B$4:$E$4,0),0)/100*8760/10^3</f>
        <v>659.92496400000016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2646.7236240000011</v>
      </c>
      <c r="BV23" s="36"/>
      <c r="BW23" s="33" t="str">
        <f t="shared" si="7"/>
        <v>27362</v>
      </c>
      <c r="BX23" s="33" t="str">
        <f t="shared" si="8"/>
        <v>田尻町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71066.026643282094</v>
      </c>
      <c r="BZ23" s="36"/>
      <c r="CA23" s="33" t="str">
        <f t="shared" si="9"/>
        <v>27362</v>
      </c>
      <c r="CB23" s="33" t="str">
        <f t="shared" si="10"/>
        <v>田尻町</v>
      </c>
      <c r="CC23" s="223">
        <f t="shared" si="11"/>
        <v>2.7957080954768898E-2</v>
      </c>
      <c r="CD23" s="223">
        <f t="shared" si="1"/>
        <v>9.2860821854092394E-3</v>
      </c>
      <c r="CE23" s="223">
        <f t="shared" si="1"/>
        <v>0</v>
      </c>
      <c r="CF23" s="223">
        <f t="shared" si="1"/>
        <v>0</v>
      </c>
      <c r="CG23" s="223">
        <f t="shared" si="1"/>
        <v>0</v>
      </c>
      <c r="CH23" s="223">
        <f t="shared" si="1"/>
        <v>0</v>
      </c>
      <c r="CI23" s="223">
        <f t="shared" si="12"/>
        <v>3.7243163140178136E-2</v>
      </c>
      <c r="CK23" s="18" t="str">
        <f t="shared" si="13"/>
        <v>27362</v>
      </c>
      <c r="CL23" s="18" t="str">
        <f t="shared" si="14"/>
        <v>田尻町</v>
      </c>
      <c r="CM23" s="18">
        <f>VLOOKUP($CK23&amp;"_"&amp;$AZ$7,データシート1!$A:$BT,MATCH("ca_太陽光発電（10kW未満）",データシート1!$A$1:$BT$1,0),0)</f>
        <v>512</v>
      </c>
      <c r="CN23" s="18">
        <f>VLOOKUP($CK23&amp;"_"&amp;$AZ$5,データシート1!$A:$BT,MATCH("ab_家庭",データシート1!$A$1:$BT$1,0),0)</f>
        <v>4096</v>
      </c>
      <c r="CO23" s="223">
        <f t="shared" si="15"/>
        <v>0.125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02362</v>
      </c>
      <c r="AY24" s="18" t="str">
        <f>IF(IFERROR(比較地域マスタ!$Z17,"")=0,"",IFERROR(比較地域マスタ!$Z17,""))</f>
        <v>大鰐町</v>
      </c>
      <c r="BC24" s="844" t="str">
        <f t="shared" si="0"/>
        <v>02362</v>
      </c>
      <c r="BD24" s="1031" t="str">
        <f t="shared" si="2"/>
        <v>大鰐町</v>
      </c>
      <c r="BE24" s="34">
        <f>VLOOKUP($BC24&amp;"_"&amp;$AZ$7,データシート1!$A:$BT,MATCH("cb_"&amp;BE$12,データシート1!$A$1:$BT$1,0),0)</f>
        <v>261.80000000000007</v>
      </c>
      <c r="BF24" s="34">
        <f>VLOOKUP($BC24&amp;"_"&amp;$AZ$7,データシート1!$A:$BT,MATCH("cb_"&amp;BF$12,データシート1!$A$1:$BT$1,0),0)</f>
        <v>458.9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720.7</v>
      </c>
      <c r="BL24" s="36"/>
      <c r="BM24" s="844" t="str">
        <f t="shared" si="4"/>
        <v>02362</v>
      </c>
      <c r="BN24" s="1031" t="str">
        <f t="shared" si="5"/>
        <v>大鰐町</v>
      </c>
      <c r="BO24" s="34">
        <f>BE24*VLOOKUP(BO$12,別紙!$B$4:$E$10,MATCH("設備利用率",別紙!$B$4:$E$4,0),0)/100*8760/10^3</f>
        <v>314.191416</v>
      </c>
      <c r="BP24" s="34">
        <f>BF24*VLOOKUP(BP$12,別紙!$B$4:$E$10,MATCH("設備利用率",別紙!$B$4:$E$4,0),0)/100*8760/10^3</f>
        <v>607.01456399999995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921.20597999999995</v>
      </c>
      <c r="BV24" s="36"/>
      <c r="BW24" s="33" t="str">
        <f t="shared" si="7"/>
        <v>02362</v>
      </c>
      <c r="BX24" s="33" t="str">
        <f t="shared" si="8"/>
        <v>大鰐町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38754.610948705376</v>
      </c>
      <c r="BZ24" s="36"/>
      <c r="CA24" s="33" t="str">
        <f t="shared" si="9"/>
        <v>02362</v>
      </c>
      <c r="CB24" s="33" t="str">
        <f t="shared" si="10"/>
        <v>大鰐町</v>
      </c>
      <c r="CC24" s="223">
        <f t="shared" si="11"/>
        <v>8.1072008803250752E-3</v>
      </c>
      <c r="CD24" s="223">
        <f t="shared" si="1"/>
        <v>1.5663028195623718E-2</v>
      </c>
      <c r="CE24" s="223">
        <f t="shared" si="1"/>
        <v>0</v>
      </c>
      <c r="CF24" s="223">
        <f t="shared" si="1"/>
        <v>0</v>
      </c>
      <c r="CG24" s="223">
        <f t="shared" si="1"/>
        <v>0</v>
      </c>
      <c r="CH24" s="223">
        <f t="shared" si="1"/>
        <v>0</v>
      </c>
      <c r="CI24" s="223">
        <f t="shared" si="12"/>
        <v>2.3770229075948793E-2</v>
      </c>
      <c r="CK24" s="18" t="str">
        <f t="shared" si="13"/>
        <v>02362</v>
      </c>
      <c r="CL24" s="18" t="str">
        <f t="shared" si="14"/>
        <v>大鰐町</v>
      </c>
      <c r="CM24" s="18">
        <f>VLOOKUP($CK24&amp;"_"&amp;$AZ$7,データシート1!$A:$BT,MATCH("ca_太陽光発電（10kW未満）",データシート1!$A$1:$BT$1,0),0)</f>
        <v>52</v>
      </c>
      <c r="CN24" s="18">
        <f>VLOOKUP($CK24&amp;"_"&amp;$AZ$5,データシート1!$A:$BT,MATCH("ab_家庭",データシート1!$A$1:$BT$1,0),0)</f>
        <v>4115</v>
      </c>
      <c r="CO24" s="223">
        <f t="shared" si="15"/>
        <v>1.2636695018226002E-2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46452</v>
      </c>
      <c r="AY25" s="18" t="str">
        <f>IF(IFERROR(比較地域マスタ!$Z18,"")=0,"",IFERROR(比較地域マスタ!$Z18,""))</f>
        <v>湧水町</v>
      </c>
      <c r="BC25" s="844" t="str">
        <f t="shared" si="0"/>
        <v>46452</v>
      </c>
      <c r="BD25" s="1031" t="str">
        <f t="shared" si="2"/>
        <v>湧水町</v>
      </c>
      <c r="BE25" s="34">
        <f>VLOOKUP($BC25&amp;"_"&amp;$AZ$7,データシート1!$A:$BT,MATCH("cb_"&amp;BE$12,データシート1!$A$1:$BT$1,0),0)</f>
        <v>1737.8799999999997</v>
      </c>
      <c r="BF25" s="34">
        <f>VLOOKUP($BC25&amp;"_"&amp;$AZ$7,データシート1!$A:$BT,MATCH("cb_"&amp;BF$12,データシート1!$A$1:$BT$1,0),0)</f>
        <v>79566.800000000017</v>
      </c>
      <c r="BG25" s="34">
        <f>VLOOKUP($BC25&amp;"_"&amp;$AZ$7,データシート1!$A:$BT,MATCH("cb_"&amp;BG$12,データシート1!$A$1:$BT$1,0),0)</f>
        <v>0</v>
      </c>
      <c r="BH25" s="34">
        <f>VLOOKUP($BC25&amp;"_"&amp;$AZ$7,データシート1!$A:$BT,MATCH("cb_"&amp;BH$12,データシート1!$A$1:$BT$1,0),0)</f>
        <v>2455.3000000000002</v>
      </c>
      <c r="BI25" s="34">
        <f>VLOOKUP($BC25&amp;"_"&amp;$AZ$7,データシート1!$A:$BT,MATCH("cb_"&amp;BI$12,データシート1!$A$1:$BT$1,0),0)</f>
        <v>0</v>
      </c>
      <c r="BJ25" s="34">
        <f>VLOOKUP($BC25&amp;"_"&amp;$AZ$7,データシート1!$A:$BT,MATCH("cb_"&amp;BJ$12,データシート1!$A$1:$BT$1,0),0)</f>
        <v>0</v>
      </c>
      <c r="BK25" s="34">
        <f t="shared" si="3"/>
        <v>83759.980000000025</v>
      </c>
      <c r="BL25" s="36"/>
      <c r="BM25" s="844" t="str">
        <f t="shared" si="4"/>
        <v>46452</v>
      </c>
      <c r="BN25" s="1031" t="str">
        <f t="shared" si="5"/>
        <v>湧水町</v>
      </c>
      <c r="BO25" s="34">
        <f>BE25*VLOOKUP(BO$12,別紙!$B$4:$E$10,MATCH("設備利用率",別紙!$B$4:$E$4,0),0)/100*8760/10^3</f>
        <v>2085.6645455999997</v>
      </c>
      <c r="BP25" s="34">
        <f>BF25*VLOOKUP(BP$12,別紙!$B$4:$E$10,MATCH("設備利用率",別紙!$B$4:$E$4,0),0)/100*8760/10^3</f>
        <v>105247.78036800002</v>
      </c>
      <c r="BQ25" s="34">
        <f>BG25*VLOOKUP(BQ$12,別紙!$B$4:$E$10,MATCH("設備利用率",別紙!$B$4:$E$4,0),0)/100*8760/10^3</f>
        <v>0</v>
      </c>
      <c r="BR25" s="34">
        <f>BH25*VLOOKUP(BR$12,別紙!$B$4:$E$10,MATCH("設備利用率",別紙!$B$4:$E$4,0),0)/100*8760/10^3</f>
        <v>12905.0568</v>
      </c>
      <c r="BS25" s="34">
        <f>BI25*VLOOKUP(BS$12,別紙!$B$4:$E$10,MATCH("設備利用率",別紙!$B$4:$E$4,0),0)/100*8760/10^3</f>
        <v>0</v>
      </c>
      <c r="BT25" s="34">
        <f>BJ25*VLOOKUP(BT$12,別紙!$B$4:$E$10,MATCH("設備利用率",別紙!$B$4:$E$4,0),0)/100*8760/10^3</f>
        <v>0</v>
      </c>
      <c r="BU25" s="34">
        <f t="shared" si="6"/>
        <v>120238.50171360002</v>
      </c>
      <c r="BV25" s="36"/>
      <c r="BW25" s="33" t="str">
        <f t="shared" si="7"/>
        <v>46452</v>
      </c>
      <c r="BX25" s="33" t="str">
        <f t="shared" si="8"/>
        <v>湧水町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48368.01105784726</v>
      </c>
      <c r="BZ25" s="36"/>
      <c r="CA25" s="33" t="str">
        <f t="shared" si="9"/>
        <v>46452</v>
      </c>
      <c r="CB25" s="33" t="str">
        <f t="shared" si="10"/>
        <v>湧水町</v>
      </c>
      <c r="CC25" s="223">
        <f t="shared" si="11"/>
        <v>4.3120742407736862E-2</v>
      </c>
      <c r="CD25" s="223">
        <f t="shared" si="1"/>
        <v>2.1759790834096031</v>
      </c>
      <c r="CE25" s="223">
        <f t="shared" si="1"/>
        <v>0</v>
      </c>
      <c r="CF25" s="223">
        <f t="shared" si="1"/>
        <v>0.26680974713981492</v>
      </c>
      <c r="CG25" s="223">
        <f t="shared" si="1"/>
        <v>0</v>
      </c>
      <c r="CH25" s="223">
        <f t="shared" si="1"/>
        <v>0</v>
      </c>
      <c r="CI25" s="223">
        <f t="shared" si="12"/>
        <v>2.485909572957155</v>
      </c>
      <c r="CK25" s="18" t="str">
        <f t="shared" si="13"/>
        <v>46452</v>
      </c>
      <c r="CL25" s="18" t="str">
        <f t="shared" si="14"/>
        <v>湧水町</v>
      </c>
      <c r="CM25" s="18">
        <f>VLOOKUP($CK25&amp;"_"&amp;$AZ$7,データシート1!$A:$BT,MATCH("ca_太陽光発電（10kW未満）",データシート1!$A$1:$BT$1,0),0)</f>
        <v>359</v>
      </c>
      <c r="CN25" s="18">
        <f>VLOOKUP($CK25&amp;"_"&amp;$AZ$5,データシート1!$A:$BT,MATCH("ab_家庭",データシート1!$A$1:$BT$1,0),0)</f>
        <v>4660</v>
      </c>
      <c r="CO25" s="223">
        <f t="shared" si="15"/>
        <v>7.7038626609442065E-2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40604</v>
      </c>
      <c r="AY26" s="18" t="str">
        <f>IF(IFERROR(比較地域マスタ!$Z19,"")=0,"",IFERROR(比較地域マスタ!$Z19,""))</f>
        <v>糸田町</v>
      </c>
      <c r="BC26" s="844" t="str">
        <f t="shared" si="0"/>
        <v>40604</v>
      </c>
      <c r="BD26" s="1031" t="str">
        <f t="shared" si="2"/>
        <v>糸田町</v>
      </c>
      <c r="BE26" s="34">
        <f>VLOOKUP($BC26&amp;"_"&amp;$AZ$7,データシート1!$A:$BT,MATCH("cb_"&amp;BE$12,データシート1!$A$1:$BT$1,0),0)</f>
        <v>1184.97</v>
      </c>
      <c r="BF26" s="34">
        <f>VLOOKUP($BC26&amp;"_"&amp;$AZ$7,データシート1!$A:$BT,MATCH("cb_"&amp;BF$12,データシート1!$A$1:$BT$1,0),0)</f>
        <v>9529.7999999999993</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10714.769999999999</v>
      </c>
      <c r="BL26" s="36"/>
      <c r="BM26" s="844" t="str">
        <f t="shared" si="4"/>
        <v>40604</v>
      </c>
      <c r="BN26" s="1031" t="str">
        <f t="shared" si="5"/>
        <v>糸田町</v>
      </c>
      <c r="BO26" s="34">
        <f>BE26*VLOOKUP(BO$12,別紙!$B$4:$E$10,MATCH("設備利用率",別紙!$B$4:$E$4,0),0)/100*8760/10^3</f>
        <v>1422.1061964</v>
      </c>
      <c r="BP26" s="34">
        <f>BF26*VLOOKUP(BP$12,別紙!$B$4:$E$10,MATCH("設備利用率",別紙!$B$4:$E$4,0),0)/100*8760/10^3</f>
        <v>12605.638247999997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14027.744444399998</v>
      </c>
      <c r="BV26" s="36"/>
      <c r="BW26" s="33" t="str">
        <f t="shared" si="7"/>
        <v>40604</v>
      </c>
      <c r="BX26" s="33" t="str">
        <f t="shared" si="8"/>
        <v>糸田町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30171.348651596909</v>
      </c>
      <c r="BZ26" s="36"/>
      <c r="CA26" s="33" t="str">
        <f t="shared" si="9"/>
        <v>40604</v>
      </c>
      <c r="CB26" s="33" t="str">
        <f t="shared" si="10"/>
        <v>糸田町</v>
      </c>
      <c r="CC26" s="223">
        <f t="shared" si="11"/>
        <v>4.7134326437367619E-2</v>
      </c>
      <c r="CD26" s="223">
        <f t="shared" si="1"/>
        <v>0.41780161681081518</v>
      </c>
      <c r="CE26" s="223">
        <f t="shared" si="1"/>
        <v>0</v>
      </c>
      <c r="CF26" s="223">
        <f t="shared" si="1"/>
        <v>0</v>
      </c>
      <c r="CG26" s="223">
        <f t="shared" si="1"/>
        <v>0</v>
      </c>
      <c r="CH26" s="223">
        <f t="shared" si="1"/>
        <v>0</v>
      </c>
      <c r="CI26" s="223">
        <f t="shared" si="12"/>
        <v>0.46493594324818283</v>
      </c>
      <c r="CK26" s="18" t="str">
        <f t="shared" si="13"/>
        <v>40604</v>
      </c>
      <c r="CL26" s="18" t="str">
        <f t="shared" si="14"/>
        <v>糸田町</v>
      </c>
      <c r="CM26" s="18">
        <f>VLOOKUP($CK26&amp;"_"&amp;$AZ$7,データシート1!$A:$BT,MATCH("ca_太陽光発電（10kW未満）",データシート1!$A$1:$BT$1,0),0)</f>
        <v>239</v>
      </c>
      <c r="CN26" s="18">
        <f>VLOOKUP($CK26&amp;"_"&amp;$AZ$5,データシート1!$A:$BT,MATCH("ab_家庭",データシート1!$A$1:$BT$1,0),0)</f>
        <v>4545</v>
      </c>
      <c r="CO26" s="223">
        <f t="shared" si="15"/>
        <v>5.2585258525852586E-2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24443</v>
      </c>
      <c r="AY27" s="18" t="str">
        <f>IF(IFERROR(比較地域マスタ!$Z20,"")=0,"",IFERROR(比較地域マスタ!$Z20,""))</f>
        <v>大台町</v>
      </c>
      <c r="BC27" s="844" t="str">
        <f t="shared" si="0"/>
        <v>24443</v>
      </c>
      <c r="BD27" s="1031" t="str">
        <f t="shared" si="2"/>
        <v>大台町</v>
      </c>
      <c r="BE27" s="34">
        <f>VLOOKUP($BC27&amp;"_"&amp;$AZ$7,データシート1!$A:$BT,MATCH("cb_"&amp;BE$12,データシート1!$A$1:$BT$1,0),0)</f>
        <v>1420.6999999999994</v>
      </c>
      <c r="BF27" s="34">
        <f>VLOOKUP($BC27&amp;"_"&amp;$AZ$7,データシート1!$A:$BT,MATCH("cb_"&amp;BF$12,データシート1!$A$1:$BT$1,0),0)</f>
        <v>29001.30000000001</v>
      </c>
      <c r="BG27" s="34">
        <f>VLOOKUP($BC27&amp;"_"&amp;$AZ$7,データシート1!$A:$BT,MATCH("cb_"&amp;BG$12,データシート1!$A$1:$BT$1,0),0)</f>
        <v>0</v>
      </c>
      <c r="BH27" s="34">
        <f>VLOOKUP($BC27&amp;"_"&amp;$AZ$7,データシート1!$A:$BT,MATCH("cb_"&amp;BH$12,データシート1!$A$1:$BT$1,0),0)</f>
        <v>12220</v>
      </c>
      <c r="BI27" s="34">
        <f>VLOOKUP($BC27&amp;"_"&amp;$AZ$7,データシート1!$A:$BT,MATCH("cb_"&amp;BI$12,データシート1!$A$1:$BT$1,0),0)</f>
        <v>0</v>
      </c>
      <c r="BJ27" s="34">
        <f>VLOOKUP($BC27&amp;"_"&amp;$AZ$7,データシート1!$A:$BT,MATCH("cb_"&amp;BJ$12,データシート1!$A$1:$BT$1,0),0)</f>
        <v>0</v>
      </c>
      <c r="BK27" s="34">
        <f t="shared" si="3"/>
        <v>42642.000000000015</v>
      </c>
      <c r="BL27" s="36"/>
      <c r="BM27" s="844" t="str">
        <f t="shared" si="4"/>
        <v>24443</v>
      </c>
      <c r="BN27" s="1031" t="str">
        <f t="shared" si="5"/>
        <v>大台町</v>
      </c>
      <c r="BO27" s="34">
        <f>BE27*VLOOKUP(BO$12,別紙!$B$4:$E$10,MATCH("設備利用率",別紙!$B$4:$E$4,0),0)/100*8760/10^3</f>
        <v>1705.010483999999</v>
      </c>
      <c r="BP27" s="34">
        <f>BF27*VLOOKUP(BP$12,別紙!$B$4:$E$10,MATCH("設備利用率",別紙!$B$4:$E$4,0),0)/100*8760/10^3</f>
        <v>38361.759588000015</v>
      </c>
      <c r="BQ27" s="34">
        <f>BG27*VLOOKUP(BQ$12,別紙!$B$4:$E$10,MATCH("設備利用率",別紙!$B$4:$E$4,0),0)/100*8760/10^3</f>
        <v>0</v>
      </c>
      <c r="BR27" s="34">
        <f>BH27*VLOOKUP(BR$12,別紙!$B$4:$E$10,MATCH("設備利用率",別紙!$B$4:$E$4,0),0)/100*8760/10^3</f>
        <v>64228.32</v>
      </c>
      <c r="BS27" s="34">
        <f>BI27*VLOOKUP(BS$12,別紙!$B$4:$E$10,MATCH("設備利用率",別紙!$B$4:$E$4,0),0)/100*8760/10^3</f>
        <v>0</v>
      </c>
      <c r="BT27" s="34">
        <f>BJ27*VLOOKUP(BT$12,別紙!$B$4:$E$10,MATCH("設備利用率",別紙!$B$4:$E$4,0),0)/100*8760/10^3</f>
        <v>0</v>
      </c>
      <c r="BU27" s="34">
        <f t="shared" si="6"/>
        <v>104295.09007200002</v>
      </c>
      <c r="BV27" s="36"/>
      <c r="BW27" s="33" t="str">
        <f t="shared" si="7"/>
        <v>24443</v>
      </c>
      <c r="BX27" s="33" t="str">
        <f t="shared" si="8"/>
        <v>大台町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44028.636967636594</v>
      </c>
      <c r="BZ27" s="36"/>
      <c r="CA27" s="33" t="str">
        <f t="shared" si="9"/>
        <v>24443</v>
      </c>
      <c r="CB27" s="33" t="str">
        <f t="shared" si="10"/>
        <v>大台町</v>
      </c>
      <c r="CC27" s="223">
        <f t="shared" si="11"/>
        <v>3.8725034464575252E-2</v>
      </c>
      <c r="CD27" s="223">
        <f t="shared" si="1"/>
        <v>0.87129110120301845</v>
      </c>
      <c r="CE27" s="223">
        <f t="shared" si="1"/>
        <v>0</v>
      </c>
      <c r="CF27" s="223">
        <f t="shared" si="1"/>
        <v>1.4587851095006927</v>
      </c>
      <c r="CG27" s="223">
        <f t="shared" si="1"/>
        <v>0</v>
      </c>
      <c r="CH27" s="223">
        <f t="shared" si="1"/>
        <v>0</v>
      </c>
      <c r="CI27" s="223">
        <f t="shared" si="12"/>
        <v>2.3688012451682865</v>
      </c>
      <c r="CK27" s="18" t="str">
        <f t="shared" si="13"/>
        <v>24443</v>
      </c>
      <c r="CL27" s="18" t="str">
        <f t="shared" si="14"/>
        <v>大台町</v>
      </c>
      <c r="CM27" s="18">
        <f>VLOOKUP($CK27&amp;"_"&amp;$AZ$7,データシート1!$A:$BT,MATCH("ca_太陽光発電（10kW未満）",データシート1!$A$1:$BT$1,0),0)</f>
        <v>271</v>
      </c>
      <c r="CN27" s="18">
        <f>VLOOKUP($CK27&amp;"_"&amp;$AZ$5,データシート1!$A:$BT,MATCH("ab_家庭",データシート1!$A$1:$BT$1,0),0)</f>
        <v>4070</v>
      </c>
      <c r="CO27" s="223">
        <f t="shared" si="15"/>
        <v>6.6584766584766586E-2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36388</v>
      </c>
      <c r="AY28" s="18" t="str">
        <f>IF(IFERROR(比較地域マスタ!$Z21,"")=0,"",IFERROR(比較地域マスタ!$Z21,""))</f>
        <v>海陽町</v>
      </c>
      <c r="BC28" s="844" t="str">
        <f t="shared" si="0"/>
        <v>36388</v>
      </c>
      <c r="BD28" s="1031" t="str">
        <f t="shared" si="2"/>
        <v>海陽町</v>
      </c>
      <c r="BE28" s="34">
        <f>VLOOKUP($BC28&amp;"_"&amp;$AZ$7,データシート1!$A:$BT,MATCH("cb_"&amp;BE$12,データシート1!$A$1:$BT$1,0),0)</f>
        <v>1000.3549999999998</v>
      </c>
      <c r="BF28" s="34">
        <f>VLOOKUP($BC28&amp;"_"&amp;$AZ$7,データシート1!$A:$BT,MATCH("cb_"&amp;BF$12,データシート1!$A$1:$BT$1,0),0)</f>
        <v>7509.612000000001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8509.9670000000006</v>
      </c>
      <c r="BL28" s="36"/>
      <c r="BM28" s="844" t="str">
        <f t="shared" si="4"/>
        <v>36388</v>
      </c>
      <c r="BN28" s="1031" t="str">
        <f t="shared" si="5"/>
        <v>海陽町</v>
      </c>
      <c r="BO28" s="34">
        <f>BE28*VLOOKUP(BO$12,別紙!$B$4:$E$10,MATCH("設備利用率",別紙!$B$4:$E$4,0),0)/100*8760/10^3</f>
        <v>1200.5460425999995</v>
      </c>
      <c r="BP28" s="34">
        <f>BF28*VLOOKUP(BP$12,別紙!$B$4:$E$10,MATCH("設備利用率",別紙!$B$4:$E$4,0),0)/100*8760/10^3</f>
        <v>9933.4143691200024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11133.960411720002</v>
      </c>
      <c r="BV28" s="36"/>
      <c r="BW28" s="33" t="str">
        <f t="shared" si="7"/>
        <v>36388</v>
      </c>
      <c r="BX28" s="33" t="str">
        <f t="shared" si="8"/>
        <v>海陽町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61473.572594480407</v>
      </c>
      <c r="BZ28" s="36"/>
      <c r="CA28" s="33" t="str">
        <f t="shared" si="9"/>
        <v>36388</v>
      </c>
      <c r="CB28" s="33" t="str">
        <f t="shared" si="10"/>
        <v>海陽町</v>
      </c>
      <c r="CC28" s="223">
        <f t="shared" si="11"/>
        <v>1.952946594660409E-2</v>
      </c>
      <c r="CD28" s="223">
        <f t="shared" si="1"/>
        <v>0.16158836960147496</v>
      </c>
      <c r="CE28" s="223">
        <f t="shared" si="1"/>
        <v>0</v>
      </c>
      <c r="CF28" s="223">
        <f t="shared" si="1"/>
        <v>0</v>
      </c>
      <c r="CG28" s="223">
        <f t="shared" si="1"/>
        <v>0</v>
      </c>
      <c r="CH28" s="223">
        <f t="shared" si="1"/>
        <v>0</v>
      </c>
      <c r="CI28" s="223">
        <f t="shared" si="12"/>
        <v>0.18111783554807906</v>
      </c>
      <c r="CK28" s="18" t="str">
        <f t="shared" si="13"/>
        <v>36388</v>
      </c>
      <c r="CL28" s="18" t="str">
        <f t="shared" si="14"/>
        <v>海陽町</v>
      </c>
      <c r="CM28" s="18">
        <f>VLOOKUP($CK28&amp;"_"&amp;$AZ$7,データシート1!$A:$BT,MATCH("ca_太陽光発電（10kW未満）",データシート1!$A$1:$BT$1,0),0)</f>
        <v>209</v>
      </c>
      <c r="CN28" s="18">
        <f>VLOOKUP($CK28&amp;"_"&amp;$AZ$5,データシート1!$A:$BT,MATCH("ab_家庭",データシート1!$A$1:$BT$1,0),0)</f>
        <v>4502</v>
      </c>
      <c r="CO28" s="223">
        <f t="shared" si="15"/>
        <v>4.6423811639271437E-2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01662</v>
      </c>
      <c r="AY29" s="18" t="str">
        <f>IF(IFERROR(比較地域マスタ!$Z22,"")=0,"",IFERROR(比較地域マスタ!$Z22,""))</f>
        <v>厚岸町</v>
      </c>
      <c r="BC29" s="844" t="str">
        <f t="shared" si="0"/>
        <v>01662</v>
      </c>
      <c r="BD29" s="1031" t="str">
        <f t="shared" si="2"/>
        <v>厚岸町</v>
      </c>
      <c r="BE29" s="34">
        <f>VLOOKUP($BC29&amp;"_"&amp;$AZ$7,データシート1!$A:$BT,MATCH("cb_"&amp;BE$12,データシート1!$A$1:$BT$1,0),0)</f>
        <v>795.99899999999957</v>
      </c>
      <c r="BF29" s="34">
        <f>VLOOKUP($BC29&amp;"_"&amp;$AZ$7,データシート1!$A:$BT,MATCH("cb_"&amp;BF$12,データシート1!$A$1:$BT$1,0),0)</f>
        <v>28286.500000000022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29082.499000000022</v>
      </c>
      <c r="BL29" s="36"/>
      <c r="BM29" s="844" t="str">
        <f t="shared" si="4"/>
        <v>01662</v>
      </c>
      <c r="BN29" s="1031" t="str">
        <f t="shared" si="5"/>
        <v>厚岸町</v>
      </c>
      <c r="BO29" s="34">
        <f>BE29*VLOOKUP(BO$12,別紙!$B$4:$E$10,MATCH("設備利用率",別紙!$B$4:$E$4,0),0)/100*8760/10^3</f>
        <v>955.29431987999953</v>
      </c>
      <c r="BP29" s="34">
        <f>BF29*VLOOKUP(BP$12,別紙!$B$4:$E$10,MATCH("設備利用率",別紙!$B$4:$E$4,0),0)/100*8760/10^3</f>
        <v>37416.250740000032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38371.545059880031</v>
      </c>
      <c r="BV29" s="36"/>
      <c r="BW29" s="33" t="str">
        <f t="shared" si="7"/>
        <v>01662</v>
      </c>
      <c r="BX29" s="33" t="str">
        <f t="shared" si="8"/>
        <v>厚岸町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49316.238961645096</v>
      </c>
      <c r="BZ29" s="36"/>
      <c r="CA29" s="33" t="str">
        <f t="shared" si="9"/>
        <v>01662</v>
      </c>
      <c r="CB29" s="33" t="str">
        <f t="shared" si="10"/>
        <v>厚岸町</v>
      </c>
      <c r="CC29" s="223">
        <f t="shared" si="11"/>
        <v>1.9370786174975025E-2</v>
      </c>
      <c r="CD29" s="223">
        <f t="shared" ref="CD29:CD60" si="16">BP29/$BY29</f>
        <v>0.75870041040842373</v>
      </c>
      <c r="CE29" s="223">
        <f t="shared" ref="CE29:CE60" si="17">BQ29/$BY29</f>
        <v>0</v>
      </c>
      <c r="CF29" s="223">
        <f t="shared" ref="CF29:CF60" si="18">BR29/$BY29</f>
        <v>0</v>
      </c>
      <c r="CG29" s="223">
        <f t="shared" ref="CG29:CG60" si="19">BS29/$BY29</f>
        <v>0</v>
      </c>
      <c r="CH29" s="223">
        <f t="shared" ref="CH29:CH60" si="20">BT29/$BY29</f>
        <v>0</v>
      </c>
      <c r="CI29" s="223">
        <f t="shared" si="12"/>
        <v>0.77807119658339874</v>
      </c>
      <c r="CK29" s="18" t="str">
        <f t="shared" si="13"/>
        <v>01662</v>
      </c>
      <c r="CL29" s="18" t="str">
        <f t="shared" si="14"/>
        <v>厚岸町</v>
      </c>
      <c r="CM29" s="18">
        <f>VLOOKUP($CK29&amp;"_"&amp;$AZ$7,データシート1!$A:$BT,MATCH("ca_太陽光発電（10kW未満）",データシート1!$A$1:$BT$1,0),0)</f>
        <v>130</v>
      </c>
      <c r="CN29" s="18">
        <f>VLOOKUP($CK29&amp;"_"&amp;$AZ$5,データシート1!$A:$BT,MATCH("ab_家庭",データシート1!$A$1:$BT$1,0),0)</f>
        <v>4266</v>
      </c>
      <c r="CO29" s="223">
        <f t="shared" si="15"/>
        <v>3.0473511486169714E-2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37403</v>
      </c>
      <c r="AY30" s="18" t="str">
        <f>IF(IFERROR(比較地域マスタ!$Z23,"")=0,"",IFERROR(比較地域マスタ!$Z23,""))</f>
        <v>琴平町</v>
      </c>
      <c r="BC30" s="844" t="str">
        <f t="shared" si="0"/>
        <v>37403</v>
      </c>
      <c r="BD30" s="1031" t="str">
        <f t="shared" si="2"/>
        <v>琴平町</v>
      </c>
      <c r="BE30" s="34">
        <f>VLOOKUP($BC30&amp;"_"&amp;$AZ$7,データシート1!$A:$BT,MATCH("cb_"&amp;BE$12,データシート1!$A$1:$BT$1,0),0)</f>
        <v>1442.4749999999999</v>
      </c>
      <c r="BF30" s="34">
        <f>VLOOKUP($BC30&amp;"_"&amp;$AZ$7,データシート1!$A:$BT,MATCH("cb_"&amp;BF$12,データシート1!$A$1:$BT$1,0),0)</f>
        <v>2047.1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3489.5749999999998</v>
      </c>
      <c r="BL30" s="36"/>
      <c r="BM30" s="844" t="str">
        <f t="shared" si="4"/>
        <v>37403</v>
      </c>
      <c r="BN30" s="1031" t="str">
        <f t="shared" si="5"/>
        <v>琴平町</v>
      </c>
      <c r="BO30" s="34">
        <f>BE30*VLOOKUP(BO$12,別紙!$B$4:$E$10,MATCH("設備利用率",別紙!$B$4:$E$4,0),0)/100*8760/10^3</f>
        <v>1731.1430969999999</v>
      </c>
      <c r="BP30" s="34">
        <f>BF30*VLOOKUP(BP$12,別紙!$B$4:$E$10,MATCH("設備利用率",別紙!$B$4:$E$4,0),0)/100*8760/10^3</f>
        <v>2707.8219959999997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4438.9650929999998</v>
      </c>
      <c r="BV30" s="36"/>
      <c r="BW30" s="33" t="str">
        <f t="shared" si="7"/>
        <v>37403</v>
      </c>
      <c r="BX30" s="33" t="str">
        <f t="shared" si="8"/>
        <v>琴平町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47184.514650340403</v>
      </c>
      <c r="BZ30" s="36"/>
      <c r="CA30" s="33" t="str">
        <f t="shared" si="9"/>
        <v>37403</v>
      </c>
      <c r="CB30" s="33" t="str">
        <f t="shared" si="10"/>
        <v>琴平町</v>
      </c>
      <c r="CC30" s="223">
        <f t="shared" si="11"/>
        <v>3.668879736982758E-2</v>
      </c>
      <c r="CD30" s="223">
        <f t="shared" si="16"/>
        <v>5.7387937887381973E-2</v>
      </c>
      <c r="CE30" s="223">
        <f t="shared" si="17"/>
        <v>0</v>
      </c>
      <c r="CF30" s="223">
        <f t="shared" si="18"/>
        <v>0</v>
      </c>
      <c r="CG30" s="223">
        <f t="shared" si="19"/>
        <v>0</v>
      </c>
      <c r="CH30" s="223">
        <f t="shared" si="20"/>
        <v>0</v>
      </c>
      <c r="CI30" s="223">
        <f t="shared" si="12"/>
        <v>9.4076735257209554E-2</v>
      </c>
      <c r="CK30" s="18" t="str">
        <f t="shared" si="13"/>
        <v>37403</v>
      </c>
      <c r="CL30" s="18" t="str">
        <f t="shared" si="14"/>
        <v>琴平町</v>
      </c>
      <c r="CM30" s="18">
        <f>VLOOKUP($CK30&amp;"_"&amp;$AZ$7,データシート1!$A:$BT,MATCH("ca_太陽光発電（10kW未満）",データシート1!$A$1:$BT$1,0),0)</f>
        <v>288</v>
      </c>
      <c r="CN30" s="18">
        <f>VLOOKUP($CK30&amp;"_"&amp;$AZ$5,データシート1!$A:$BT,MATCH("ab_家庭",データシート1!$A$1:$BT$1,0),0)</f>
        <v>4180</v>
      </c>
      <c r="CO30" s="223">
        <f t="shared" si="15"/>
        <v>6.8899521531100474E-2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46525</v>
      </c>
      <c r="AY31" s="18" t="str">
        <f>IF(IFERROR(比較地域マスタ!$Z24,"")=0,"",IFERROR(比較地域マスタ!$Z24,""))</f>
        <v>瀬戸内町</v>
      </c>
      <c r="BC31" s="844" t="str">
        <f t="shared" si="0"/>
        <v>46525</v>
      </c>
      <c r="BD31" s="1031" t="str">
        <f t="shared" si="2"/>
        <v>瀬戸内町</v>
      </c>
      <c r="BE31" s="34">
        <f>VLOOKUP($BC31&amp;"_"&amp;$AZ$7,データシート1!$A:$BT,MATCH("cb_"&amp;BE$12,データシート1!$A$1:$BT$1,0),0)</f>
        <v>223.24000000000004</v>
      </c>
      <c r="BF31" s="34">
        <f>VLOOKUP($BC31&amp;"_"&amp;$AZ$7,データシート1!$A:$BT,MATCH("cb_"&amp;BF$12,データシート1!$A$1:$BT$1,0),0)</f>
        <v>1092.3999999999999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1315.6399999999999</v>
      </c>
      <c r="BL31" s="36"/>
      <c r="BM31" s="844" t="str">
        <f t="shared" si="4"/>
        <v>46525</v>
      </c>
      <c r="BN31" s="1031" t="str">
        <f t="shared" si="5"/>
        <v>瀬戸内町</v>
      </c>
      <c r="BO31" s="34">
        <f>BE31*VLOOKUP(BO$12,別紙!$B$4:$E$10,MATCH("設備利用率",別紙!$B$4:$E$4,0),0)/100*8760/10^3</f>
        <v>267.91478880000005</v>
      </c>
      <c r="BP31" s="34">
        <f>BF31*VLOOKUP(BP$12,別紙!$B$4:$E$10,MATCH("設備利用率",別紙!$B$4:$E$4,0),0)/100*8760/10^3</f>
        <v>1444.9830239999997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1712.8978127999997</v>
      </c>
      <c r="BV31" s="36"/>
      <c r="BW31" s="33" t="str">
        <f t="shared" si="7"/>
        <v>46525</v>
      </c>
      <c r="BX31" s="33" t="str">
        <f t="shared" si="8"/>
        <v>瀬戸内町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46865.49361288677</v>
      </c>
      <c r="BZ31" s="36"/>
      <c r="CA31" s="33" t="str">
        <f t="shared" si="9"/>
        <v>46525</v>
      </c>
      <c r="CB31" s="33" t="str">
        <f t="shared" si="10"/>
        <v>瀬戸内町</v>
      </c>
      <c r="CC31" s="223">
        <f t="shared" si="11"/>
        <v>5.7166748527818891E-3</v>
      </c>
      <c r="CD31" s="223">
        <f t="shared" si="16"/>
        <v>3.0832557444837573E-2</v>
      </c>
      <c r="CE31" s="223">
        <f t="shared" si="17"/>
        <v>0</v>
      </c>
      <c r="CF31" s="223">
        <f t="shared" si="18"/>
        <v>0</v>
      </c>
      <c r="CG31" s="223">
        <f t="shared" si="19"/>
        <v>0</v>
      </c>
      <c r="CH31" s="223">
        <f t="shared" si="20"/>
        <v>0</v>
      </c>
      <c r="CI31" s="223">
        <f t="shared" si="12"/>
        <v>3.6549232297619458E-2</v>
      </c>
      <c r="CK31" s="18" t="str">
        <f t="shared" si="13"/>
        <v>46525</v>
      </c>
      <c r="CL31" s="18" t="str">
        <f t="shared" si="14"/>
        <v>瀬戸内町</v>
      </c>
      <c r="CM31" s="18">
        <f>VLOOKUP($CK31&amp;"_"&amp;$AZ$7,データシート1!$A:$BT,MATCH("ca_太陽光発電（10kW未満）",データシート1!$A$1:$BT$1,0),0)</f>
        <v>41</v>
      </c>
      <c r="CN31" s="18">
        <f>VLOOKUP($CK31&amp;"_"&amp;$AZ$5,データシート1!$A:$BT,MATCH("ab_家庭",データシート1!$A$1:$BT$1,0),0)</f>
        <v>5170</v>
      </c>
      <c r="CO31" s="223">
        <f t="shared" si="15"/>
        <v>7.9303675048355907E-3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21501</v>
      </c>
      <c r="AY32" s="18" t="str">
        <f>IF(IFERROR(比較地域マスタ!$Z25,"")=0,"",IFERROR(比較地域マスタ!$Z25,""))</f>
        <v>坂祝町</v>
      </c>
      <c r="AZ32" s="22"/>
      <c r="BA32" s="22"/>
      <c r="BB32" s="22"/>
      <c r="BC32" s="844" t="str">
        <f t="shared" si="0"/>
        <v>21501</v>
      </c>
      <c r="BD32" s="1031" t="str">
        <f t="shared" si="2"/>
        <v>坂祝町</v>
      </c>
      <c r="BE32" s="34">
        <f>VLOOKUP($BC32&amp;"_"&amp;$AZ$7,データシート1!$A:$BT,MATCH("cb_"&amp;BE$12,データシート1!$A$1:$BT$1,0),0)</f>
        <v>2008.3000000000004</v>
      </c>
      <c r="BF32" s="34">
        <f>VLOOKUP($BC32&amp;"_"&amp;$AZ$7,データシート1!$A:$BT,MATCH("cb_"&amp;BF$12,データシート1!$A$1:$BT$1,0),0)</f>
        <v>5281.2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7289.5</v>
      </c>
      <c r="BL32" s="36"/>
      <c r="BM32" s="844" t="str">
        <f t="shared" si="4"/>
        <v>21501</v>
      </c>
      <c r="BN32" s="1031" t="str">
        <f t="shared" si="5"/>
        <v>坂祝町</v>
      </c>
      <c r="BO32" s="34">
        <f>BE32*VLOOKUP(BO$12,別紙!$B$4:$E$10,MATCH("設備利用率",別紙!$B$4:$E$4,0),0)/100*8760/10^3</f>
        <v>2410.2009960000005</v>
      </c>
      <c r="BP32" s="34">
        <f>BF32*VLOOKUP(BP$12,別紙!$B$4:$E$10,MATCH("設備利用率",別紙!$B$4:$E$4,0),0)/100*8760/10^3</f>
        <v>6985.7601119999999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9395.9611079999995</v>
      </c>
      <c r="BV32" s="36"/>
      <c r="BW32" s="33" t="str">
        <f t="shared" si="7"/>
        <v>21501</v>
      </c>
      <c r="BX32" s="33" t="str">
        <f t="shared" si="8"/>
        <v>坂祝町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66595.08448626539</v>
      </c>
      <c r="BZ32" s="36"/>
      <c r="CA32" s="33" t="str">
        <f t="shared" si="9"/>
        <v>21501</v>
      </c>
      <c r="CB32" s="33" t="str">
        <f t="shared" si="10"/>
        <v>坂祝町</v>
      </c>
      <c r="CC32" s="223">
        <f t="shared" si="11"/>
        <v>3.6191875340244997E-2</v>
      </c>
      <c r="CD32" s="223">
        <f t="shared" si="16"/>
        <v>0.10489903520492938</v>
      </c>
      <c r="CE32" s="223">
        <f t="shared" si="17"/>
        <v>0</v>
      </c>
      <c r="CF32" s="223">
        <f t="shared" si="18"/>
        <v>0</v>
      </c>
      <c r="CG32" s="223">
        <f t="shared" si="19"/>
        <v>0</v>
      </c>
      <c r="CH32" s="223">
        <f t="shared" si="20"/>
        <v>0</v>
      </c>
      <c r="CI32" s="223">
        <f t="shared" si="12"/>
        <v>0.14109091054517436</v>
      </c>
      <c r="CJ32" s="22"/>
      <c r="CK32" s="18" t="str">
        <f t="shared" si="13"/>
        <v>21501</v>
      </c>
      <c r="CL32" s="18" t="str">
        <f t="shared" si="14"/>
        <v>坂祝町</v>
      </c>
      <c r="CM32" s="18">
        <f>VLOOKUP($CK32&amp;"_"&amp;$AZ$7,データシート1!$A:$BT,MATCH("ca_太陽光発電（10kW未満）",データシート1!$A$1:$BT$1,0),0)</f>
        <v>388</v>
      </c>
      <c r="CN32" s="18">
        <f>VLOOKUP($CK32&amp;"_"&amp;$AZ$5,データシート1!$A:$BT,MATCH("ab_家庭",データシート1!$A$1:$BT$1,0),0)</f>
        <v>3350</v>
      </c>
      <c r="CO32" s="223">
        <f t="shared" si="15"/>
        <v>0.11582089552238806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07303</v>
      </c>
      <c r="AY33" s="18" t="str">
        <f>IF(IFERROR(比較地域マスタ!$Z26,"")=0,"",IFERROR(比較地域マスタ!$Z26,""))</f>
        <v>国見町</v>
      </c>
      <c r="BC33" s="844" t="str">
        <f t="shared" si="0"/>
        <v>07303</v>
      </c>
      <c r="BD33" s="1031" t="str">
        <f t="shared" si="2"/>
        <v>国見町</v>
      </c>
      <c r="BE33" s="34">
        <f>VLOOKUP($BC33&amp;"_"&amp;$AZ$7,データシート1!$A:$BT,MATCH("cb_"&amp;BE$12,データシート1!$A$1:$BT$1,0),0)</f>
        <v>1942.8999999999994</v>
      </c>
      <c r="BF33" s="34">
        <f>VLOOKUP($BC33&amp;"_"&amp;$AZ$7,データシート1!$A:$BT,MATCH("cb_"&amp;BF$12,データシート1!$A$1:$BT$1,0),0)</f>
        <v>14161.600000000002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16104.500000000002</v>
      </c>
      <c r="BL33" s="36"/>
      <c r="BM33" s="844" t="str">
        <f t="shared" si="4"/>
        <v>07303</v>
      </c>
      <c r="BN33" s="1031" t="str">
        <f t="shared" si="5"/>
        <v>国見町</v>
      </c>
      <c r="BO33" s="34">
        <f>BE33*VLOOKUP(BO$12,別紙!$B$4:$E$10,MATCH("設備利用率",別紙!$B$4:$E$4,0),0)/100*8760/10^3</f>
        <v>2331.7131479999994</v>
      </c>
      <c r="BP33" s="34">
        <f>BF33*VLOOKUP(BP$12,別紙!$B$4:$E$10,MATCH("設備利用率",別紙!$B$4:$E$4,0),0)/100*8760/10^3</f>
        <v>18732.398016000003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21064.111164000002</v>
      </c>
      <c r="BV33" s="36"/>
      <c r="BW33" s="33" t="str">
        <f t="shared" si="7"/>
        <v>07303</v>
      </c>
      <c r="BX33" s="33" t="str">
        <f t="shared" si="8"/>
        <v>国見町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40363.195115891627</v>
      </c>
      <c r="BZ33" s="36"/>
      <c r="CA33" s="33" t="str">
        <f t="shared" si="9"/>
        <v>07303</v>
      </c>
      <c r="CB33" s="33" t="str">
        <f t="shared" si="10"/>
        <v>国見町</v>
      </c>
      <c r="CC33" s="223">
        <f t="shared" si="11"/>
        <v>5.7768299593358184E-2</v>
      </c>
      <c r="CD33" s="223">
        <f t="shared" si="16"/>
        <v>0.46409601524892069</v>
      </c>
      <c r="CE33" s="223">
        <f t="shared" si="17"/>
        <v>0</v>
      </c>
      <c r="CF33" s="223">
        <f t="shared" si="18"/>
        <v>0</v>
      </c>
      <c r="CG33" s="223">
        <f t="shared" si="19"/>
        <v>0</v>
      </c>
      <c r="CH33" s="223">
        <f t="shared" si="20"/>
        <v>0</v>
      </c>
      <c r="CI33" s="223">
        <f t="shared" si="12"/>
        <v>0.52186431484227891</v>
      </c>
      <c r="CK33" s="18" t="str">
        <f t="shared" si="13"/>
        <v>07303</v>
      </c>
      <c r="CL33" s="18" t="str">
        <f t="shared" si="14"/>
        <v>国見町</v>
      </c>
      <c r="CM33" s="18">
        <f>VLOOKUP($CK33&amp;"_"&amp;$AZ$7,データシート1!$A:$BT,MATCH("ca_太陽光発電（10kW未満）",データシート1!$A$1:$BT$1,0),0)</f>
        <v>407</v>
      </c>
      <c r="CN33" s="18">
        <f>VLOOKUP($CK33&amp;"_"&amp;$AZ$5,データシート1!$A:$BT,MATCH("ab_家庭",データシート1!$A$1:$BT$1,0),0)</f>
        <v>3388</v>
      </c>
      <c r="CO33" s="223">
        <f t="shared" si="15"/>
        <v>0.12012987012987013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12441</v>
      </c>
      <c r="AY34" s="18" t="str">
        <f>IF(IFERROR(比較地域マスタ!$Z27,"")=0,"",IFERROR(比較地域マスタ!$Z27,""))</f>
        <v>大多喜町</v>
      </c>
      <c r="BC34" s="844" t="str">
        <f t="shared" si="0"/>
        <v>12441</v>
      </c>
      <c r="BD34" s="1031" t="str">
        <f t="shared" si="2"/>
        <v>大多喜町</v>
      </c>
      <c r="BE34" s="34">
        <f>VLOOKUP($BC34&amp;"_"&amp;$AZ$7,データシート1!$A:$BT,MATCH("cb_"&amp;BE$12,データシート1!$A$1:$BT$1,0),0)</f>
        <v>824.7999999999995</v>
      </c>
      <c r="BF34" s="34">
        <f>VLOOKUP($BC34&amp;"_"&amp;$AZ$7,データシート1!$A:$BT,MATCH("cb_"&amp;BF$12,データシート1!$A$1:$BT$1,0),0)</f>
        <v>26819.30000000001</v>
      </c>
      <c r="BG34" s="34">
        <f>VLOOKUP($BC34&amp;"_"&amp;$AZ$7,データシート1!$A:$BT,MATCH("cb_"&amp;BG$12,データシート1!$A$1:$BT$1,0),0)</f>
        <v>0</v>
      </c>
      <c r="BH34" s="34">
        <f>VLOOKUP($BC34&amp;"_"&amp;$AZ$7,データシート1!$A:$BT,MATCH("cb_"&amp;BH$12,データシート1!$A$1:$BT$1,0),0)</f>
        <v>132</v>
      </c>
      <c r="BI34" s="34">
        <f>VLOOKUP($BC34&amp;"_"&amp;$AZ$7,データシート1!$A:$BT,MATCH("cb_"&amp;BI$12,データシート1!$A$1:$BT$1,0),0)</f>
        <v>0</v>
      </c>
      <c r="BJ34" s="34">
        <f>VLOOKUP($BC34&amp;"_"&amp;$AZ$7,データシート1!$A:$BT,MATCH("cb_"&amp;BJ$12,データシート1!$A$1:$BT$1,0),0)</f>
        <v>0</v>
      </c>
      <c r="BK34" s="34">
        <f t="shared" si="3"/>
        <v>27776.100000000009</v>
      </c>
      <c r="BL34" s="36"/>
      <c r="BM34" s="844" t="str">
        <f t="shared" si="4"/>
        <v>12441</v>
      </c>
      <c r="BN34" s="1031" t="str">
        <f t="shared" si="5"/>
        <v>大多喜町</v>
      </c>
      <c r="BO34" s="34">
        <f>BE34*VLOOKUP(BO$12,別紙!$B$4:$E$10,MATCH("設備利用率",別紙!$B$4:$E$4,0),0)/100*8760/10^3</f>
        <v>989.85897599999942</v>
      </c>
      <c r="BP34" s="34">
        <f>BF34*VLOOKUP(BP$12,別紙!$B$4:$E$10,MATCH("設備利用率",別紙!$B$4:$E$4,0),0)/100*8760/10^3</f>
        <v>35475.497268000014</v>
      </c>
      <c r="BQ34" s="34">
        <f>BG34*VLOOKUP(BQ$12,別紙!$B$4:$E$10,MATCH("設備利用率",別紙!$B$4:$E$4,0),0)/100*8760/10^3</f>
        <v>0</v>
      </c>
      <c r="BR34" s="34">
        <f>BH34*VLOOKUP(BR$12,別紙!$B$4:$E$10,MATCH("設備利用率",別紙!$B$4:$E$4,0),0)/100*8760/10^3</f>
        <v>693.79200000000003</v>
      </c>
      <c r="BS34" s="34">
        <f>BI34*VLOOKUP(BS$12,別紙!$B$4:$E$10,MATCH("設備利用率",別紙!$B$4:$E$4,0),0)/100*8760/10^3</f>
        <v>0</v>
      </c>
      <c r="BT34" s="34">
        <f>BJ34*VLOOKUP(BT$12,別紙!$B$4:$E$10,MATCH("設備利用率",別紙!$B$4:$E$4,0),0)/100*8760/10^3</f>
        <v>0</v>
      </c>
      <c r="BU34" s="34">
        <f t="shared" si="6"/>
        <v>37159.148244000011</v>
      </c>
      <c r="BV34" s="36"/>
      <c r="BW34" s="33" t="str">
        <f t="shared" si="7"/>
        <v>12441</v>
      </c>
      <c r="BX34" s="33" t="str">
        <f t="shared" si="8"/>
        <v>大多喜町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59802.765963029029</v>
      </c>
      <c r="BZ34" s="36"/>
      <c r="CA34" s="33" t="str">
        <f t="shared" si="9"/>
        <v>12441</v>
      </c>
      <c r="CB34" s="33" t="str">
        <f t="shared" si="10"/>
        <v>大多喜町</v>
      </c>
      <c r="CC34" s="223">
        <f t="shared" si="11"/>
        <v>1.6552060093875009E-2</v>
      </c>
      <c r="CD34" s="223">
        <f t="shared" si="16"/>
        <v>0.59320830227035826</v>
      </c>
      <c r="CE34" s="223">
        <f t="shared" si="17"/>
        <v>0</v>
      </c>
      <c r="CF34" s="223">
        <f t="shared" si="18"/>
        <v>1.1601336306566701E-2</v>
      </c>
      <c r="CG34" s="223">
        <f t="shared" si="19"/>
        <v>0</v>
      </c>
      <c r="CH34" s="223">
        <f t="shared" si="20"/>
        <v>0</v>
      </c>
      <c r="CI34" s="223">
        <f t="shared" si="12"/>
        <v>0.62136169867079993</v>
      </c>
      <c r="CK34" s="18" t="str">
        <f t="shared" si="13"/>
        <v>12441</v>
      </c>
      <c r="CL34" s="18" t="str">
        <f t="shared" si="14"/>
        <v>大多喜町</v>
      </c>
      <c r="CM34" s="18">
        <f>VLOOKUP($CK34&amp;"_"&amp;$AZ$7,データシート1!$A:$BT,MATCH("ca_太陽光発電（10kW未満）",データシート1!$A$1:$BT$1,0),0)</f>
        <v>162</v>
      </c>
      <c r="CN34" s="18">
        <f>VLOOKUP($CK34&amp;"_"&amp;$AZ$5,データシート1!$A:$BT,MATCH("ab_家庭",データシート1!$A$1:$BT$1,0),0)</f>
        <v>3787</v>
      </c>
      <c r="CO34" s="223">
        <f t="shared" si="15"/>
        <v>4.2777924478479008E-2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03501</v>
      </c>
      <c r="AY35" s="18" t="str">
        <f>IF(IFERROR(比較地域マスタ!$Z28,"")=0,"",IFERROR(比較地域マスタ!$Z28,""))</f>
        <v>軽米町</v>
      </c>
      <c r="BC35" s="844" t="str">
        <f t="shared" si="0"/>
        <v>03501</v>
      </c>
      <c r="BD35" s="1031" t="str">
        <f t="shared" si="2"/>
        <v>軽米町</v>
      </c>
      <c r="BE35" s="34">
        <f>VLOOKUP($BC35&amp;"_"&amp;$AZ$7,データシート1!$A:$BT,MATCH("cb_"&amp;BE$12,データシート1!$A$1:$BT$1,0),0)</f>
        <v>868.20000000000016</v>
      </c>
      <c r="BF35" s="34">
        <f>VLOOKUP($BC35&amp;"_"&amp;$AZ$7,データシート1!$A:$BT,MATCH("cb_"&amp;BF$12,データシート1!$A$1:$BT$1,0),0)</f>
        <v>161167.5</v>
      </c>
      <c r="BG35" s="34">
        <f>VLOOKUP($BC35&amp;"_"&amp;$AZ$7,データシート1!$A:$BT,MATCH("cb_"&amp;BG$12,データシート1!$A$1:$BT$1,0),0)</f>
        <v>1990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6460</v>
      </c>
      <c r="BK35" s="34">
        <f t="shared" si="3"/>
        <v>170485.7</v>
      </c>
      <c r="BL35" s="36"/>
      <c r="BM35" s="844" t="str">
        <f t="shared" si="4"/>
        <v>03501</v>
      </c>
      <c r="BN35" s="1031" t="str">
        <f t="shared" si="5"/>
        <v>軽米町</v>
      </c>
      <c r="BO35" s="34">
        <f>BE35*VLOOKUP(BO$12,別紙!$B$4:$E$10,MATCH("設備利用率",別紙!$B$4:$E$4,0),0)/100*8760/10^3</f>
        <v>1041.9441840000002</v>
      </c>
      <c r="BP35" s="34">
        <f>BF35*VLOOKUP(BP$12,別紙!$B$4:$E$10,MATCH("設備利用率",別紙!$B$4:$E$4,0),0)/100*8760/10^3</f>
        <v>213185.92229999998</v>
      </c>
      <c r="BQ35" s="34">
        <f>BG35*VLOOKUP(BQ$12,別紙!$B$4:$E$10,MATCH("設備利用率",別紙!$B$4:$E$4,0),0)/100*8760/10^3</f>
        <v>4323.2352000000001</v>
      </c>
      <c r="BR35" s="34">
        <f>BH35*VLOOKUP(BR$12,別紙!$B$4:$E$10,MATCH("設備利用率",別紙!$B$4:$E$4,0),0)/100*8760/10^3</f>
        <v>0</v>
      </c>
      <c r="BS35" s="34">
        <f>BI35*VLOOKUP(BS$12,別紙!$B$4:$E$10,MATCH("設備利用率",別紙!$B$4:$E$4,0),0)/100*8760/10^3</f>
        <v>0</v>
      </c>
      <c r="BT35" s="34">
        <f>BJ35*VLOOKUP(BT$12,別紙!$B$4:$E$10,MATCH("設備利用率",別紙!$B$4:$E$4,0),0)/100*8760/10^3</f>
        <v>45271.68</v>
      </c>
      <c r="BU35" s="34">
        <f t="shared" si="6"/>
        <v>263822.78168399999</v>
      </c>
      <c r="BV35" s="36"/>
      <c r="BW35" s="33" t="str">
        <f t="shared" si="7"/>
        <v>03501</v>
      </c>
      <c r="BX35" s="33" t="str">
        <f t="shared" si="8"/>
        <v>軽米町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40521.78609602325</v>
      </c>
      <c r="BZ35" s="36"/>
      <c r="CA35" s="33" t="str">
        <f t="shared" si="9"/>
        <v>03501</v>
      </c>
      <c r="CB35" s="33" t="str">
        <f t="shared" si="10"/>
        <v>軽米町</v>
      </c>
      <c r="CC35" s="223">
        <f t="shared" si="11"/>
        <v>2.5713185039053722E-2</v>
      </c>
      <c r="CD35" s="223">
        <f t="shared" si="16"/>
        <v>5.2610198818684779</v>
      </c>
      <c r="CE35" s="223">
        <f t="shared" si="17"/>
        <v>0.1066891570316116</v>
      </c>
      <c r="CF35" s="223">
        <f t="shared" si="18"/>
        <v>0</v>
      </c>
      <c r="CG35" s="223">
        <f t="shared" si="19"/>
        <v>0</v>
      </c>
      <c r="CH35" s="223">
        <f t="shared" si="20"/>
        <v>1.1172182759348532</v>
      </c>
      <c r="CI35" s="223">
        <f t="shared" si="12"/>
        <v>6.5106404998739968</v>
      </c>
      <c r="CK35" s="18" t="str">
        <f t="shared" si="13"/>
        <v>03501</v>
      </c>
      <c r="CL35" s="18" t="str">
        <f t="shared" si="14"/>
        <v>軽米町</v>
      </c>
      <c r="CM35" s="18">
        <f>VLOOKUP($CK35&amp;"_"&amp;$AZ$7,データシート1!$A:$BT,MATCH("ca_太陽光発電（10kW未満）",データシート1!$A$1:$BT$1,0),0)</f>
        <v>175</v>
      </c>
      <c r="CN35" s="18">
        <f>VLOOKUP($CK35&amp;"_"&amp;$AZ$5,データシート1!$A:$BT,MATCH("ab_家庭",データシート1!$A$1:$BT$1,0),0)</f>
        <v>3687</v>
      </c>
      <c r="CO35" s="223">
        <f t="shared" si="15"/>
        <v>4.7464062923786278E-2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15461</v>
      </c>
      <c r="AY36" s="18" t="str">
        <f>IF(IFERROR(比較地域マスタ!$Z29,"")=0,"",IFERROR(比較地域マスタ!$Z29,""))</f>
        <v>湯沢町</v>
      </c>
      <c r="BC36" s="844" t="str">
        <f t="shared" si="0"/>
        <v>15461</v>
      </c>
      <c r="BD36" s="1031" t="str">
        <f t="shared" si="2"/>
        <v>湯沢町</v>
      </c>
      <c r="BE36" s="34">
        <f>VLOOKUP($BC36&amp;"_"&amp;$AZ$7,データシート1!$A:$BT,MATCH("cb_"&amp;BE$12,データシート1!$A$1:$BT$1,0),0)</f>
        <v>80.099999999999994</v>
      </c>
      <c r="BF36" s="34">
        <f>VLOOKUP($BC36&amp;"_"&amp;$AZ$7,データシート1!$A:$BT,MATCH("cb_"&amp;BF$12,データシート1!$A$1:$BT$1,0),0)</f>
        <v>69.3</v>
      </c>
      <c r="BG36" s="34">
        <f>VLOOKUP($BC36&amp;"_"&amp;$AZ$7,データシート1!$A:$BT,MATCH("cb_"&amp;BG$12,データシート1!$A$1:$BT$1,0),0)</f>
        <v>0</v>
      </c>
      <c r="BH36" s="34">
        <f>VLOOKUP($BC36&amp;"_"&amp;$AZ$7,データシート1!$A:$BT,MATCH("cb_"&amp;BH$12,データシート1!$A$1:$BT$1,0),0)</f>
        <v>23288</v>
      </c>
      <c r="BI36" s="34">
        <f>VLOOKUP($BC36&amp;"_"&amp;$AZ$7,データシート1!$A:$BT,MATCH("cb_"&amp;BI$12,データシート1!$A$1:$BT$1,0),0)</f>
        <v>0</v>
      </c>
      <c r="BJ36" s="34">
        <f>VLOOKUP($BC36&amp;"_"&amp;$AZ$7,データシート1!$A:$BT,MATCH("cb_"&amp;BJ$12,データシート1!$A$1:$BT$1,0),0)</f>
        <v>0</v>
      </c>
      <c r="BK36" s="34">
        <f t="shared" si="3"/>
        <v>23437.4</v>
      </c>
      <c r="BL36" s="36"/>
      <c r="BM36" s="844" t="str">
        <f t="shared" si="4"/>
        <v>15461</v>
      </c>
      <c r="BN36" s="1031" t="str">
        <f t="shared" si="5"/>
        <v>湯沢町</v>
      </c>
      <c r="BO36" s="34">
        <f>BE36*VLOOKUP(BO$12,別紙!$B$4:$E$10,MATCH("設備利用率",別紙!$B$4:$E$4,0),0)/100*8760/10^3</f>
        <v>96.129611999999995</v>
      </c>
      <c r="BP36" s="34">
        <f>BF36*VLOOKUP(BP$12,別紙!$B$4:$E$10,MATCH("設備利用率",別紙!$B$4:$E$4,0),0)/100*8760/10^3</f>
        <v>91.667267999999979</v>
      </c>
      <c r="BQ36" s="34">
        <f>BG36*VLOOKUP(BQ$12,別紙!$B$4:$E$10,MATCH("設備利用率",別紙!$B$4:$E$4,0),0)/100*8760/10^3</f>
        <v>0</v>
      </c>
      <c r="BR36" s="34">
        <f>BH36*VLOOKUP(BR$12,別紙!$B$4:$E$10,MATCH("設備利用率",別紙!$B$4:$E$4,0),0)/100*8760/10^3</f>
        <v>122401.728</v>
      </c>
      <c r="BS36" s="34">
        <f>BI36*VLOOKUP(BS$12,別紙!$B$4:$E$10,MATCH("設備利用率",別紙!$B$4:$E$4,0),0)/100*8760/10^3</f>
        <v>0</v>
      </c>
      <c r="BT36" s="34">
        <f>BJ36*VLOOKUP(BT$12,別紙!$B$4:$E$10,MATCH("設備利用率",別紙!$B$4:$E$4,0),0)/100*8760/10^3</f>
        <v>0</v>
      </c>
      <c r="BU36" s="34">
        <f t="shared" si="6"/>
        <v>122589.52488</v>
      </c>
      <c r="BV36" s="36"/>
      <c r="BW36" s="33" t="str">
        <f t="shared" si="7"/>
        <v>15461</v>
      </c>
      <c r="BX36" s="33" t="str">
        <f t="shared" si="8"/>
        <v>湯沢町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53171.280252768338</v>
      </c>
      <c r="BZ36" s="36"/>
      <c r="CA36" s="33" t="str">
        <f t="shared" si="9"/>
        <v>15461</v>
      </c>
      <c r="CB36" s="33" t="str">
        <f t="shared" si="10"/>
        <v>湯沢町</v>
      </c>
      <c r="CC36" s="223">
        <f t="shared" si="11"/>
        <v>1.8079235922666174E-3</v>
      </c>
      <c r="CD36" s="223">
        <f t="shared" si="16"/>
        <v>1.7239996397345983E-3</v>
      </c>
      <c r="CE36" s="223">
        <f t="shared" si="17"/>
        <v>0</v>
      </c>
      <c r="CF36" s="223">
        <f t="shared" si="18"/>
        <v>2.3020270984283329</v>
      </c>
      <c r="CG36" s="223">
        <f t="shared" si="19"/>
        <v>0</v>
      </c>
      <c r="CH36" s="223">
        <f t="shared" si="20"/>
        <v>0</v>
      </c>
      <c r="CI36" s="223">
        <f t="shared" si="12"/>
        <v>2.3055590216603337</v>
      </c>
      <c r="CK36" s="18" t="str">
        <f t="shared" si="13"/>
        <v>15461</v>
      </c>
      <c r="CL36" s="18" t="str">
        <f t="shared" si="14"/>
        <v>湯沢町</v>
      </c>
      <c r="CM36" s="18">
        <f>VLOOKUP($CK36&amp;"_"&amp;$AZ$7,データシート1!$A:$BT,MATCH("ca_太陽光発電（10kW未満）",データシート1!$A$1:$BT$1,0),0)</f>
        <v>16</v>
      </c>
      <c r="CN36" s="18">
        <f>VLOOKUP($CK36&amp;"_"&amp;$AZ$5,データシート1!$A:$BT,MATCH("ab_家庭",データシート1!$A$1:$BT$1,0),0)</f>
        <v>4030</v>
      </c>
      <c r="CO36" s="223">
        <f t="shared" si="15"/>
        <v>3.9702233250620347E-3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04324</v>
      </c>
      <c r="AY37" s="18" t="str">
        <f>IF(IFERROR(比較地域マスタ!$Z30,"")=0,"",IFERROR(比較地域マスタ!$Z30,""))</f>
        <v>川崎町</v>
      </c>
      <c r="BC37" s="844" t="str">
        <f t="shared" si="0"/>
        <v>04324</v>
      </c>
      <c r="BD37" s="1031" t="str">
        <f t="shared" si="2"/>
        <v>川崎町</v>
      </c>
      <c r="BE37" s="34">
        <f>VLOOKUP($BC37&amp;"_"&amp;$AZ$7,データシート1!$A:$BT,MATCH("cb_"&amp;BE$12,データシート1!$A$1:$BT$1,0),0)</f>
        <v>926.69999999999982</v>
      </c>
      <c r="BF37" s="34">
        <f>VLOOKUP($BC37&amp;"_"&amp;$AZ$7,データシート1!$A:$BT,MATCH("cb_"&amp;BF$12,データシート1!$A$1:$BT$1,0),0)</f>
        <v>88355.39999999998</v>
      </c>
      <c r="BG37" s="34">
        <f>VLOOKUP($BC37&amp;"_"&amp;$AZ$7,データシート1!$A:$BT,MATCH("cb_"&amp;BG$12,データシート1!$A$1:$BT$1,0),0)</f>
        <v>0</v>
      </c>
      <c r="BH37" s="34">
        <f>VLOOKUP($BC37&amp;"_"&amp;$AZ$7,データシート1!$A:$BT,MATCH("cb_"&amp;BH$12,データシート1!$A$1:$BT$1,0),0)</f>
        <v>271</v>
      </c>
      <c r="BI37" s="34">
        <f>VLOOKUP($BC37&amp;"_"&amp;$AZ$7,データシート1!$A:$BT,MATCH("cb_"&amp;BI$12,データシート1!$A$1:$BT$1,0),0)</f>
        <v>0</v>
      </c>
      <c r="BJ37" s="34">
        <f>VLOOKUP($BC37&amp;"_"&amp;$AZ$7,データシート1!$A:$BT,MATCH("cb_"&amp;BJ$12,データシート1!$A$1:$BT$1,0),0)</f>
        <v>40</v>
      </c>
      <c r="BK37" s="34">
        <f t="shared" si="3"/>
        <v>89593.099999999977</v>
      </c>
      <c r="BL37" s="36"/>
      <c r="BM37" s="844" t="str">
        <f t="shared" si="4"/>
        <v>04324</v>
      </c>
      <c r="BN37" s="1031" t="str">
        <f t="shared" si="5"/>
        <v>川崎町</v>
      </c>
      <c r="BO37" s="34">
        <f>BE37*VLOOKUP(BO$12,別紙!$B$4:$E$10,MATCH("設備利用率",別紙!$B$4:$E$4,0),0)/100*8760/10^3</f>
        <v>1112.1512039999998</v>
      </c>
      <c r="BP37" s="34">
        <f>BF37*VLOOKUP(BP$12,別紙!$B$4:$E$10,MATCH("設備利用率",別紙!$B$4:$E$4,0),0)/100*8760/10^3</f>
        <v>116872.98890399997</v>
      </c>
      <c r="BQ37" s="34">
        <f>BG37*VLOOKUP(BQ$12,別紙!$B$4:$E$10,MATCH("設備利用率",別紙!$B$4:$E$4,0),0)/100*8760/10^3</f>
        <v>0</v>
      </c>
      <c r="BR37" s="34">
        <f>BH37*VLOOKUP(BR$12,別紙!$B$4:$E$10,MATCH("設備利用率",別紙!$B$4:$E$4,0),0)/100*8760/10^3</f>
        <v>1424.376</v>
      </c>
      <c r="BS37" s="34">
        <f>BI37*VLOOKUP(BS$12,別紙!$B$4:$E$10,MATCH("設備利用率",別紙!$B$4:$E$4,0),0)/100*8760/10^3</f>
        <v>0</v>
      </c>
      <c r="BT37" s="34">
        <f>BJ37*VLOOKUP(BT$12,別紙!$B$4:$E$10,MATCH("設備利用率",別紙!$B$4:$E$4,0),0)/100*8760/10^3</f>
        <v>280.32</v>
      </c>
      <c r="BU37" s="34">
        <f t="shared" si="6"/>
        <v>119689.83610799997</v>
      </c>
      <c r="BV37" s="36"/>
      <c r="BW37" s="33" t="str">
        <f t="shared" si="7"/>
        <v>04324</v>
      </c>
      <c r="BX37" s="33" t="str">
        <f t="shared" si="8"/>
        <v>川崎町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38151.254635582824</v>
      </c>
      <c r="BZ37" s="36"/>
      <c r="CA37" s="33" t="str">
        <f t="shared" si="9"/>
        <v>04324</v>
      </c>
      <c r="CB37" s="33" t="str">
        <f t="shared" si="10"/>
        <v>川崎町</v>
      </c>
      <c r="CC37" s="223">
        <f t="shared" si="11"/>
        <v>2.9151104324698175E-2</v>
      </c>
      <c r="CD37" s="223">
        <f t="shared" si="16"/>
        <v>3.0634114138672426</v>
      </c>
      <c r="CE37" s="223">
        <f t="shared" si="17"/>
        <v>0</v>
      </c>
      <c r="CF37" s="223">
        <f t="shared" si="18"/>
        <v>3.7334971381819675E-2</v>
      </c>
      <c r="CG37" s="223">
        <f t="shared" si="19"/>
        <v>0</v>
      </c>
      <c r="CH37" s="223">
        <f t="shared" si="20"/>
        <v>7.3475958439005512E-3</v>
      </c>
      <c r="CI37" s="223">
        <f t="shared" si="12"/>
        <v>3.137245085417661</v>
      </c>
      <c r="CK37" s="18" t="str">
        <f t="shared" si="13"/>
        <v>04324</v>
      </c>
      <c r="CL37" s="18" t="str">
        <f t="shared" si="14"/>
        <v>川崎町</v>
      </c>
      <c r="CM37" s="18">
        <f>VLOOKUP($CK37&amp;"_"&amp;$AZ$7,データシート1!$A:$BT,MATCH("ca_太陽光発電（10kW未満）",データシート1!$A$1:$BT$1,0),0)</f>
        <v>197</v>
      </c>
      <c r="CN37" s="18">
        <f>VLOOKUP($CK37&amp;"_"&amp;$AZ$5,データシート1!$A:$BT,MATCH("ab_家庭",データシート1!$A$1:$BT$1,0),0)</f>
        <v>3397</v>
      </c>
      <c r="CO37" s="223">
        <f t="shared" si="15"/>
        <v>5.7992346187812779E-2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29361</v>
      </c>
      <c r="AY38" s="18" t="str">
        <f>IF(IFERROR(比較地域マスタ!$Z31,"")=0,"",IFERROR(比較地域マスタ!$Z31,""))</f>
        <v>川西町</v>
      </c>
      <c r="BC38" s="844" t="str">
        <f t="shared" si="0"/>
        <v>29361</v>
      </c>
      <c r="BD38" s="1031" t="str">
        <f t="shared" si="2"/>
        <v>川西町</v>
      </c>
      <c r="BE38" s="34">
        <f>VLOOKUP($BC38&amp;"_"&amp;$AZ$7,データシート1!$A:$BT,MATCH("cb_"&amp;BE$12,データシート1!$A$1:$BT$1,0),0)</f>
        <v>1507.9</v>
      </c>
      <c r="BF38" s="34">
        <f>VLOOKUP($BC38&amp;"_"&amp;$AZ$7,データシート1!$A:$BT,MATCH("cb_"&amp;BF$12,データシート1!$A$1:$BT$1,0),0)</f>
        <v>3491.4000000000005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4999.3000000000011</v>
      </c>
      <c r="BL38" s="36"/>
      <c r="BM38" s="844" t="str">
        <f t="shared" si="4"/>
        <v>29361</v>
      </c>
      <c r="BN38" s="1031" t="str">
        <f t="shared" si="5"/>
        <v>川西町</v>
      </c>
      <c r="BO38" s="34">
        <f>BE38*VLOOKUP(BO$12,別紙!$B$4:$E$10,MATCH("設備利用率",別紙!$B$4:$E$4,0),0)/100*8760/10^3</f>
        <v>1809.6609480000002</v>
      </c>
      <c r="BP38" s="34">
        <f>BF38*VLOOKUP(BP$12,別紙!$B$4:$E$10,MATCH("設備利用率",別紙!$B$4:$E$4,0),0)/100*8760/10^3</f>
        <v>4618.2842640000008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6427.9452120000005</v>
      </c>
      <c r="BV38" s="36"/>
      <c r="BW38" s="33" t="str">
        <f t="shared" si="7"/>
        <v>29361</v>
      </c>
      <c r="BX38" s="33" t="str">
        <f t="shared" si="8"/>
        <v>川西町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93838.332820923402</v>
      </c>
      <c r="BZ38" s="36"/>
      <c r="CA38" s="33" t="str">
        <f t="shared" si="9"/>
        <v>29361</v>
      </c>
      <c r="CB38" s="33" t="str">
        <f t="shared" si="10"/>
        <v>川西町</v>
      </c>
      <c r="CC38" s="223">
        <f t="shared" si="11"/>
        <v>1.928487957531674E-2</v>
      </c>
      <c r="CD38" s="223">
        <f t="shared" si="16"/>
        <v>4.921532730993116E-2</v>
      </c>
      <c r="CE38" s="223">
        <f t="shared" si="17"/>
        <v>0</v>
      </c>
      <c r="CF38" s="223">
        <f t="shared" si="18"/>
        <v>0</v>
      </c>
      <c r="CG38" s="223">
        <f t="shared" si="19"/>
        <v>0</v>
      </c>
      <c r="CH38" s="223">
        <f t="shared" si="20"/>
        <v>0</v>
      </c>
      <c r="CI38" s="223">
        <f t="shared" si="12"/>
        <v>6.8500206885247897E-2</v>
      </c>
      <c r="CK38" s="18" t="str">
        <f t="shared" si="13"/>
        <v>29361</v>
      </c>
      <c r="CL38" s="18" t="str">
        <f t="shared" si="14"/>
        <v>川西町</v>
      </c>
      <c r="CM38" s="18">
        <f>VLOOKUP($CK38&amp;"_"&amp;$AZ$7,データシート1!$A:$BT,MATCH("ca_太陽光発電（10kW未満）",データシート1!$A$1:$BT$1,0),0)</f>
        <v>333</v>
      </c>
      <c r="CN38" s="18">
        <f>VLOOKUP($CK38&amp;"_"&amp;$AZ$5,データシート1!$A:$BT,MATCH("ab_家庭",データシート1!$A$1:$BT$1,0),0)</f>
        <v>3619</v>
      </c>
      <c r="CO38" s="223">
        <f t="shared" si="15"/>
        <v>9.2014368610113292E-2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20363</v>
      </c>
      <c r="AY39" s="18" t="str">
        <f>IF(IFERROR(比較地域マスタ!$Z32,"")=0,"",IFERROR(比較地域マスタ!$Z32,""))</f>
        <v>原村</v>
      </c>
      <c r="BC39" s="844" t="str">
        <f t="shared" si="0"/>
        <v>20363</v>
      </c>
      <c r="BD39" s="1031" t="str">
        <f t="shared" si="2"/>
        <v>原村</v>
      </c>
      <c r="BE39" s="34">
        <f>VLOOKUP($BC39&amp;"_"&amp;$AZ$7,データシート1!$A:$BT,MATCH("cb_"&amp;BE$12,データシート1!$A$1:$BT$1,0),0)</f>
        <v>2700.6000000000017</v>
      </c>
      <c r="BF39" s="34">
        <f>VLOOKUP($BC39&amp;"_"&amp;$AZ$7,データシート1!$A:$BT,MATCH("cb_"&amp;BF$12,データシート1!$A$1:$BT$1,0),0)</f>
        <v>6590.9000000000015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9291.5000000000036</v>
      </c>
      <c r="BL39" s="36"/>
      <c r="BM39" s="844" t="str">
        <f t="shared" si="4"/>
        <v>20363</v>
      </c>
      <c r="BN39" s="1031" t="str">
        <f t="shared" si="5"/>
        <v>原村</v>
      </c>
      <c r="BO39" s="34">
        <f>BE39*VLOOKUP(BO$12,別紙!$B$4:$E$10,MATCH("設備利用率",別紙!$B$4:$E$4,0),0)/100*8760/10^3</f>
        <v>3241.044072000002</v>
      </c>
      <c r="BP39" s="34">
        <f>BF39*VLOOKUP(BP$12,別紙!$B$4:$E$10,MATCH("設備利用率",別紙!$B$4:$E$4,0),0)/100*8760/10^3</f>
        <v>8718.1788840000008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11959.222956000003</v>
      </c>
      <c r="BV39" s="36"/>
      <c r="BW39" s="33" t="str">
        <f t="shared" si="7"/>
        <v>20363</v>
      </c>
      <c r="BX39" s="33" t="str">
        <f t="shared" si="8"/>
        <v>原村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31303.094752642981</v>
      </c>
      <c r="BZ39" s="36"/>
      <c r="CA39" s="33" t="str">
        <f t="shared" si="9"/>
        <v>20363</v>
      </c>
      <c r="CB39" s="33" t="str">
        <f t="shared" si="10"/>
        <v>原村</v>
      </c>
      <c r="CC39" s="223">
        <f t="shared" si="11"/>
        <v>0.10353749677502268</v>
      </c>
      <c r="CD39" s="223">
        <f t="shared" si="16"/>
        <v>0.27850852936078813</v>
      </c>
      <c r="CE39" s="223">
        <f t="shared" si="17"/>
        <v>0</v>
      </c>
      <c r="CF39" s="223">
        <f t="shared" si="18"/>
        <v>0</v>
      </c>
      <c r="CG39" s="223">
        <f t="shared" si="19"/>
        <v>0</v>
      </c>
      <c r="CH39" s="223">
        <f t="shared" si="20"/>
        <v>0</v>
      </c>
      <c r="CI39" s="223">
        <f t="shared" si="12"/>
        <v>0.38204602613581085</v>
      </c>
      <c r="CK39" s="18" t="str">
        <f t="shared" si="13"/>
        <v>20363</v>
      </c>
      <c r="CL39" s="18" t="str">
        <f t="shared" si="14"/>
        <v>原村</v>
      </c>
      <c r="CM39" s="18">
        <f>VLOOKUP($CK39&amp;"_"&amp;$AZ$7,データシート1!$A:$BT,MATCH("ca_太陽光発電（10kW未満）",データシート1!$A$1:$BT$1,0),0)</f>
        <v>545</v>
      </c>
      <c r="CN39" s="18">
        <f>VLOOKUP($CK39&amp;"_"&amp;$AZ$5,データシート1!$A:$BT,MATCH("ab_家庭",データシート1!$A$1:$BT$1,0),0)</f>
        <v>3491</v>
      </c>
      <c r="CO39" s="223">
        <f t="shared" si="15"/>
        <v>0.15611572615296476</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41441</v>
      </c>
      <c r="AY40" s="18" t="str">
        <f>IF(IFERROR(比較地域マスタ!$Z33,"")=0,"",IFERROR(比較地域マスタ!$Z33,""))</f>
        <v>太良町</v>
      </c>
      <c r="BC40" s="844" t="str">
        <f t="shared" si="0"/>
        <v>41441</v>
      </c>
      <c r="BD40" s="1031" t="str">
        <f t="shared" si="2"/>
        <v>太良町</v>
      </c>
      <c r="BE40" s="34">
        <f>VLOOKUP($BC40&amp;"_"&amp;$AZ$7,データシート1!$A:$BT,MATCH("cb_"&amp;BE$12,データシート1!$A$1:$BT$1,0),0)</f>
        <v>1854.0499999999995</v>
      </c>
      <c r="BF40" s="34">
        <f>VLOOKUP($BC40&amp;"_"&amp;$AZ$7,データシート1!$A:$BT,MATCH("cb_"&amp;BF$12,データシート1!$A$1:$BT$1,0),0)</f>
        <v>15959</v>
      </c>
      <c r="BG40" s="34">
        <f>VLOOKUP($BC40&amp;"_"&amp;$AZ$7,データシート1!$A:$BT,MATCH("cb_"&amp;BG$12,データシート1!$A$1:$BT$1,0),0)</f>
        <v>0</v>
      </c>
      <c r="BH40" s="34">
        <f>VLOOKUP($BC40&amp;"_"&amp;$AZ$7,データシート1!$A:$BT,MATCH("cb_"&amp;BH$12,データシート1!$A$1:$BT$1,0),0)</f>
        <v>248</v>
      </c>
      <c r="BI40" s="34">
        <f>VLOOKUP($BC40&amp;"_"&amp;$AZ$7,データシート1!$A:$BT,MATCH("cb_"&amp;BI$12,データシート1!$A$1:$BT$1,0),0)</f>
        <v>0</v>
      </c>
      <c r="BJ40" s="34">
        <f>VLOOKUP($BC40&amp;"_"&amp;$AZ$7,データシート1!$A:$BT,MATCH("cb_"&amp;BJ$12,データシート1!$A$1:$BT$1,0),0)</f>
        <v>0</v>
      </c>
      <c r="BK40" s="34">
        <f t="shared" si="3"/>
        <v>18061.05</v>
      </c>
      <c r="BL40" s="36"/>
      <c r="BM40" s="844" t="str">
        <f t="shared" si="4"/>
        <v>41441</v>
      </c>
      <c r="BN40" s="1031" t="str">
        <f t="shared" si="5"/>
        <v>太良町</v>
      </c>
      <c r="BO40" s="34">
        <f>BE40*VLOOKUP(BO$12,別紙!$B$4:$E$10,MATCH("設備利用率",別紙!$B$4:$E$4,0),0)/100*8760/10^3</f>
        <v>2225.0824859999989</v>
      </c>
      <c r="BP40" s="34">
        <f>BF40*VLOOKUP(BP$12,別紙!$B$4:$E$10,MATCH("設備利用率",別紙!$B$4:$E$4,0),0)/100*8760/10^3</f>
        <v>21109.926839999996</v>
      </c>
      <c r="BQ40" s="34">
        <f>BG40*VLOOKUP(BQ$12,別紙!$B$4:$E$10,MATCH("設備利用率",別紙!$B$4:$E$4,0),0)/100*8760/10^3</f>
        <v>0</v>
      </c>
      <c r="BR40" s="34">
        <f>BH40*VLOOKUP(BR$12,別紙!$B$4:$E$10,MATCH("設備利用率",別紙!$B$4:$E$4,0),0)/100*8760/10^3</f>
        <v>1303.4880000000001</v>
      </c>
      <c r="BS40" s="34">
        <f>BI40*VLOOKUP(BS$12,別紙!$B$4:$E$10,MATCH("設備利用率",別紙!$B$4:$E$4,0),0)/100*8760/10^3</f>
        <v>0</v>
      </c>
      <c r="BT40" s="34">
        <f>BJ40*VLOOKUP(BT$12,別紙!$B$4:$E$10,MATCH("設備利用率",別紙!$B$4:$E$4,0),0)/100*8760/10^3</f>
        <v>0</v>
      </c>
      <c r="BU40" s="34">
        <f t="shared" si="6"/>
        <v>24638.497325999997</v>
      </c>
      <c r="BV40" s="36"/>
      <c r="BW40" s="33" t="str">
        <f t="shared" si="7"/>
        <v>41441</v>
      </c>
      <c r="BX40" s="33" t="str">
        <f t="shared" si="8"/>
        <v>太良町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33636.594896348121</v>
      </c>
      <c r="BZ40" s="36"/>
      <c r="CA40" s="33" t="str">
        <f t="shared" si="9"/>
        <v>41441</v>
      </c>
      <c r="CB40" s="33" t="str">
        <f t="shared" si="10"/>
        <v>太良町</v>
      </c>
      <c r="CC40" s="223">
        <f t="shared" si="11"/>
        <v>6.6150646129807061E-2</v>
      </c>
      <c r="CD40" s="223">
        <f t="shared" si="16"/>
        <v>0.62758810471305682</v>
      </c>
      <c r="CE40" s="223">
        <f t="shared" si="17"/>
        <v>0</v>
      </c>
      <c r="CF40" s="223">
        <f t="shared" si="18"/>
        <v>3.8752079513896275E-2</v>
      </c>
      <c r="CG40" s="223">
        <f t="shared" si="19"/>
        <v>0</v>
      </c>
      <c r="CH40" s="223">
        <f t="shared" si="20"/>
        <v>0</v>
      </c>
      <c r="CI40" s="223">
        <f t="shared" si="12"/>
        <v>0.73249083035676021</v>
      </c>
      <c r="CK40" s="18" t="str">
        <f t="shared" si="13"/>
        <v>41441</v>
      </c>
      <c r="CL40" s="18" t="str">
        <f t="shared" si="14"/>
        <v>太良町</v>
      </c>
      <c r="CM40" s="18">
        <f>VLOOKUP($CK40&amp;"_"&amp;$AZ$7,データシート1!$A:$BT,MATCH("ca_太陽光発電（10kW未満）",データシート1!$A$1:$BT$1,0),0)</f>
        <v>348</v>
      </c>
      <c r="CN40" s="18">
        <f>VLOOKUP($CK40&amp;"_"&amp;$AZ$5,データシート1!$A:$BT,MATCH("ab_家庭",データシート1!$A$1:$BT$1,0),0)</f>
        <v>3189</v>
      </c>
      <c r="CO40" s="223">
        <f t="shared" si="15"/>
        <v>0.10912511759172154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01584</v>
      </c>
      <c r="AY41" s="18" t="str">
        <f>IF(IFERROR(比較地域マスタ!$Z34,"")=0,"",IFERROR(比較地域マスタ!$Z34,""))</f>
        <v>洞爺湖町</v>
      </c>
      <c r="BC41" s="844" t="str">
        <f t="shared" si="0"/>
        <v>01584</v>
      </c>
      <c r="BD41" s="1031" t="str">
        <f t="shared" si="2"/>
        <v>洞爺湖町</v>
      </c>
      <c r="BE41" s="34">
        <f>VLOOKUP($BC41&amp;"_"&amp;$AZ$7,データシート1!$A:$BT,MATCH("cb_"&amp;BE$12,データシート1!$A$1:$BT$1,0),0)</f>
        <v>344.30000000000007</v>
      </c>
      <c r="BF41" s="34">
        <f>VLOOKUP($BC41&amp;"_"&amp;$AZ$7,データシート1!$A:$BT,MATCH("cb_"&amp;BF$12,データシート1!$A$1:$BT$1,0),0)</f>
        <v>5570.3440000000001</v>
      </c>
      <c r="BG41" s="34">
        <f>VLOOKUP($BC41&amp;"_"&amp;$AZ$7,データシート1!$A:$BT,MATCH("cb_"&amp;BG$12,データシート1!$A$1:$BT$1,0),0)</f>
        <v>0</v>
      </c>
      <c r="BH41" s="34">
        <f>VLOOKUP($BC41&amp;"_"&amp;$AZ$7,データシート1!$A:$BT,MATCH("cb_"&amp;BH$12,データシート1!$A$1:$BT$1,0),0)</f>
        <v>20790</v>
      </c>
      <c r="BI41" s="34">
        <f>VLOOKUP($BC41&amp;"_"&amp;$AZ$7,データシート1!$A:$BT,MATCH("cb_"&amp;BI$12,データシート1!$A$1:$BT$1,0),0)</f>
        <v>0</v>
      </c>
      <c r="BJ41" s="34">
        <f>VLOOKUP($BC41&amp;"_"&amp;$AZ$7,データシート1!$A:$BT,MATCH("cb_"&amp;BJ$12,データシート1!$A$1:$BT$1,0),0)</f>
        <v>0</v>
      </c>
      <c r="BK41" s="34">
        <f t="shared" si="3"/>
        <v>26704.644</v>
      </c>
      <c r="BL41" s="36"/>
      <c r="BM41" s="844" t="str">
        <f t="shared" si="4"/>
        <v>01584</v>
      </c>
      <c r="BN41" s="1031" t="str">
        <f t="shared" si="5"/>
        <v>洞爺湖町</v>
      </c>
      <c r="BO41" s="34">
        <f>BE41*VLOOKUP(BO$12,別紙!$B$4:$E$10,MATCH("設備利用率",別紙!$B$4:$E$4,0),0)/100*8760/10^3</f>
        <v>413.20131600000008</v>
      </c>
      <c r="BP41" s="34">
        <f>BF41*VLOOKUP(BP$12,別紙!$B$4:$E$10,MATCH("設備利用率",別紙!$B$4:$E$4,0),0)/100*8760/10^3</f>
        <v>7368.2282294400002</v>
      </c>
      <c r="BQ41" s="34">
        <f>BG41*VLOOKUP(BQ$12,別紙!$B$4:$E$10,MATCH("設備利用率",別紙!$B$4:$E$4,0),0)/100*8760/10^3</f>
        <v>0</v>
      </c>
      <c r="BR41" s="34">
        <f>BH41*VLOOKUP(BR$12,別紙!$B$4:$E$10,MATCH("設備利用率",別紙!$B$4:$E$4,0),0)/100*8760/10^3</f>
        <v>109272.24</v>
      </c>
      <c r="BS41" s="34">
        <f>BI41*VLOOKUP(BS$12,別紙!$B$4:$E$10,MATCH("設備利用率",別紙!$B$4:$E$4,0),0)/100*8760/10^3</f>
        <v>0</v>
      </c>
      <c r="BT41" s="34">
        <f>BJ41*VLOOKUP(BT$12,別紙!$B$4:$E$10,MATCH("設備利用率",別紙!$B$4:$E$4,0),0)/100*8760/10^3</f>
        <v>0</v>
      </c>
      <c r="BU41" s="34">
        <f t="shared" si="6"/>
        <v>117053.66954544</v>
      </c>
      <c r="BV41" s="36"/>
      <c r="BW41" s="33" t="str">
        <f t="shared" si="7"/>
        <v>01584</v>
      </c>
      <c r="BX41" s="33" t="str">
        <f t="shared" si="8"/>
        <v>洞爺湖町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49835.368597399734</v>
      </c>
      <c r="BZ41" s="36"/>
      <c r="CA41" s="33" t="str">
        <f t="shared" si="9"/>
        <v>01584</v>
      </c>
      <c r="CB41" s="33" t="str">
        <f t="shared" si="10"/>
        <v>洞爺湖町</v>
      </c>
      <c r="CC41" s="223">
        <f t="shared" si="11"/>
        <v>8.2913265744674301E-3</v>
      </c>
      <c r="CD41" s="223">
        <f t="shared" si="16"/>
        <v>0.14785138420395777</v>
      </c>
      <c r="CE41" s="223">
        <f t="shared" si="17"/>
        <v>0</v>
      </c>
      <c r="CF41" s="223">
        <f t="shared" si="18"/>
        <v>2.1926644284056027</v>
      </c>
      <c r="CG41" s="223">
        <f t="shared" si="19"/>
        <v>0</v>
      </c>
      <c r="CH41" s="223">
        <f t="shared" si="20"/>
        <v>0</v>
      </c>
      <c r="CI41" s="223">
        <f t="shared" si="12"/>
        <v>2.3488071391840277</v>
      </c>
      <c r="CK41" s="18" t="str">
        <f t="shared" si="13"/>
        <v>01584</v>
      </c>
      <c r="CL41" s="18" t="str">
        <f t="shared" si="14"/>
        <v>洞爺湖町</v>
      </c>
      <c r="CM41" s="18">
        <f>VLOOKUP($CK41&amp;"_"&amp;$AZ$7,データシート1!$A:$BT,MATCH("ca_太陽光発電（10kW未満）",データシート1!$A$1:$BT$1,0),0)</f>
        <v>63</v>
      </c>
      <c r="CN41" s="18">
        <f>VLOOKUP($CK41&amp;"_"&amp;$AZ$5,データシート1!$A:$BT,MATCH("ab_家庭",データシート1!$A$1:$BT$1,0),0)</f>
        <v>4728</v>
      </c>
      <c r="CO41" s="223">
        <f t="shared" si="15"/>
        <v>1.3324873096446701E-2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24343</v>
      </c>
      <c r="AY72" s="18" t="str">
        <f>IF(IFERROR(比較地域マスタ!$AE7,"")=0,"",IFERROR(比較地域マスタ!$AE7,""))</f>
        <v>朝日町</v>
      </c>
      <c r="AZ72" s="16"/>
      <c r="BA72" s="22">
        <v>1</v>
      </c>
      <c r="BB72" s="22">
        <v>1</v>
      </c>
      <c r="BC72" s="18" t="str">
        <f>AX72</f>
        <v>24343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79905.494999999995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79905.494999999995</v>
      </c>
      <c r="BJ72" s="33">
        <f>(VLOOKUP($BC72&amp;"_"&amp;$AZ$8,データシート3!$A:$AN,MATCH("da_合計",データシート3!$A$1:$AN$1,0),0))/10^3</f>
        <v>103506.15657254781</v>
      </c>
      <c r="BK72" s="33">
        <f t="shared" ref="BK72:BK103" si="21">BI72-BJ72</f>
        <v>-23600.661572547819</v>
      </c>
      <c r="BL72" s="33">
        <f t="shared" ref="BL72:BL103" si="22">IF(BK72&gt;0,0,BK72)</f>
        <v>-23600.661572547819</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24216</v>
      </c>
      <c r="AY73" s="18" t="str">
        <f>IF(IFERROR(比較地域マスタ!$AE8,"")=0,"",IFERROR(比較地域マスタ!$AE8,""))</f>
        <v>伊賀市</v>
      </c>
      <c r="AZ73" s="16"/>
      <c r="BA73" s="22">
        <v>2</v>
      </c>
      <c r="BB73" s="22">
        <v>1</v>
      </c>
      <c r="BC73" s="18" t="str">
        <f t="shared" ref="BC73:BC136" si="24">AX73</f>
        <v>24216</v>
      </c>
      <c r="BD73" s="18" t="str">
        <f t="shared" ref="BD73:BD136" si="25">AY73</f>
        <v>伊賀市</v>
      </c>
      <c r="BE73" s="33">
        <f>VLOOKUP(BC73&amp;"_"&amp;$AZ$9,データシート3!A:AB,MATCH("ea_"&amp;"太陽光（建物系）"&amp;"_年間発電",データシート3!$A$1:$AB$1,0),0)/10^3+VLOOKUP(BC73&amp;"_"&amp;$AZ$9,データシート3!A:AB,MATCH("ea_"&amp;"太陽光（土地系）"&amp;"_年間発電",データシート3!$A$1:$AB$1,0),0)/10^3</f>
        <v>3302704.0409999997</v>
      </c>
      <c r="BF73" s="33">
        <f>VLOOKUP(BC73&amp;"_"&amp;$AZ$9,データシート3!A:AB,MATCH("ea_"&amp;"風力（陸上）"&amp;"_年間発電",データシート3!$A$1:$AB$1,0),0)/10^3</f>
        <v>2140380.5180000002</v>
      </c>
      <c r="BG73" s="33">
        <f>VLOOKUP(BC73&amp;"_"&amp;$AZ$9,データシート3!A:AB,MATCH("ea_"&amp;"中小水（河川）"&amp;"_年間発電",データシート3!$A$1:$AB$1,0),0)/10^3+VLOOKUP(BC73&amp;"_"&amp;$AZ$9,データシート3!A:AB,MATCH("ea_"&amp;"中小水（農業用水路）"&amp;"_年間発電",データシート3!$A$1:$AB$1,0),0)/10^3</f>
        <v>6899.1980000000012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5449983.7570000002</v>
      </c>
      <c r="BJ73" s="33">
        <f>(VLOOKUP($BC73&amp;"_"&amp;$AZ$8,データシート3!$A:$AN,MATCH("da_合計",データシート3!$A$1:$AN$1,0),0))/10^3</f>
        <v>1162732.8493034404</v>
      </c>
      <c r="BK73" s="33">
        <f t="shared" si="21"/>
        <v>4287250.90769656</v>
      </c>
      <c r="BL73" s="33">
        <f t="shared" si="22"/>
        <v>0</v>
      </c>
      <c r="BM73" s="33">
        <f t="shared" si="23"/>
        <v>4287250.90769656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24203</v>
      </c>
      <c r="AY74" s="18" t="str">
        <f>IF(IFERROR(比較地域マスタ!$AE9,"")=0,"",IFERROR(比較地域マスタ!$AE9,""))</f>
        <v>伊勢市</v>
      </c>
      <c r="AZ74" s="16"/>
      <c r="BA74" s="22">
        <v>3</v>
      </c>
      <c r="BB74" s="22">
        <v>1</v>
      </c>
      <c r="BC74" s="18" t="str">
        <f t="shared" si="24"/>
        <v>24203</v>
      </c>
      <c r="BD74" s="18" t="str">
        <f t="shared" si="25"/>
        <v>伊勢市</v>
      </c>
      <c r="BE74" s="33">
        <f>VLOOKUP(BC74&amp;"_"&amp;$AZ$9,データシート3!A:AB,MATCH("ea_"&amp;"太陽光（建物系）"&amp;"_年間発電",データシート3!$A$1:$AB$1,0),0)/10^3+VLOOKUP(BC74&amp;"_"&amp;$AZ$9,データシート3!A:AB,MATCH("ea_"&amp;"太陽光（土地系）"&amp;"_年間発電",データシート3!$A$1:$AB$1,0),0)/10^3</f>
        <v>1496875.2220000001</v>
      </c>
      <c r="BF74" s="33">
        <f>VLOOKUP(BC74&amp;"_"&amp;$AZ$9,データシート3!A:AB,MATCH("ea_"&amp;"風力（陸上）"&amp;"_年間発電",データシート3!$A$1:$AB$1,0),0)/10^3</f>
        <v>618062.28399999999</v>
      </c>
      <c r="BG74" s="33">
        <f>VLOOKUP(BC74&amp;"_"&amp;$AZ$9,データシート3!A:AB,MATCH("ea_"&amp;"中小水（河川）"&amp;"_年間発電",データシート3!$A$1:$AB$1,0),0)/10^3+VLOOKUP(BC74&amp;"_"&amp;$AZ$9,データシート3!A:AB,MATCH("ea_"&amp;"中小水（農業用水路）"&amp;"_年間発電",データシート3!$A$1:$AB$1,0),0)/10^3</f>
        <v>180.197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2115117.7030000002</v>
      </c>
      <c r="BJ74" s="33">
        <f>(VLOOKUP($BC74&amp;"_"&amp;$AZ$8,データシート3!$A:$AN,MATCH("da_合計",データシート3!$A$1:$AN$1,0),0))/10^3</f>
        <v>815171.328569568</v>
      </c>
      <c r="BK74" s="33">
        <f t="shared" si="21"/>
        <v>1299946.3744304322</v>
      </c>
      <c r="BL74" s="33">
        <f t="shared" si="22"/>
        <v>0</v>
      </c>
      <c r="BM74" s="33">
        <f t="shared" si="23"/>
        <v>1299946.3744304322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24214</v>
      </c>
      <c r="AY75" s="18" t="str">
        <f>IF(IFERROR(比較地域マスタ!$AE10,"")=0,"",IFERROR(比較地域マスタ!$AE10,""))</f>
        <v>いなべ市</v>
      </c>
      <c r="AZ75" s="16"/>
      <c r="BA75" s="22">
        <v>4</v>
      </c>
      <c r="BB75" s="22">
        <v>1</v>
      </c>
      <c r="BC75" s="18" t="str">
        <f t="shared" si="24"/>
        <v>24214</v>
      </c>
      <c r="BD75" s="18" t="str">
        <f t="shared" si="25"/>
        <v>いなべ市</v>
      </c>
      <c r="BE75" s="33">
        <f>VLOOKUP(BC75&amp;"_"&amp;$AZ$9,データシート3!A:AB,MATCH("ea_"&amp;"太陽光（建物系）"&amp;"_年間発電",データシート3!$A$1:$AB$1,0),0)/10^3+VLOOKUP(BC75&amp;"_"&amp;$AZ$9,データシート3!A:AB,MATCH("ea_"&amp;"太陽光（土地系）"&amp;"_年間発電",データシート3!$A$1:$AB$1,0),0)/10^3</f>
        <v>1524093.514</v>
      </c>
      <c r="BF75" s="33">
        <f>VLOOKUP(BC75&amp;"_"&amp;$AZ$9,データシート3!A:AB,MATCH("ea_"&amp;"風力（陸上）"&amp;"_年間発電",データシート3!$A$1:$AB$1,0),0)/10^3</f>
        <v>725118.652</v>
      </c>
      <c r="BG75" s="33">
        <f>VLOOKUP(BC75&amp;"_"&amp;$AZ$9,データシート3!A:AB,MATCH("ea_"&amp;"中小水（河川）"&amp;"_年間発電",データシート3!$A$1:$AB$1,0),0)/10^3+VLOOKUP(BC75&amp;"_"&amp;$AZ$9,データシート3!A:AB,MATCH("ea_"&amp;"中小水（農業用水路）"&amp;"_年間発電",データシート3!$A$1:$AB$1,0),0)/10^3</f>
        <v>2378.6329999999998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2251590.7990000001</v>
      </c>
      <c r="BJ75" s="33">
        <f>(VLOOKUP($BC75&amp;"_"&amp;$AZ$8,データシート3!$A:$AN,MATCH("da_合計",データシート3!$A$1:$AN$1,0),0))/10^3</f>
        <v>1600834.8011164106</v>
      </c>
      <c r="BK75" s="33">
        <f t="shared" si="21"/>
        <v>650755.99788358947</v>
      </c>
      <c r="BL75" s="33">
        <f t="shared" si="22"/>
        <v>0</v>
      </c>
      <c r="BM75" s="33">
        <f t="shared" si="23"/>
        <v>650755.99788358947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24443</v>
      </c>
      <c r="AY76" s="18" t="str">
        <f>IF(IFERROR(比較地域マスタ!$AE11,"")=0,"",IFERROR(比較地域マスタ!$AE11,""))</f>
        <v>大台町</v>
      </c>
      <c r="AZ76" s="16"/>
      <c r="BA76" s="22">
        <v>5</v>
      </c>
      <c r="BB76" s="22">
        <v>1</v>
      </c>
      <c r="BC76" s="18" t="str">
        <f t="shared" si="24"/>
        <v>24443</v>
      </c>
      <c r="BD76" s="18" t="str">
        <f t="shared" si="25"/>
        <v>大台町</v>
      </c>
      <c r="BE76" s="33">
        <f>VLOOKUP(BC76&amp;"_"&amp;$AZ$9,データシート3!A:AB,MATCH("ea_"&amp;"太陽光（建物系）"&amp;"_年間発電",データシート3!$A$1:$AB$1,0),0)/10^3+VLOOKUP(BC76&amp;"_"&amp;$AZ$9,データシート3!A:AB,MATCH("ea_"&amp;"太陽光（土地系）"&amp;"_年間発電",データシート3!$A$1:$AB$1,0),0)/10^3</f>
        <v>214432.28499999997</v>
      </c>
      <c r="BF76" s="33">
        <f>VLOOKUP(BC76&amp;"_"&amp;$AZ$9,データシート3!A:AB,MATCH("ea_"&amp;"風力（陸上）"&amp;"_年間発電",データシート3!$A$1:$AB$1,0),0)/10^3</f>
        <v>640588.84199999995</v>
      </c>
      <c r="BG76" s="33">
        <f>VLOOKUP(BC76&amp;"_"&amp;$AZ$9,データシート3!A:AB,MATCH("ea_"&amp;"中小水（河川）"&amp;"_年間発電",データシート3!$A$1:$AB$1,0),0)/10^3+VLOOKUP(BC76&amp;"_"&amp;$AZ$9,データシート3!A:AB,MATCH("ea_"&amp;"中小水（農業用水路）"&amp;"_年間発電",データシート3!$A$1:$AB$1,0),0)/10^3</f>
        <v>93738.444000000003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948759.57099999988</v>
      </c>
      <c r="BJ76" s="33">
        <f>(VLOOKUP($BC76&amp;"_"&amp;$AZ$8,データシート3!$A:$AN,MATCH("da_合計",データシート3!$A$1:$AN$1,0),0))/10^3</f>
        <v>44028.636967636594</v>
      </c>
      <c r="BK76" s="33">
        <f t="shared" si="21"/>
        <v>904730.93403236324</v>
      </c>
      <c r="BL76" s="33">
        <f t="shared" si="22"/>
        <v>0</v>
      </c>
      <c r="BM76" s="33">
        <f t="shared" si="23"/>
        <v>904730.93403236324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24209</v>
      </c>
      <c r="AY77" s="18" t="str">
        <f>IF(IFERROR(比較地域マスタ!$AE12,"")=0,"",IFERROR(比較地域マスタ!$AE12,""))</f>
        <v>尾鷲市</v>
      </c>
      <c r="AZ77" s="16"/>
      <c r="BA77" s="22">
        <v>6</v>
      </c>
      <c r="BB77" s="22">
        <v>1</v>
      </c>
      <c r="BC77" s="18" t="str">
        <f t="shared" si="24"/>
        <v>24209</v>
      </c>
      <c r="BD77" s="18" t="str">
        <f t="shared" si="25"/>
        <v>尾鷲市</v>
      </c>
      <c r="BE77" s="33">
        <f>VLOOKUP(BC77&amp;"_"&amp;$AZ$9,データシート3!A:AB,MATCH("ea_"&amp;"太陽光（建物系）"&amp;"_年間発電",データシート3!$A$1:$AB$1,0),0)/10^3+VLOOKUP(BC77&amp;"_"&amp;$AZ$9,データシート3!A:AB,MATCH("ea_"&amp;"太陽光（土地系）"&amp;"_年間発電",データシート3!$A$1:$AB$1,0),0)/10^3</f>
        <v>163845.79699999999</v>
      </c>
      <c r="BF77" s="33">
        <f>VLOOKUP(BC77&amp;"_"&amp;$AZ$9,データシート3!A:AB,MATCH("ea_"&amp;"風力（陸上）"&amp;"_年間発電",データシート3!$A$1:$AB$1,0),0)/10^3</f>
        <v>136129.234</v>
      </c>
      <c r="BG77" s="33">
        <f>VLOOKUP(BC77&amp;"_"&amp;$AZ$9,データシート3!A:AB,MATCH("ea_"&amp;"中小水（河川）"&amp;"_年間発電",データシート3!$A$1:$AB$1,0),0)/10^3+VLOOKUP(BC77&amp;"_"&amp;$AZ$9,データシート3!A:AB,MATCH("ea_"&amp;"中小水（農業用水路）"&amp;"_年間発電",データシート3!$A$1:$AB$1,0),0)/10^3</f>
        <v>25244.561000000002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325219.59199999995</v>
      </c>
      <c r="BJ77" s="33">
        <f>(VLOOKUP($BC77&amp;"_"&amp;$AZ$8,データシート3!$A:$AN,MATCH("da_合計",データシート3!$A$1:$AN$1,0),0))/10^3</f>
        <v>103879.4179455454</v>
      </c>
      <c r="BK77" s="33">
        <f t="shared" si="21"/>
        <v>221340.17405445455</v>
      </c>
      <c r="BL77" s="33">
        <f t="shared" si="22"/>
        <v>0</v>
      </c>
      <c r="BM77" s="33">
        <f t="shared" si="23"/>
        <v>221340.17405445455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24210</v>
      </c>
      <c r="AY78" s="18" t="str">
        <f>IF(IFERROR(比較地域マスタ!$AE13,"")=0,"",IFERROR(比較地域マスタ!$AE13,""))</f>
        <v>亀山市</v>
      </c>
      <c r="AZ78" s="16"/>
      <c r="BA78" s="22">
        <v>7</v>
      </c>
      <c r="BB78" s="22">
        <v>1</v>
      </c>
      <c r="BC78" s="18" t="str">
        <f t="shared" si="24"/>
        <v>24210</v>
      </c>
      <c r="BD78" s="18" t="str">
        <f t="shared" si="25"/>
        <v>亀山市</v>
      </c>
      <c r="BE78" s="33">
        <f>VLOOKUP(BC78&amp;"_"&amp;$AZ$9,データシート3!A:AB,MATCH("ea_"&amp;"太陽光（建物系）"&amp;"_年間発電",データシート3!$A$1:$AB$1,0),0)/10^3+VLOOKUP(BC78&amp;"_"&amp;$AZ$9,データシート3!A:AB,MATCH("ea_"&amp;"太陽光（土地系）"&amp;"_年間発電",データシート3!$A$1:$AB$1,0),0)/10^3</f>
        <v>932483.64899999998</v>
      </c>
      <c r="BF78" s="33">
        <f>VLOOKUP(BC78&amp;"_"&amp;$AZ$9,データシート3!A:AB,MATCH("ea_"&amp;"風力（陸上）"&amp;"_年間発電",データシート3!$A$1:$AB$1,0),0)/10^3</f>
        <v>1004858.936</v>
      </c>
      <c r="BG78" s="33">
        <f>VLOOKUP(BC78&amp;"_"&amp;$AZ$9,データシート3!A:AB,MATCH("ea_"&amp;"中小水（河川）"&amp;"_年間発電",データシート3!$A$1:$AB$1,0),0)/10^3+VLOOKUP(BC78&amp;"_"&amp;$AZ$9,データシート3!A:AB,MATCH("ea_"&amp;"中小水（農業用水路）"&amp;"_年間発電",データシート3!$A$1:$AB$1,0),0)/10^3</f>
        <v>947.154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1938289.7390000001</v>
      </c>
      <c r="BJ78" s="33">
        <f>(VLOOKUP($BC78&amp;"_"&amp;$AZ$8,データシート3!$A:$AN,MATCH("da_合計",データシート3!$A$1:$AN$1,0),0))/10^3</f>
        <v>1122650.4946998865</v>
      </c>
      <c r="BK78" s="33">
        <f t="shared" si="21"/>
        <v>815639.24430011353</v>
      </c>
      <c r="BL78" s="33">
        <f t="shared" si="22"/>
        <v>0</v>
      </c>
      <c r="BM78" s="33">
        <f t="shared" si="23"/>
        <v>815639.24430011353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24344</v>
      </c>
      <c r="AY79" s="18" t="str">
        <f>IF(IFERROR(比較地域マスタ!$AE14,"")=0,"",IFERROR(比較地域マスタ!$AE14,""))</f>
        <v>川越町</v>
      </c>
      <c r="AZ79" s="16"/>
      <c r="BA79" s="22">
        <v>8</v>
      </c>
      <c r="BB79" s="22">
        <v>1</v>
      </c>
      <c r="BC79" s="18" t="str">
        <f t="shared" si="24"/>
        <v>24344</v>
      </c>
      <c r="BD79" s="18" t="str">
        <f t="shared" si="25"/>
        <v>川越町</v>
      </c>
      <c r="BE79" s="33">
        <f>VLOOKUP(BC79&amp;"_"&amp;$AZ$9,データシート3!A:AB,MATCH("ea_"&amp;"太陽光（建物系）"&amp;"_年間発電",データシート3!$A$1:$AB$1,0),0)/10^3+VLOOKUP(BC79&amp;"_"&amp;$AZ$9,データシート3!A:AB,MATCH("ea_"&amp;"太陽光（土地系）"&amp;"_年間発電",データシート3!$A$1:$AB$1,0),0)/10^3</f>
        <v>114185.55100000001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114185.55100000001</v>
      </c>
      <c r="BJ79" s="33">
        <f>(VLOOKUP($BC79&amp;"_"&amp;$AZ$8,データシート3!$A:$AN,MATCH("da_合計",データシート3!$A$1:$AN$1,0),0))/10^3</f>
        <v>134178.44096235812</v>
      </c>
      <c r="BK79" s="33">
        <f t="shared" si="21"/>
        <v>-19992.889962358109</v>
      </c>
      <c r="BL79" s="33">
        <f>IF(BK79&gt;0,0,BK79)</f>
        <v>-19992.889962358109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24303</v>
      </c>
      <c r="AY80" s="18" t="str">
        <f>IF(IFERROR(比較地域マスタ!$AE15,"")=0,"",IFERROR(比較地域マスタ!$AE15,""))</f>
        <v>木曽岬町</v>
      </c>
      <c r="AZ80" s="16"/>
      <c r="BA80" s="22">
        <v>9</v>
      </c>
      <c r="BB80" s="22">
        <v>1</v>
      </c>
      <c r="BC80" s="18" t="str">
        <f t="shared" si="24"/>
        <v>24303</v>
      </c>
      <c r="BD80" s="18" t="str">
        <f t="shared" si="25"/>
        <v>木曽岬町</v>
      </c>
      <c r="BE80" s="33">
        <f>VLOOKUP(BC80&amp;"_"&amp;$AZ$9,データシート3!A:AB,MATCH("ea_"&amp;"太陽光（建物系）"&amp;"_年間発電",データシート3!$A$1:$AB$1,0),0)/10^3+VLOOKUP(BC80&amp;"_"&amp;$AZ$9,データシート3!A:AB,MATCH("ea_"&amp;"太陽光（土地系）"&amp;"_年間発電",データシート3!$A$1:$AB$1,0),0)/10^3</f>
        <v>230196.51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230196.51</v>
      </c>
      <c r="BJ80" s="33">
        <f>(VLOOKUP($BC80&amp;"_"&amp;$AZ$8,データシート3!$A:$AN,MATCH("da_合計",データシート3!$A$1:$AN$1,0),0))/10^3</f>
        <v>68653.866046635114</v>
      </c>
      <c r="BK80" s="33">
        <f t="shared" si="21"/>
        <v>161542.6439533649</v>
      </c>
      <c r="BL80" s="33">
        <f t="shared" si="22"/>
        <v>0</v>
      </c>
      <c r="BM80" s="33">
        <f t="shared" si="23"/>
        <v>161542.6439533649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24562</v>
      </c>
      <c r="AY81" s="18" t="str">
        <f>IF(IFERROR(比較地域マスタ!$AE16,"")=0,"",IFERROR(比較地域マスタ!$AE16,""))</f>
        <v>紀宝町</v>
      </c>
      <c r="AZ81" s="16"/>
      <c r="BA81" s="22">
        <v>10</v>
      </c>
      <c r="BB81" s="22">
        <v>1</v>
      </c>
      <c r="BC81" s="18" t="str">
        <f t="shared" si="24"/>
        <v>24562</v>
      </c>
      <c r="BD81" s="18" t="str">
        <f t="shared" si="25"/>
        <v>紀宝町</v>
      </c>
      <c r="BE81" s="33">
        <f>VLOOKUP(BC81&amp;"_"&amp;$AZ$9,データシート3!A:AB,MATCH("ea_"&amp;"太陽光（建物系）"&amp;"_年間発電",データシート3!$A$1:$AB$1,0),0)/10^3+VLOOKUP(BC81&amp;"_"&amp;$AZ$9,データシート3!A:AB,MATCH("ea_"&amp;"太陽光（土地系）"&amp;"_年間発電",データシート3!$A$1:$AB$1,0),0)/10^3</f>
        <v>172205.21899999998</v>
      </c>
      <c r="BF81" s="33">
        <f>VLOOKUP(BC81&amp;"_"&amp;$AZ$9,データシート3!A:AB,MATCH("ea_"&amp;"風力（陸上）"&amp;"_年間発電",データシート3!$A$1:$AB$1,0),0)/10^3</f>
        <v>152874.02100000001</v>
      </c>
      <c r="BG81" s="33">
        <f>VLOOKUP(BC81&amp;"_"&amp;$AZ$9,データシート3!A:AB,MATCH("ea_"&amp;"中小水（河川）"&amp;"_年間発電",データシート3!$A$1:$AB$1,0),0)/10^3+VLOOKUP(BC81&amp;"_"&amp;$AZ$9,データシート3!A:AB,MATCH("ea_"&amp;"中小水（農業用水路）"&amp;"_年間発電",データシート3!$A$1:$AB$1,0),0)/10^3</f>
        <v>3348.0590000000002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328427.299</v>
      </c>
      <c r="BJ81" s="33">
        <f>(VLOOKUP($BC81&amp;"_"&amp;$AZ$8,データシート3!$A:$AN,MATCH("da_合計",データシート3!$A$1:$AN$1,0),0))/10^3</f>
        <v>72722.315531437242</v>
      </c>
      <c r="BK81" s="33">
        <f t="shared" si="21"/>
        <v>255704.98346856277</v>
      </c>
      <c r="BL81" s="33">
        <f t="shared" si="22"/>
        <v>0</v>
      </c>
      <c r="BM81" s="33">
        <f t="shared" si="23"/>
        <v>255704.98346856277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24543</v>
      </c>
      <c r="AY82" s="18" t="str">
        <f>IF(IFERROR(比較地域マスタ!$AE17,"")=0,"",IFERROR(比較地域マスタ!$AE17,""))</f>
        <v>紀北町</v>
      </c>
      <c r="AZ82" s="16"/>
      <c r="BA82" s="22">
        <v>11</v>
      </c>
      <c r="BB82" s="22">
        <v>1</v>
      </c>
      <c r="BC82" s="18" t="str">
        <f t="shared" si="24"/>
        <v>24543</v>
      </c>
      <c r="BD82" s="18" t="str">
        <f t="shared" si="25"/>
        <v>紀北町</v>
      </c>
      <c r="BE82" s="33">
        <f>VLOOKUP(BC82&amp;"_"&amp;$AZ$9,データシート3!A:AB,MATCH("ea_"&amp;"太陽光（建物系）"&amp;"_年間発電",データシート3!$A$1:$AB$1,0),0)/10^3+VLOOKUP(BC82&amp;"_"&amp;$AZ$9,データシート3!A:AB,MATCH("ea_"&amp;"太陽光（土地系）"&amp;"_年間発電",データシート3!$A$1:$AB$1,0),0)/10^3</f>
        <v>210978.2</v>
      </c>
      <c r="BF82" s="33">
        <f>VLOOKUP(BC82&amp;"_"&amp;$AZ$9,データシート3!A:AB,MATCH("ea_"&amp;"風力（陸上）"&amp;"_年間発電",データシート3!$A$1:$AB$1,0),0)/10^3</f>
        <v>107010.73600000002</v>
      </c>
      <c r="BG82" s="33">
        <f>VLOOKUP(BC82&amp;"_"&amp;$AZ$9,データシート3!A:AB,MATCH("ea_"&amp;"中小水（河川）"&amp;"_年間発電",データシート3!$A$1:$AB$1,0),0)/10^3+VLOOKUP(BC82&amp;"_"&amp;$AZ$9,データシート3!A:AB,MATCH("ea_"&amp;"中小水（農業用水路）"&amp;"_年間発電",データシート3!$A$1:$AB$1,0),0)/10^3</f>
        <v>54432.923999999999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372421.86000000004</v>
      </c>
      <c r="BJ82" s="33">
        <f>(VLOOKUP($BC82&amp;"_"&amp;$AZ$8,データシート3!$A:$AN,MATCH("da_合計",データシート3!$A$1:$AN$1,0),0))/10^3</f>
        <v>81410.359017790135</v>
      </c>
      <c r="BK82" s="33">
        <f t="shared" si="21"/>
        <v>291011.50098220992</v>
      </c>
      <c r="BL82" s="33">
        <f t="shared" si="22"/>
        <v>0</v>
      </c>
      <c r="BM82" s="33">
        <f t="shared" si="23"/>
        <v>291011.50098220992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24212</v>
      </c>
      <c r="AY83" s="18" t="str">
        <f>IF(IFERROR(比較地域マスタ!$AE18,"")=0,"",IFERROR(比較地域マスタ!$AE18,""))</f>
        <v>熊野市</v>
      </c>
      <c r="AZ83" s="16"/>
      <c r="BA83" s="22">
        <v>12</v>
      </c>
      <c r="BB83" s="22">
        <v>1</v>
      </c>
      <c r="BC83" s="18" t="str">
        <f t="shared" si="24"/>
        <v>24212</v>
      </c>
      <c r="BD83" s="18" t="str">
        <f t="shared" si="25"/>
        <v>熊野市</v>
      </c>
      <c r="BE83" s="33">
        <f>VLOOKUP(BC83&amp;"_"&amp;$AZ$9,データシート3!A:AB,MATCH("ea_"&amp;"太陽光（建物系）"&amp;"_年間発電",データシート3!$A$1:$AB$1,0),0)/10^3+VLOOKUP(BC83&amp;"_"&amp;$AZ$9,データシート3!A:AB,MATCH("ea_"&amp;"太陽光（土地系）"&amp;"_年間発電",データシート3!$A$1:$AB$1,0),0)/10^3</f>
        <v>314880.70600000001</v>
      </c>
      <c r="BF83" s="33">
        <f>VLOOKUP(BC83&amp;"_"&amp;$AZ$9,データシート3!A:AB,MATCH("ea_"&amp;"風力（陸上）"&amp;"_年間発電",データシート3!$A$1:$AB$1,0),0)/10^3</f>
        <v>250678.856</v>
      </c>
      <c r="BG83" s="33">
        <f>VLOOKUP(BC83&amp;"_"&amp;$AZ$9,データシート3!A:AB,MATCH("ea_"&amp;"中小水（河川）"&amp;"_年間発電",データシート3!$A$1:$AB$1,0),0)/10^3+VLOOKUP(BC83&amp;"_"&amp;$AZ$9,データシート3!A:AB,MATCH("ea_"&amp;"中小水（農業用水路）"&amp;"_年間発電",データシート3!$A$1:$AB$1,0),0)/10^3</f>
        <v>35920.194000000003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601479.75600000005</v>
      </c>
      <c r="BJ83" s="33">
        <f>(VLOOKUP($BC83&amp;"_"&amp;$AZ$8,データシート3!$A:$AN,MATCH("da_合計",データシート3!$A$1:$AN$1,0),0))/10^3</f>
        <v>85203.460765406679</v>
      </c>
      <c r="BK83" s="33">
        <f t="shared" si="21"/>
        <v>516276.29523459339</v>
      </c>
      <c r="BL83" s="33">
        <f t="shared" si="22"/>
        <v>0</v>
      </c>
      <c r="BM83" s="33">
        <f t="shared" si="23"/>
        <v>516276.29523459339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24205</v>
      </c>
      <c r="AY84" s="18" t="str">
        <f>IF(IFERROR(比較地域マスタ!$AE19,"")=0,"",IFERROR(比較地域マスタ!$AE19,""))</f>
        <v>桑名市</v>
      </c>
      <c r="AZ84" s="16"/>
      <c r="BA84" s="22">
        <v>13</v>
      </c>
      <c r="BB84" s="22">
        <v>1</v>
      </c>
      <c r="BC84" s="18" t="str">
        <f t="shared" si="24"/>
        <v>24205</v>
      </c>
      <c r="BD84" s="18" t="str">
        <f t="shared" si="25"/>
        <v>桑名市</v>
      </c>
      <c r="BE84" s="33">
        <f>VLOOKUP(BC84&amp;"_"&amp;$AZ$9,データシート3!A:AB,MATCH("ea_"&amp;"太陽光（建物系）"&amp;"_年間発電",データシート3!$A$1:$AB$1,0),0)/10^3+VLOOKUP(BC84&amp;"_"&amp;$AZ$9,データシート3!A:AB,MATCH("ea_"&amp;"太陽光（土地系）"&amp;"_年間発電",データシート3!$A$1:$AB$1,0),0)/10^3</f>
        <v>1208314.605</v>
      </c>
      <c r="BF84" s="33">
        <f>VLOOKUP(BC84&amp;"_"&amp;$AZ$9,データシート3!A:AB,MATCH("ea_"&amp;"風力（陸上）"&amp;"_年間発電",データシート3!$A$1:$AB$1,0),0)/10^3</f>
        <v>171797.53700000001</v>
      </c>
      <c r="BG84" s="33">
        <f>VLOOKUP(BC84&amp;"_"&amp;$AZ$9,データシート3!A:AB,MATCH("ea_"&amp;"中小水（河川）"&amp;"_年間発電",データシート3!$A$1:$AB$1,0),0)/10^3+VLOOKUP(BC84&amp;"_"&amp;$AZ$9,データシート3!A:AB,MATCH("ea_"&amp;"中小水（農業用水路）"&amp;"_年間発電",データシート3!$A$1:$AB$1,0),0)/10^3</f>
        <v>1431.1999999999998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9.3209999999999997</v>
      </c>
      <c r="BI84" s="33">
        <f t="shared" si="26"/>
        <v>1381552.6629999999</v>
      </c>
      <c r="BJ84" s="33">
        <f>(VLOOKUP($BC84&amp;"_"&amp;$AZ$8,データシート3!$A:$AN,MATCH("da_合計",データシート3!$A$1:$AN$1,0),0))/10^3</f>
        <v>975249.22732995672</v>
      </c>
      <c r="BK84" s="33">
        <f t="shared" si="21"/>
        <v>406303.43567004323</v>
      </c>
      <c r="BL84" s="33">
        <f t="shared" si="22"/>
        <v>0</v>
      </c>
      <c r="BM84" s="33">
        <f t="shared" si="23"/>
        <v>406303.43567004323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24341</v>
      </c>
      <c r="AY85" s="18" t="str">
        <f>IF(IFERROR(比較地域マスタ!$AE20,"")=0,"",IFERROR(比較地域マスタ!$AE20,""))</f>
        <v>菰野町</v>
      </c>
      <c r="AZ85" s="16"/>
      <c r="BA85" s="22">
        <v>14</v>
      </c>
      <c r="BB85" s="22">
        <v>1</v>
      </c>
      <c r="BC85" s="18" t="str">
        <f t="shared" si="24"/>
        <v>24341</v>
      </c>
      <c r="BD85" s="18" t="str">
        <f t="shared" si="25"/>
        <v>菰野町</v>
      </c>
      <c r="BE85" s="33">
        <f>VLOOKUP(BC85&amp;"_"&amp;$AZ$9,データシート3!A:AB,MATCH("ea_"&amp;"太陽光（建物系）"&amp;"_年間発電",データシート3!$A$1:$AB$1,0),0)/10^3+VLOOKUP(BC85&amp;"_"&amp;$AZ$9,データシート3!A:AB,MATCH("ea_"&amp;"太陽光（土地系）"&amp;"_年間発電",データシート3!$A$1:$AB$1,0),0)/10^3</f>
        <v>1032815.4029999999</v>
      </c>
      <c r="BF85" s="33">
        <f>VLOOKUP(BC85&amp;"_"&amp;$AZ$9,データシート3!A:AB,MATCH("ea_"&amp;"風力（陸上）"&amp;"_年間発電",データシート3!$A$1:$AB$1,0),0)/10^3</f>
        <v>194915.06700000004</v>
      </c>
      <c r="BG85" s="33">
        <f>VLOOKUP(BC85&amp;"_"&amp;$AZ$9,データシート3!A:AB,MATCH("ea_"&amp;"中小水（河川）"&amp;"_年間発電",データシート3!$A$1:$AB$1,0),0)/10^3+VLOOKUP(BC85&amp;"_"&amp;$AZ$9,データシート3!A:AB,MATCH("ea_"&amp;"中小水（農業用水路）"&amp;"_年間発電",データシート3!$A$1:$AB$1,0),0)/10^3</f>
        <v>4226.8019999999988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1231957.2719999999</v>
      </c>
      <c r="BJ85" s="33">
        <f>(VLOOKUP($BC85&amp;"_"&amp;$AZ$8,データシート3!$A:$AN,MATCH("da_合計",データシート3!$A$1:$AN$1,0),0))/10^3</f>
        <v>312648.18845495029</v>
      </c>
      <c r="BK85" s="33">
        <f t="shared" si="21"/>
        <v>919309.08354504965</v>
      </c>
      <c r="BL85" s="33">
        <f t="shared" si="22"/>
        <v>0</v>
      </c>
      <c r="BM85" s="33">
        <f t="shared" si="23"/>
        <v>919309.08354504965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24215</v>
      </c>
      <c r="AY86" s="18" t="str">
        <f>IF(IFERROR(比較地域マスタ!$AE21,"")=0,"",IFERROR(比較地域マスタ!$AE21,""))</f>
        <v>志摩市</v>
      </c>
      <c r="AZ86" s="16"/>
      <c r="BA86" s="22">
        <v>15</v>
      </c>
      <c r="BB86" s="22">
        <v>1</v>
      </c>
      <c r="BC86" s="18" t="str">
        <f t="shared" si="24"/>
        <v>24215</v>
      </c>
      <c r="BD86" s="18" t="str">
        <f t="shared" si="25"/>
        <v>志摩市</v>
      </c>
      <c r="BE86" s="33">
        <f>VLOOKUP(BC86&amp;"_"&amp;$AZ$9,データシート3!A:AB,MATCH("ea_"&amp;"太陽光（建物系）"&amp;"_年間発電",データシート3!$A$1:$AB$1,0),0)/10^3+VLOOKUP(BC86&amp;"_"&amp;$AZ$9,データシート3!A:AB,MATCH("ea_"&amp;"太陽光（土地系）"&amp;"_年間発電",データシート3!$A$1:$AB$1,0),0)/10^3</f>
        <v>847694.78200000012</v>
      </c>
      <c r="BF86" s="33">
        <f>VLOOKUP(BC86&amp;"_"&amp;$AZ$9,データシート3!A:AB,MATCH("ea_"&amp;"風力（陸上）"&amp;"_年間発電",データシート3!$A$1:$AB$1,0),0)/10^3</f>
        <v>519229.81500000006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1366924.5970000001</v>
      </c>
      <c r="BJ86" s="33">
        <f>(VLOOKUP($BC86&amp;"_"&amp;$AZ$8,データシート3!$A:$AN,MATCH("da_合計",データシート3!$A$1:$AN$1,0),0))/10^3</f>
        <v>222961.60413501944</v>
      </c>
      <c r="BK86" s="33">
        <f t="shared" si="21"/>
        <v>1143962.9928649806</v>
      </c>
      <c r="BL86" s="33">
        <f t="shared" si="22"/>
        <v>0</v>
      </c>
      <c r="BM86" s="33">
        <f t="shared" si="23"/>
        <v>1143962.9928649806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24207</v>
      </c>
      <c r="AY87" s="18" t="str">
        <f>IF(IFERROR(比較地域マスタ!$AE22,"")=0,"",IFERROR(比較地域マスタ!$AE22,""))</f>
        <v>鈴鹿市</v>
      </c>
      <c r="AZ87" s="16"/>
      <c r="BA87" s="22">
        <v>16</v>
      </c>
      <c r="BB87" s="22">
        <v>1</v>
      </c>
      <c r="BC87" s="18" t="str">
        <f t="shared" si="24"/>
        <v>24207</v>
      </c>
      <c r="BD87" s="18" t="str">
        <f t="shared" si="25"/>
        <v>鈴鹿市</v>
      </c>
      <c r="BE87" s="33">
        <f>VLOOKUP(BC87&amp;"_"&amp;$AZ$9,データシート3!A:AB,MATCH("ea_"&amp;"太陽光（建物系）"&amp;"_年間発電",データシート3!$A$1:$AB$1,0),0)/10^3+VLOOKUP(BC87&amp;"_"&amp;$AZ$9,データシート3!A:AB,MATCH("ea_"&amp;"太陽光（土地系）"&amp;"_年間発電",データシート3!$A$1:$AB$1,0),0)/10^3</f>
        <v>3207392.7149999999</v>
      </c>
      <c r="BF87" s="33">
        <f>VLOOKUP(BC87&amp;"_"&amp;$AZ$9,データシート3!A:AB,MATCH("ea_"&amp;"風力（陸上）"&amp;"_年間発電",データシート3!$A$1:$AB$1,0),0)/10^3</f>
        <v>107761.39</v>
      </c>
      <c r="BG87" s="33">
        <f>VLOOKUP(BC87&amp;"_"&amp;$AZ$9,データシート3!A:AB,MATCH("ea_"&amp;"中小水（河川）"&amp;"_年間発電",データシート3!$A$1:$AB$1,0),0)/10^3+VLOOKUP(BC87&amp;"_"&amp;$AZ$9,データシート3!A:AB,MATCH("ea_"&amp;"中小水（農業用水路）"&amp;"_年間発電",データシート3!$A$1:$AB$1,0),0)/10^3</f>
        <v>1892.7760000000001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3317046.8810000001</v>
      </c>
      <c r="BJ87" s="33">
        <f>(VLOOKUP($BC87&amp;"_"&amp;$AZ$8,データシート3!$A:$AN,MATCH("da_合計",データシート3!$A$1:$AN$1,0),0))/10^3</f>
        <v>2076172.5328353976</v>
      </c>
      <c r="BK87" s="33">
        <f t="shared" si="21"/>
        <v>1240874.3481646024</v>
      </c>
      <c r="BL87" s="33">
        <f t="shared" si="22"/>
        <v>0</v>
      </c>
      <c r="BM87" s="33">
        <f t="shared" si="23"/>
        <v>1240874.3481646024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24471</v>
      </c>
      <c r="AY88" s="18" t="str">
        <f>IF(IFERROR(比較地域マスタ!$AE23,"")=0,"",IFERROR(比較地域マスタ!$AE23,""))</f>
        <v>大紀町</v>
      </c>
      <c r="AZ88" s="16"/>
      <c r="BA88" s="22">
        <v>17</v>
      </c>
      <c r="BB88" s="22">
        <v>1</v>
      </c>
      <c r="BC88" s="18" t="str">
        <f t="shared" si="24"/>
        <v>24471</v>
      </c>
      <c r="BD88" s="18" t="str">
        <f t="shared" si="25"/>
        <v>大紀町</v>
      </c>
      <c r="BE88" s="33">
        <f>VLOOKUP(BC88&amp;"_"&amp;$AZ$9,データシート3!A:AB,MATCH("ea_"&amp;"太陽光（建物系）"&amp;"_年間発電",データシート3!$A$1:$AB$1,0),0)/10^3+VLOOKUP(BC88&amp;"_"&amp;$AZ$9,データシート3!A:AB,MATCH("ea_"&amp;"太陽光（土地系）"&amp;"_年間発電",データシート3!$A$1:$AB$1,0),0)/10^3</f>
        <v>237041.61</v>
      </c>
      <c r="BF88" s="33">
        <f>VLOOKUP(BC88&amp;"_"&amp;$AZ$9,データシート3!A:AB,MATCH("ea_"&amp;"風力（陸上）"&amp;"_年間発電",データシート3!$A$1:$AB$1,0),0)/10^3</f>
        <v>393214.37900000002</v>
      </c>
      <c r="BG88" s="33">
        <f>VLOOKUP(BC88&amp;"_"&amp;$AZ$9,データシート3!A:AB,MATCH("ea_"&amp;"中小水（河川）"&amp;"_年間発電",データシート3!$A$1:$AB$1,0),0)/10^3+VLOOKUP(BC88&amp;"_"&amp;$AZ$9,データシート3!A:AB,MATCH("ea_"&amp;"中小水（農業用水路）"&amp;"_年間発電",データシート3!$A$1:$AB$1,0),0)/10^3</f>
        <v>4747.4830000000002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635003.47200000007</v>
      </c>
      <c r="BJ88" s="33">
        <f>(VLOOKUP($BC88&amp;"_"&amp;$AZ$8,データシート3!$A:$AN,MATCH("da_合計",データシート3!$A$1:$AN$1,0),0))/10^3</f>
        <v>44320.200474543046</v>
      </c>
      <c r="BK88" s="33">
        <f t="shared" si="21"/>
        <v>590683.27152545704</v>
      </c>
      <c r="BL88" s="33">
        <f t="shared" si="22"/>
        <v>0</v>
      </c>
      <c r="BM88" s="33">
        <f t="shared" si="23"/>
        <v>590683.27152545704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24441</v>
      </c>
      <c r="AY89" s="18" t="str">
        <f>IF(IFERROR(比較地域マスタ!$AE24,"")=0,"",IFERROR(比較地域マスタ!$AE24,""))</f>
        <v>多気町</v>
      </c>
      <c r="AZ89" s="16"/>
      <c r="BA89" s="22">
        <v>18</v>
      </c>
      <c r="BB89" s="22">
        <v>1</v>
      </c>
      <c r="BC89" s="18" t="str">
        <f t="shared" si="24"/>
        <v>24441</v>
      </c>
      <c r="BD89" s="18" t="str">
        <f t="shared" si="25"/>
        <v>多気町</v>
      </c>
      <c r="BE89" s="33">
        <f>VLOOKUP(BC89&amp;"_"&amp;$AZ$9,データシート3!A:AB,MATCH("ea_"&amp;"太陽光（建物系）"&amp;"_年間発電",データシート3!$A$1:$AB$1,0),0)/10^3+VLOOKUP(BC89&amp;"_"&amp;$AZ$9,データシート3!A:AB,MATCH("ea_"&amp;"太陽光（土地系）"&amp;"_年間発電",データシート3!$A$1:$AB$1,0),0)/10^3</f>
        <v>704995.74199999997</v>
      </c>
      <c r="BF89" s="33">
        <f>VLOOKUP(BC89&amp;"_"&amp;$AZ$9,データシート3!A:AB,MATCH("ea_"&amp;"風力（陸上）"&amp;"_年間発電",データシート3!$A$1:$AB$1,0),0)/10^3</f>
        <v>126523.462</v>
      </c>
      <c r="BG89" s="33">
        <f>VLOOKUP(BC89&amp;"_"&amp;$AZ$9,データシート3!A:AB,MATCH("ea_"&amp;"中小水（河川）"&amp;"_年間発電",データシート3!$A$1:$AB$1,0),0)/10^3+VLOOKUP(BC89&amp;"_"&amp;$AZ$9,データシート3!A:AB,MATCH("ea_"&amp;"中小水（農業用水路）"&amp;"_年間発電",データシート3!$A$1:$AB$1,0),0)/10^3</f>
        <v>2801.7499999999995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834320.95399999991</v>
      </c>
      <c r="BJ89" s="33">
        <f>(VLOOKUP($BC89&amp;"_"&amp;$AZ$8,データシート3!$A:$AN,MATCH("da_合計",データシート3!$A$1:$AN$1,0),0))/10^3</f>
        <v>160212.02648034322</v>
      </c>
      <c r="BK89" s="33">
        <f t="shared" si="21"/>
        <v>674108.92751965672</v>
      </c>
      <c r="BL89" s="33">
        <f t="shared" si="22"/>
        <v>0</v>
      </c>
      <c r="BM89" s="33">
        <f t="shared" si="23"/>
        <v>674108.92751965672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24461</v>
      </c>
      <c r="AY90" s="18" t="str">
        <f>IF(IFERROR(比較地域マスタ!$AE25,"")=0,"",IFERROR(比較地域マスタ!$AE25,""))</f>
        <v>玉城町</v>
      </c>
      <c r="AZ90" s="16"/>
      <c r="BA90" s="22">
        <v>19</v>
      </c>
      <c r="BB90" s="22">
        <v>1</v>
      </c>
      <c r="BC90" s="18" t="str">
        <f t="shared" si="24"/>
        <v>24461</v>
      </c>
      <c r="BD90" s="18" t="str">
        <f t="shared" si="25"/>
        <v>玉城町</v>
      </c>
      <c r="BE90" s="33">
        <f>VLOOKUP(BC90&amp;"_"&amp;$AZ$9,データシート3!A:AB,MATCH("ea_"&amp;"太陽光（建物系）"&amp;"_年間発電",データシート3!$A$1:$AB$1,0),0)/10^3+VLOOKUP(BC90&amp;"_"&amp;$AZ$9,データシート3!A:AB,MATCH("ea_"&amp;"太陽光（土地系）"&amp;"_年間発電",データシート3!$A$1:$AB$1,0),0)/10^3</f>
        <v>673332.53100000019</v>
      </c>
      <c r="BF90" s="33">
        <f>VLOOKUP(BC90&amp;"_"&amp;$AZ$9,データシート3!A:AB,MATCH("ea_"&amp;"風力（陸上）"&amp;"_年間発電",データシート3!$A$1:$AB$1,0),0)/10^3</f>
        <v>54998.237000000001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728330.76800000016</v>
      </c>
      <c r="BJ90" s="33">
        <f>(VLOOKUP($BC90&amp;"_"&amp;$AZ$8,データシート3!$A:$AN,MATCH("da_合計",データシート3!$A$1:$AN$1,0),0))/10^3</f>
        <v>188779.67858505351</v>
      </c>
      <c r="BK90" s="33">
        <f t="shared" si="21"/>
        <v>539551.08941494662</v>
      </c>
      <c r="BL90" s="33">
        <f t="shared" si="22"/>
        <v>0</v>
      </c>
      <c r="BM90" s="33">
        <f t="shared" si="23"/>
        <v>539551.08941494662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24201</v>
      </c>
      <c r="AY91" s="18" t="str">
        <f>IF(IFERROR(比較地域マスタ!$AE26,"")=0,"",IFERROR(比較地域マスタ!$AE26,""))</f>
        <v>津市</v>
      </c>
      <c r="BA91" s="22">
        <v>20</v>
      </c>
      <c r="BB91" s="22">
        <v>1</v>
      </c>
      <c r="BC91" s="18" t="str">
        <f t="shared" si="24"/>
        <v>24201</v>
      </c>
      <c r="BD91" s="18" t="str">
        <f t="shared" si="25"/>
        <v>津市</v>
      </c>
      <c r="BE91" s="33">
        <f>VLOOKUP(BC91&amp;"_"&amp;$AZ$9,データシート3!A:AB,MATCH("ea_"&amp;"太陽光（建物系）"&amp;"_年間発電",データシート3!$A$1:$AB$1,0),0)/10^3+VLOOKUP(BC91&amp;"_"&amp;$AZ$9,データシート3!A:AB,MATCH("ea_"&amp;"太陽光（土地系）"&amp;"_年間発電",データシート3!$A$1:$AB$1,0),0)/10^3</f>
        <v>4395820.0009999992</v>
      </c>
      <c r="BF91" s="33">
        <f>VLOOKUP(BC91&amp;"_"&amp;$AZ$9,データシート3!A:AB,MATCH("ea_"&amp;"風力（陸上）"&amp;"_年間発電",データシート3!$A$1:$AB$1,0),0)/10^3</f>
        <v>2598887.96</v>
      </c>
      <c r="BG91" s="33">
        <f>VLOOKUP(BC91&amp;"_"&amp;$AZ$9,データシート3!A:AB,MATCH("ea_"&amp;"中小水（河川）"&amp;"_年間発電",データシート3!$A$1:$AB$1,0),0)/10^3+VLOOKUP(BC91&amp;"_"&amp;$AZ$9,データシート3!A:AB,MATCH("ea_"&amp;"中小水（農業用水路）"&amp;"_年間発電",データシート3!$A$1:$AB$1,0),0)/10^3</f>
        <v>4304.0519999999997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6999012.0129999993</v>
      </c>
      <c r="BJ91" s="33">
        <f>(VLOOKUP($BC91&amp;"_"&amp;$AZ$8,データシート3!$A:$AN,MATCH("da_合計",データシート3!$A$1:$AN$1,0),0))/10^3</f>
        <v>2177332.2001944068</v>
      </c>
      <c r="BK91" s="33">
        <f t="shared" si="21"/>
        <v>4821679.812805593</v>
      </c>
      <c r="BL91" s="33">
        <f t="shared" si="22"/>
        <v>0</v>
      </c>
      <c r="BM91" s="33">
        <f t="shared" si="23"/>
        <v>4821679.812805593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24324</v>
      </c>
      <c r="AY92" s="18" t="str">
        <f>IF(IFERROR(比較地域マスタ!$AE27,"")=0,"",IFERROR(比較地域マスタ!$AE27,""))</f>
        <v>東員町</v>
      </c>
      <c r="AZ92" s="16"/>
      <c r="BA92" s="22">
        <v>21</v>
      </c>
      <c r="BB92" s="22">
        <v>1</v>
      </c>
      <c r="BC92" s="18" t="str">
        <f t="shared" si="24"/>
        <v>24324</v>
      </c>
      <c r="BD92" s="18" t="str">
        <f t="shared" si="25"/>
        <v>東員町</v>
      </c>
      <c r="BE92" s="33">
        <f>VLOOKUP(BC92&amp;"_"&amp;$AZ$9,データシート3!A:AB,MATCH("ea_"&amp;"太陽光（建物系）"&amp;"_年間発電",データシート3!$A$1:$AB$1,0),0)/10^3+VLOOKUP(BC92&amp;"_"&amp;$AZ$9,データシート3!A:AB,MATCH("ea_"&amp;"太陽光（土地系）"&amp;"_年間発電",データシート3!$A$1:$AB$1,0),0)/10^3</f>
        <v>445196.46100000001</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6982.9560000000001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452179.41700000002</v>
      </c>
      <c r="BJ92" s="33">
        <f>(VLOOKUP($BC92&amp;"_"&amp;$AZ$8,データシート3!$A:$AN,MATCH("da_合計",データシート3!$A$1:$AN$1,0),0))/10^3</f>
        <v>274420.99472345499</v>
      </c>
      <c r="BK92" s="33">
        <f>BI92-BJ92</f>
        <v>177758.42227654502</v>
      </c>
      <c r="BL92" s="33">
        <f t="shared" si="22"/>
        <v>0</v>
      </c>
      <c r="BM92" s="33">
        <f t="shared" si="23"/>
        <v>177758.42227654502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24211</v>
      </c>
      <c r="AY93" s="18" t="str">
        <f>IF(IFERROR(比較地域マスタ!$AE28,"")=0,"",IFERROR(比較地域マスタ!$AE28,""))</f>
        <v>鳥羽市</v>
      </c>
      <c r="AZ93" s="16"/>
      <c r="BA93" s="22">
        <v>22</v>
      </c>
      <c r="BB93" s="22">
        <v>1</v>
      </c>
      <c r="BC93" s="18" t="str">
        <f t="shared" si="24"/>
        <v>24211</v>
      </c>
      <c r="BD93" s="18" t="str">
        <f t="shared" si="25"/>
        <v>鳥羽市</v>
      </c>
      <c r="BE93" s="33">
        <f>VLOOKUP(BC93&amp;"_"&amp;$AZ$9,データシート3!A:AB,MATCH("ea_"&amp;"太陽光（建物系）"&amp;"_年間発電",データシート3!$A$1:$AB$1,0),0)/10^3+VLOOKUP(BC93&amp;"_"&amp;$AZ$9,データシート3!A:AB,MATCH("ea_"&amp;"太陽光（土地系）"&amp;"_年間発電",データシート3!$A$1:$AB$1,0),0)/10^3</f>
        <v>259731.049</v>
      </c>
      <c r="BF93" s="33">
        <f>VLOOKUP(BC93&amp;"_"&amp;$AZ$9,データシート3!A:AB,MATCH("ea_"&amp;"風力（陸上）"&amp;"_年間発電",データシート3!$A$1:$AB$1,0),0)/10^3</f>
        <v>976210.80000000016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1235941.8490000002</v>
      </c>
      <c r="BJ93" s="33">
        <f>(VLOOKUP($BC93&amp;"_"&amp;$AZ$8,データシート3!$A:$AN,MATCH("da_合計",データシート3!$A$1:$AN$1,0),0))/10^3</f>
        <v>103143.66922927629</v>
      </c>
      <c r="BK93" s="33">
        <f t="shared" si="21"/>
        <v>1132798.1797707239</v>
      </c>
      <c r="BL93" s="33">
        <f t="shared" si="22"/>
        <v>0</v>
      </c>
      <c r="BM93" s="33">
        <f t="shared" si="23"/>
        <v>1132798.1797707239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24208</v>
      </c>
      <c r="AY94" s="18" t="str">
        <f>IF(IFERROR(比較地域マスタ!$AE29,"")=0,"",IFERROR(比較地域マスタ!$AE29,""))</f>
        <v>名張市</v>
      </c>
      <c r="AZ94" s="16"/>
      <c r="BA94" s="22">
        <v>23</v>
      </c>
      <c r="BB94" s="22">
        <v>1</v>
      </c>
      <c r="BC94" s="18" t="str">
        <f t="shared" si="24"/>
        <v>24208</v>
      </c>
      <c r="BD94" s="18" t="str">
        <f t="shared" si="25"/>
        <v>名張市</v>
      </c>
      <c r="BE94" s="33">
        <f>VLOOKUP(BC94&amp;"_"&amp;$AZ$9,データシート3!A:AB,MATCH("ea_"&amp;"太陽光（建物系）"&amp;"_年間発電",データシート3!$A$1:$AB$1,0),0)/10^3+VLOOKUP(BC94&amp;"_"&amp;$AZ$9,データシート3!A:AB,MATCH("ea_"&amp;"太陽光（土地系）"&amp;"_年間発電",データシート3!$A$1:$AB$1,0),0)/10^3</f>
        <v>745481.28599999985</v>
      </c>
      <c r="BF94" s="33">
        <f>VLOOKUP(BC94&amp;"_"&amp;$AZ$9,データシート3!A:AB,MATCH("ea_"&amp;"風力（陸上）"&amp;"_年間発電",データシート3!$A$1:$AB$1,0),0)/10^3</f>
        <v>272721.12699999992</v>
      </c>
      <c r="BG94" s="33">
        <f>VLOOKUP(BC94&amp;"_"&amp;$AZ$9,データシート3!A:AB,MATCH("ea_"&amp;"中小水（河川）"&amp;"_年間発電",データシート3!$A$1:$AB$1,0),0)/10^3+VLOOKUP(BC94&amp;"_"&amp;$AZ$9,データシート3!A:AB,MATCH("ea_"&amp;"中小水（農業用水路）"&amp;"_年間発電",データシート3!$A$1:$AB$1,0),0)/10^3</f>
        <v>11455.226000000001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1029657.6389999997</v>
      </c>
      <c r="BJ94" s="33">
        <f>(VLOOKUP($BC94&amp;"_"&amp;$AZ$8,データシート3!$A:$AN,MATCH("da_合計",データシート3!$A$1:$AN$1,0),0))/10^3</f>
        <v>516652.75669172552</v>
      </c>
      <c r="BK94" s="33">
        <f t="shared" si="21"/>
        <v>513004.88230827422</v>
      </c>
      <c r="BL94" s="33">
        <f t="shared" si="22"/>
        <v>0</v>
      </c>
      <c r="BM94" s="33">
        <f t="shared" si="23"/>
        <v>513004.88230827422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24204</v>
      </c>
      <c r="AY95" s="18" t="str">
        <f>IF(IFERROR(比較地域マスタ!$AE30,"")=0,"",IFERROR(比較地域マスタ!$AE30,""))</f>
        <v>松阪市</v>
      </c>
      <c r="AZ95" s="16"/>
      <c r="BA95" s="22">
        <v>24</v>
      </c>
      <c r="BB95" s="22">
        <v>1</v>
      </c>
      <c r="BC95" s="18" t="str">
        <f t="shared" si="24"/>
        <v>24204</v>
      </c>
      <c r="BD95" s="18" t="str">
        <f t="shared" si="25"/>
        <v>松阪市</v>
      </c>
      <c r="BE95" s="33">
        <f>VLOOKUP(BC95&amp;"_"&amp;$AZ$9,データシート3!A:AB,MATCH("ea_"&amp;"太陽光（建物系）"&amp;"_年間発電",データシート3!$A$1:$AB$1,0),0)/10^3+VLOOKUP(BC95&amp;"_"&amp;$AZ$9,データシート3!A:AB,MATCH("ea_"&amp;"太陽光（土地系）"&amp;"_年間発電",データシート3!$A$1:$AB$1,0),0)/10^3</f>
        <v>2923400.9240000006</v>
      </c>
      <c r="BF95" s="33">
        <f>VLOOKUP(BC95&amp;"_"&amp;$AZ$9,データシート3!A:AB,MATCH("ea_"&amp;"風力（陸上）"&amp;"_年間発電",データシート3!$A$1:$AB$1,0),0)/10^3</f>
        <v>1525613.7549999997</v>
      </c>
      <c r="BG95" s="33">
        <f>VLOOKUP(BC95&amp;"_"&amp;$AZ$9,データシート3!A:AB,MATCH("ea_"&amp;"中小水（河川）"&amp;"_年間発電",データシート3!$A$1:$AB$1,0),0)/10^3+VLOOKUP(BC95&amp;"_"&amp;$AZ$9,データシート3!A:AB,MATCH("ea_"&amp;"中小水（農業用水路）"&amp;"_年間発電",データシート3!$A$1:$AB$1,0),0)/10^3</f>
        <v>48591.288000000008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4497605.9670000002</v>
      </c>
      <c r="BJ95" s="33">
        <f>(VLOOKUP($BC95&amp;"_"&amp;$AZ$8,データシート3!$A:$AN,MATCH("da_合計",データシート3!$A$1:$AN$1,0),0))/10^3</f>
        <v>1125074.7535347077</v>
      </c>
      <c r="BK95" s="33">
        <f t="shared" si="21"/>
        <v>3372531.2134652925</v>
      </c>
      <c r="BL95" s="33">
        <f t="shared" si="22"/>
        <v>0</v>
      </c>
      <c r="BM95" s="33">
        <f t="shared" si="23"/>
        <v>3372531.2134652925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24472</v>
      </c>
      <c r="AY96" s="18" t="str">
        <f>IF(IFERROR(比較地域マスタ!$AE31,"")=0,"",IFERROR(比較地域マスタ!$AE31,""))</f>
        <v>南伊勢町</v>
      </c>
      <c r="AZ96" s="16"/>
      <c r="BA96" s="22">
        <v>25</v>
      </c>
      <c r="BB96" s="22">
        <v>1</v>
      </c>
      <c r="BC96" s="18" t="str">
        <f t="shared" si="24"/>
        <v>24472</v>
      </c>
      <c r="BD96" s="18" t="str">
        <f t="shared" si="25"/>
        <v>南伊勢町</v>
      </c>
      <c r="BE96" s="33">
        <f>VLOOKUP(BC96&amp;"_"&amp;$AZ$9,データシート3!A:AB,MATCH("ea_"&amp;"太陽光（建物系）"&amp;"_年間発電",データシート3!$A$1:$AB$1,0),0)/10^3+VLOOKUP(BC96&amp;"_"&amp;$AZ$9,データシート3!A:AB,MATCH("ea_"&amp;"太陽光（土地系）"&amp;"_年間発電",データシート3!$A$1:$AB$1,0),0)/10^3</f>
        <v>289036.73499999999</v>
      </c>
      <c r="BF96" s="33">
        <f>VLOOKUP(BC96&amp;"_"&amp;$AZ$9,データシート3!A:AB,MATCH("ea_"&amp;"風力（陸上）"&amp;"_年間発電",データシート3!$A$1:$AB$1,0),0)/10^3</f>
        <v>755156.92700000003</v>
      </c>
      <c r="BG96" s="33">
        <f>VLOOKUP(BC96&amp;"_"&amp;$AZ$9,データシート3!A:AB,MATCH("ea_"&amp;"中小水（河川）"&amp;"_年間発電",データシート3!$A$1:$AB$1,0),0)/10^3+VLOOKUP(BC96&amp;"_"&amp;$AZ$9,データシート3!A:AB,MATCH("ea_"&amp;"中小水（農業用水路）"&amp;"_年間発電",データシート3!$A$1:$AB$1,0),0)/10^3</f>
        <v>1845.8989999999999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1046039.561</v>
      </c>
      <c r="BJ96" s="33">
        <f>(VLOOKUP($BC96&amp;"_"&amp;$AZ$8,データシート3!$A:$AN,MATCH("da_合計",データシート3!$A$1:$AN$1,0),0))/10^3</f>
        <v>51201.467103174538</v>
      </c>
      <c r="BK96" s="33">
        <f t="shared" si="21"/>
        <v>994838.09389682545</v>
      </c>
      <c r="BL96" s="33">
        <f t="shared" si="22"/>
        <v>0</v>
      </c>
      <c r="BM96" s="33">
        <f t="shared" si="23"/>
        <v>994838.09389682545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24561</v>
      </c>
      <c r="AY97" s="18" t="str">
        <f>IF(IFERROR(比較地域マスタ!$AE32,"")=0,"",IFERROR(比較地域マスタ!$AE32,""))</f>
        <v>御浜町</v>
      </c>
      <c r="AZ97" s="16"/>
      <c r="BA97" s="22">
        <v>26</v>
      </c>
      <c r="BB97" s="22">
        <v>1</v>
      </c>
      <c r="BC97" s="18" t="str">
        <f t="shared" si="24"/>
        <v>24561</v>
      </c>
      <c r="BD97" s="18" t="str">
        <f t="shared" si="25"/>
        <v>御浜町</v>
      </c>
      <c r="BE97" s="33">
        <f>VLOOKUP(BC97&amp;"_"&amp;$AZ$9,データシート3!A:AB,MATCH("ea_"&amp;"太陽光（建物系）"&amp;"_年間発電",データシート3!$A$1:$AB$1,0),0)/10^3+VLOOKUP(BC97&amp;"_"&amp;$AZ$9,データシート3!A:AB,MATCH("ea_"&amp;"太陽光（土地系）"&amp;"_年間発電",データシート3!$A$1:$AB$1,0),0)/10^3</f>
        <v>470147.92200000002</v>
      </c>
      <c r="BF97" s="33">
        <f>VLOOKUP(BC97&amp;"_"&amp;$AZ$9,データシート3!A:AB,MATCH("ea_"&amp;"風力（陸上）"&amp;"_年間発電",データシート3!$A$1:$AB$1,0),0)/10^3</f>
        <v>79009.737999999998</v>
      </c>
      <c r="BG97" s="33">
        <f>VLOOKUP(BC97&amp;"_"&amp;$AZ$9,データシート3!A:AB,MATCH("ea_"&amp;"中小水（河川）"&amp;"_年間発電",データシート3!$A$1:$AB$1,0),0)/10^3+VLOOKUP(BC97&amp;"_"&amp;$AZ$9,データシート3!A:AB,MATCH("ea_"&amp;"中小水（農業用水路）"&amp;"_年間発電",データシート3!$A$1:$AB$1,0),0)/10^3</f>
        <v>3153.5059999999994</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552311.16600000008</v>
      </c>
      <c r="BJ97" s="33">
        <f>(VLOOKUP($BC97&amp;"_"&amp;$AZ$8,データシート3!$A:$AN,MATCH("da_合計",データシート3!$A$1:$AN$1,0),0))/10^3</f>
        <v>44111.223364505873</v>
      </c>
      <c r="BK97" s="33">
        <f t="shared" si="21"/>
        <v>508199.94263549423</v>
      </c>
      <c r="BL97" s="33">
        <f t="shared" si="22"/>
        <v>0</v>
      </c>
      <c r="BM97" s="33">
        <f t="shared" si="23"/>
        <v>508199.94263549423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24442</v>
      </c>
      <c r="AY98" s="18" t="str">
        <f>IF(IFERROR(比較地域マスタ!$AE33,"")=0,"",IFERROR(比較地域マスタ!$AE33,""))</f>
        <v>明和町</v>
      </c>
      <c r="AZ98" s="16"/>
      <c r="BA98" s="22">
        <v>27</v>
      </c>
      <c r="BB98" s="22">
        <v>1</v>
      </c>
      <c r="BC98" s="18" t="str">
        <f t="shared" si="24"/>
        <v>24442</v>
      </c>
      <c r="BD98" s="18" t="str">
        <f t="shared" si="25"/>
        <v>明和町</v>
      </c>
      <c r="BE98" s="33">
        <f>VLOOKUP(BC98&amp;"_"&amp;$AZ$9,データシート3!A:AB,MATCH("ea_"&amp;"太陽光（建物系）"&amp;"_年間発電",データシート3!$A$1:$AB$1,0),0)/10^3+VLOOKUP(BC98&amp;"_"&amp;$AZ$9,データシート3!A:AB,MATCH("ea_"&amp;"太陽光（土地系）"&amp;"_年間発電",データシート3!$A$1:$AB$1,0),0)/10^3</f>
        <v>759728.22599999991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759728.22599999991</v>
      </c>
      <c r="BJ98" s="33">
        <f>(VLOOKUP($BC98&amp;"_"&amp;$AZ$8,データシート3!$A:$AN,MATCH("da_合計",データシート3!$A$1:$AN$1,0),0))/10^3</f>
        <v>115015.48853456572</v>
      </c>
      <c r="BK98" s="33">
        <f t="shared" si="21"/>
        <v>644712.73746543424</v>
      </c>
      <c r="BL98" s="33">
        <f t="shared" si="22"/>
        <v>0</v>
      </c>
      <c r="BM98" s="33">
        <f t="shared" si="23"/>
        <v>644712.73746543424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24202</v>
      </c>
      <c r="AY99" s="18" t="str">
        <f>IF(IFERROR(比較地域マスタ!$AE34,"")=0,"",IFERROR(比較地域マスタ!$AE34,""))</f>
        <v>四日市市</v>
      </c>
      <c r="AZ99" s="16"/>
      <c r="BA99" s="22">
        <v>28</v>
      </c>
      <c r="BB99" s="22">
        <v>1</v>
      </c>
      <c r="BC99" s="18" t="str">
        <f t="shared" si="24"/>
        <v>24202</v>
      </c>
      <c r="BD99" s="18" t="str">
        <f t="shared" si="25"/>
        <v>四日市市</v>
      </c>
      <c r="BE99" s="33">
        <f>VLOOKUP(BC99&amp;"_"&amp;$AZ$9,データシート3!A:AB,MATCH("ea_"&amp;"太陽光（建物系）"&amp;"_年間発電",データシート3!$A$1:$AB$1,0),0)/10^3+VLOOKUP(BC99&amp;"_"&amp;$AZ$9,データシート3!A:AB,MATCH("ea_"&amp;"太陽光（土地系）"&amp;"_年間発電",データシート3!$A$1:$AB$1,0),0)/10^3</f>
        <v>3040627.5069999998</v>
      </c>
      <c r="BF99" s="33">
        <f>VLOOKUP(BC99&amp;"_"&amp;$AZ$9,データシート3!A:AB,MATCH("ea_"&amp;"風力（陸上）"&amp;"_年間発電",データシート3!$A$1:$AB$1,0),0)/10^3</f>
        <v>20898.288</v>
      </c>
      <c r="BG99" s="33">
        <f>VLOOKUP(BC99&amp;"_"&amp;$AZ$9,データシート3!A:AB,MATCH("ea_"&amp;"中小水（河川）"&amp;"_年間発電",データシート3!$A$1:$AB$1,0),0)/10^3+VLOOKUP(BC99&amp;"_"&amp;$AZ$9,データシート3!A:AB,MATCH("ea_"&amp;"中小水（農業用水路）"&amp;"_年間発電",データシート3!$A$1:$AB$1,0),0)/10^3</f>
        <v>1074.578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3062600.3730000001</v>
      </c>
      <c r="BJ99" s="33">
        <f>(VLOOKUP($BC99&amp;"_"&amp;$AZ$8,データシート3!$A:$AN,MATCH("da_合計",データシート3!$A$1:$AN$1,0),0))/10^3</f>
        <v>4590836.6423181547</v>
      </c>
      <c r="BK99" s="33">
        <f t="shared" si="21"/>
        <v>-1528236.2693181545</v>
      </c>
      <c r="BL99" s="33">
        <f t="shared" si="22"/>
        <v>-1528236.2693181545</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24470</v>
      </c>
      <c r="AY100" s="18" t="str">
        <f>IF(IFERROR(比較地域マスタ!$AE35,"")=0,"",IFERROR(比較地域マスタ!$AE35,""))</f>
        <v>度会町</v>
      </c>
      <c r="AZ100" s="16"/>
      <c r="BA100" s="22">
        <v>29</v>
      </c>
      <c r="BB100" s="22">
        <v>1</v>
      </c>
      <c r="BC100" s="18" t="str">
        <f t="shared" si="24"/>
        <v>24470</v>
      </c>
      <c r="BD100" s="18" t="str">
        <f t="shared" si="25"/>
        <v>度会町</v>
      </c>
      <c r="BE100" s="33">
        <f>VLOOKUP(BC100&amp;"_"&amp;$AZ$9,データシート3!A:AB,MATCH("ea_"&amp;"太陽光（建物系）"&amp;"_年間発電",データシート3!$A$1:$AB$1,0),0)/10^3+VLOOKUP(BC100&amp;"_"&amp;$AZ$9,データシート3!A:AB,MATCH("ea_"&amp;"太陽光（土地系）"&amp;"_年間発電",データシート3!$A$1:$AB$1,0),0)/10^3</f>
        <v>276482.44199999998</v>
      </c>
      <c r="BF100" s="33">
        <f>VLOOKUP(BC100&amp;"_"&amp;$AZ$9,データシート3!A:AB,MATCH("ea_"&amp;"風力（陸上）"&amp;"_年間発電",データシート3!$A$1:$AB$1,0),0)/10^3</f>
        <v>498102.27600000001</v>
      </c>
      <c r="BG100" s="33">
        <f>VLOOKUP(BC100&amp;"_"&amp;$AZ$9,データシート3!A:AB,MATCH("ea_"&amp;"中小水（河川）"&amp;"_年間発電",データシート3!$A$1:$AB$1,0),0)/10^3+VLOOKUP(BC100&amp;"_"&amp;$AZ$9,データシート3!A:AB,MATCH("ea_"&amp;"中小水（農業用水路）"&amp;"_年間発電",データシート3!$A$1:$AB$1,0),0)/10^3</f>
        <v>4245.4229999999998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778830.14099999995</v>
      </c>
      <c r="BJ100" s="33">
        <f>(VLOOKUP($BC100&amp;"_"&amp;$AZ$8,データシート3!$A:$AN,MATCH("da_合計",データシート3!$A$1:$AN$1,0),0))/10^3</f>
        <v>28566.778208689884</v>
      </c>
      <c r="BK100" s="33">
        <f t="shared" si="21"/>
        <v>750263.36279131006</v>
      </c>
      <c r="BL100" s="33">
        <f t="shared" si="22"/>
        <v>0</v>
      </c>
      <c r="BM100" s="33">
        <f t="shared" si="23"/>
        <v>750263.36279131006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大台町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24443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0</v>
      </c>
      <c r="N7" s="702">
        <f t="shared" si="0"/>
        <v>0</v>
      </c>
      <c r="O7" s="702">
        <f>SUM(O8:O13)</f>
        <v>0</v>
      </c>
      <c r="P7" s="702">
        <f t="shared" si="0"/>
        <v>0</v>
      </c>
      <c r="Q7" s="703">
        <f>SUM(Q8:Q13)</f>
        <v>0</v>
      </c>
      <c r="R7" s="909">
        <f t="shared" si="0"/>
        <v>3.694</v>
      </c>
      <c r="S7" s="910">
        <f t="shared" si="0"/>
        <v>2.964</v>
      </c>
      <c r="T7" s="910">
        <f t="shared" si="0"/>
        <v>3.1539999999999999</v>
      </c>
      <c r="U7" s="910">
        <f t="shared" si="0"/>
        <v>3.117</v>
      </c>
      <c r="V7" s="910">
        <f t="shared" si="0"/>
        <v>2.5950000000000002</v>
      </c>
      <c r="W7" s="910">
        <f t="shared" si="0"/>
        <v>2.5219999999999998</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3.694</v>
      </c>
      <c r="S10" s="916">
        <f>VLOOKUP($D$3&amp;"_"&amp;S$3,データシート1!$A:$BU,MATCH($R$2&amp;"_"&amp;$C10,データシート1!$A$1:$BU$1,0),0)</f>
        <v>2.964</v>
      </c>
      <c r="T10" s="916">
        <f>VLOOKUP($D$3&amp;"_"&amp;T$3,データシート1!$A:$BU,MATCH($R$2&amp;"_"&amp;$C10,データシート1!$A$1:$BU$1,0),0)</f>
        <v>3.1539999999999999</v>
      </c>
      <c r="U10" s="916">
        <f>VLOOKUP($D$3&amp;"_"&amp;U$3,データシート1!$A:$BU,MATCH($R$2&amp;"_"&amp;$C10,データシート1!$A$1:$BU$1,0),0)</f>
        <v>3.117</v>
      </c>
      <c r="V10" s="916">
        <f>VLOOKUP($D$3&amp;"_"&amp;V$3,データシート1!$A:$BU,MATCH($R$2&amp;"_"&amp;$C10,データシート1!$A$1:$BU$1,0),0)</f>
        <v>2.5950000000000002</v>
      </c>
      <c r="W10" s="916">
        <f>VLOOKUP($D$3&amp;"_"&amp;W$3,データシート1!$A:$BU,MATCH($R$2&amp;"_"&amp;$C10,データシート1!$A$1:$BU$1,0),0)</f>
        <v>2.5219999999999998</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3.694</v>
      </c>
      <c r="S26" s="925">
        <f>VLOOKUP($D$3&amp;"_"&amp;S$3,データシート2!$A:$SI,MATCH($R$2&amp;"_"&amp;$B26,データシート2!$A$1:$SI$1,0),0)</f>
        <v>2.964</v>
      </c>
      <c r="T26" s="925">
        <f>VLOOKUP($D$3&amp;"_"&amp;T$3,データシート2!$A:$SI,MATCH($R$2&amp;"_"&amp;$B26,データシート2!$A$1:$SI$1,0),0)</f>
        <v>3.1539999999999999</v>
      </c>
      <c r="U26" s="925">
        <f>VLOOKUP($D$3&amp;"_"&amp;U$3,データシート2!$A:$SI,MATCH($R$2&amp;"_"&amp;$B26,データシート2!$A$1:$SI$1,0),0)</f>
        <v>3.117</v>
      </c>
      <c r="V26" s="925">
        <f>VLOOKUP($D$3&amp;"_"&amp;V$3,データシート2!$A:$SI,MATCH($R$2&amp;"_"&amp;$B26,データシート2!$A$1:$SI$1,0),0)</f>
        <v>2.5950000000000002</v>
      </c>
      <c r="W26" s="925">
        <f>VLOOKUP($D$3&amp;"_"&amp;W$3,データシート2!$A:$SI,MATCH($R$2&amp;"_"&amp;$B26,データシート2!$A$1:$SI$1,0),0)</f>
        <v>2.5219999999999998</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3.694</v>
      </c>
      <c r="S42" s="938">
        <f>VLOOKUP($D$3&amp;"_"&amp;S$3,データシート2!$A:$SI,MATCH($R$2&amp;"_"&amp;$C42,データシート2!$A$1:$SI$1,0),0)</f>
        <v>2.964</v>
      </c>
      <c r="T42" s="938">
        <f>VLOOKUP($D$3&amp;"_"&amp;T$3,データシート2!$A:$SI,MATCH($R$2&amp;"_"&amp;$C42,データシート2!$A$1:$SI$1,0),0)</f>
        <v>3.1539999999999999</v>
      </c>
      <c r="U42" s="938">
        <f>VLOOKUP($D$3&amp;"_"&amp;U$3,データシート2!$A:$SI,MATCH($R$2&amp;"_"&amp;$C42,データシート2!$A$1:$SI$1,0),0)</f>
        <v>3.117</v>
      </c>
      <c r="V42" s="938">
        <f>VLOOKUP($D$3&amp;"_"&amp;V$3,データシート2!$A:$SI,MATCH($R$2&amp;"_"&amp;$C42,データシート2!$A$1:$SI$1,0),0)</f>
        <v>2.5950000000000002</v>
      </c>
      <c r="W42" s="938">
        <f>VLOOKUP($D$3&amp;"_"&amp;W$3,データシート2!$A:$SI,MATCH($R$2&amp;"_"&amp;$C42,データシート2!$A$1:$SI$1,0),0)</f>
        <v>2.5219999999999998</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2025-03-04T09:46:13Z</dcterms:created>
  <dcterms:modified xsi:type="dcterms:W3CDTF">2025-03-04T09:46:13Z</dcterms:modified>
  <cp:category/>
  <cp:contentStatus/>
</cp:coreProperties>
</file>