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B2E75D-C74B-463A-9F7A-4985AB9CEF4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<sst xmlns="http://schemas.openxmlformats.org/spreadsheetml/2006/main" count="16729" uniqueCount="2436">
  <si>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</si>
  <si>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</si>
  <si>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</si>
  <si>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</si>
  <si>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</si>
  <si>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</si>
  <si>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</si>
  <si>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</si>
  <si>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</si>
  <si>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</si>
  <si>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</si>
  <si>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</si>
  <si>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</si>
  <si>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</si>
  <si>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</si>
  <si>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</si>
  <si>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</si>
  <si>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</si>
  <si>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</si>
  <si>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</si>
  <si>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</si>
  <si>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</si>
  <si>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</si>
  <si>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</si>
  <si>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</si>
  <si>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</si>
  <si>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</si>
  <si>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</si>
  <si>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</si>
  <si>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</si>
  <si>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</si>
  <si>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</si>
  <si>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</si>
  <si>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</si>
  <si>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</si>
  <si>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</si>
  <si>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</si>
  <si>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</si>
  <si>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</si>
  <si>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</si>
  <si>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</si>
  <si>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</si>
  <si>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</si>
  <si>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</si>
  <si>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</si>
  <si>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</si>
  <si>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</si>
  <si>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</si>
  <si>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</si>
  <si>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</si>
  <si>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</si>
  <si>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</si>
  <si>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</si>
  <si>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</si>
  <si>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</si>
  <si>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</si>
  <si>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</si>
  <si>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</si>
  <si>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</si>
  <si>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</si>
  <si>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</si>
  <si>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</si>
  <si>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</si>
  <si>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</si>
  <si>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</si>
  <si>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</si>
  <si>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</si>
  <si>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</si>
  <si>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</si>
  <si>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</si>
  <si>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</si>
  <si>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</si>
  <si>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</si>
  <si>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</si>
  <si>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</si>
  <si>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</si>
  <si>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</si>
  <si>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</si>
  <si>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</si>
  <si>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</si>
  <si>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</si>
  <si>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</si>
  <si>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</si>
  <si>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</si>
  <si>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</si>
  <si>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</si>
  <si>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</si>
  <si>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</si>
  <si>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</si>
  <si>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</si>
  <si>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</si>
  <si>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</si>
  <si>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</si>
  <si>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</si>
  <si>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</si>
  <si>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</si>
  <si>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</si>
  <si>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</si>
  <si>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</si>
  <si>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</si>
  <si>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</si>
  <si>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</si>
  <si>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</si>
  <si>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</si>
  <si>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</si>
  <si>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</si>
  <si>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</si>
  <si>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</si>
  <si>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</si>
  <si>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</si>
  <si>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</si>
  <si>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</si>
  <si>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</si>
  <si>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</si>
  <si>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</si>
  <si>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</si>
  <si>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</si>
  <si>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</si>
  <si>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</si>
  <si>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</si>
  <si>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</si>
  <si>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</si>
  <si>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</si>
  <si>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</si>
  <si>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</si>
  <si>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</si>
  <si>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</si>
  <si>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</si>
  <si>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</si>
  <si>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</si>
  <si>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</si>
  <si>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</si>
  <si>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</si>
  <si>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</si>
  <si>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</si>
  <si>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</si>
  <si>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</si>
  <si>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</si>
  <si>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</si>
  <si>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</si>
  <si>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</si>
  <si>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</si>
  <si>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</si>
  <si>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</si>
  <si>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</si>
  <si>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</si>
  <si>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</si>
  <si>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</si>
  <si>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</si>
  <si>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</si>
  <si>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</si>
  <si>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</si>
  <si>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</si>
  <si>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</si>
  <si>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</si>
  <si>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</si>
  <si>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</si>
  <si>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</si>
  <si>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</si>
  <si>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</si>
  <si>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</si>
  <si>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</si>
  <si>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</si>
  <si>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</si>
  <si>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</si>
  <si>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</si>
  <si>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</si>
  <si>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</si>
  <si>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</si>
  <si>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</si>
  <si>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</si>
  <si>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</si>
  <si>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</si>
  <si>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</si>
  <si>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</si>
  <si>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</si>
  <si>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</si>
  <si>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</si>
  <si>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</si>
  <si>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</si>
  <si>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</si>
  <si>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</si>
  <si>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</si>
  <si>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</si>
  <si>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</si>
  <si>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</si>
  <si>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</si>
  <si>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</si>
  <si>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</si>
  <si>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</si>
  <si>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</si>
  <si>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</si>
  <si>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</si>
  <si>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</si>
  <si>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</si>
  <si>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</si>
  <si>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</si>
  <si>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</si>
  <si>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</si>
  <si>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</si>
  <si>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</si>
  <si>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</si>
  <si>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</si>
  <si>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</si>
  <si>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</si>
  <si>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</si>
  <si>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</si>
  <si>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</si>
  <si>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</si>
  <si>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</si>
  <si>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</si>
  <si>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</si>
  <si>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</si>
  <si>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</si>
  <si>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</si>
  <si>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</si>
  <si>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</si>
  <si>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</si>
  <si>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</si>
  <si>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</si>
  <si>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</si>
  <si>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</si>
  <si>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</si>
  <si>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</si>
  <si>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</si>
  <si>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</si>
  <si>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</si>
  <si>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</si>
  <si>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</si>
  <si>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</si>
  <si>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</si>
  <si>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</si>
  <si>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</si>
  <si>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</si>
  <si>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</si>
  <si>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</si>
  <si>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</si>
  <si>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</si>
  <si>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</si>
  <si>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</si>
  <si>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</si>
  <si>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</si>
  <si>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</si>
  <si>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</si>
  <si>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</si>
  <si>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</si>
  <si>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</si>
  <si>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</si>
  <si>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</si>
  <si>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</si>
  <si>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</si>
  <si>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</si>
  <si>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</si>
  <si>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</si>
  <si>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</si>
  <si>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</si>
  <si>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</si>
  <si>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</si>
  <si>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</si>
  <si>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</si>
  <si>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</si>
  <si>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</si>
  <si>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</si>
  <si>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</si>
  <si>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</si>
  <si>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</si>
  <si>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</si>
  <si>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</si>
  <si>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</si>
  <si>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</si>
  <si>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</si>
  <si>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</si>
  <si>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</si>
  <si>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</si>
  <si>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</si>
  <si>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</si>
  <si>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</si>
  <si>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</si>
  <si>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</si>
  <si>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</si>
  <si>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</si>
  <si>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</si>
  <si>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</si>
  <si>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</si>
  <si>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</si>
  <si>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</si>
  <si>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</si>
  <si>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</si>
  <si>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</si>
  <si>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</si>
  <si>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</si>
  <si>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</si>
  <si>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</si>
  <si>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</si>
  <si>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</si>
  <si>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</si>
  <si>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</si>
  <si>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</si>
  <si>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</si>
  <si>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</si>
  <si>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</si>
  <si>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</si>
  <si>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</si>
  <si>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</si>
  <si>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</si>
  <si>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</si>
  <si>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</si>
  <si>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</si>
  <si>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</si>
  <si>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</si>
  <si>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</si>
  <si>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</si>
  <si>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</si>
  <si>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</si>
  <si>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</si>
  <si>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</si>
  <si>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</si>
  <si>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</si>
  <si>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</si>
  <si>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</si>
  <si>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</si>
  <si>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</si>
  <si>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</si>
  <si>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</si>
  <si>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</si>
  <si>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</si>
  <si>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</si>
  <si>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</si>
  <si>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</si>
  <si>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</si>
  <si>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</si>
  <si>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</si>
  <si>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</si>
  <si>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</si>
  <si>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</si>
  <si>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</si>
  <si>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</si>
  <si>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</si>
  <si>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</si>
  <si>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</si>
  <si>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</si>
  <si>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</si>
  <si>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</si>
  <si>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</si>
  <si>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</si>
  <si>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</si>
  <si>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</si>
  <si>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</si>
  <si>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</si>
  <si>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</si>
  <si>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</si>
  <si>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</si>
  <si>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</si>
  <si>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</si>
  <si>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</si>
  <si>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</si>
  <si>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</si>
  <si>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</si>
  <si>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</si>
  <si>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</si>
  <si>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</si>
  <si>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</si>
  <si>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</si>
  <si>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</si>
  <si>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</si>
  <si>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</si>
  <si>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</si>
  <si>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</si>
  <si>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</si>
  <si>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</si>
  <si>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</si>
  <si>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</si>
  <si>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</si>
  <si>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</si>
  <si>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</si>
  <si>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</si>
  <si>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</si>
  <si>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</si>
  <si>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</si>
  <si>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</si>
  <si>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</si>
  <si>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</si>
  <si>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</si>
  <si>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</si>
  <si>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</si>
  <si>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</si>
  <si>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</si>
  <si>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</si>
  <si>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</si>
  <si>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</si>
  <si>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</si>
  <si>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</si>
  <si>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</si>
  <si>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</si>
  <si>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</si>
  <si>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</si>
  <si>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</si>
  <si>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</si>
  <si>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</si>
  <si>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</si>
  <si>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</si>
  <si>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</si>
  <si>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</si>
  <si>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</si>
  <si>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</si>
  <si>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</si>
  <si>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</si>
  <si>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</si>
  <si>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</si>
  <si>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</si>
  <si>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</si>
  <si>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</si>
  <si>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</si>
  <si>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</si>
  <si>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</si>
  <si>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</si>
  <si>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</si>
  <si>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</si>
  <si>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</si>
  <si>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</si>
  <si>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</si>
  <si>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</si>
  <si>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</si>
  <si>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</si>
  <si>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</si>
  <si>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</si>
  <si>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</si>
  <si>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</si>
  <si>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</si>
  <si>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</si>
  <si>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</si>
  <si>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</si>
  <si>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</si>
  <si>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</si>
  <si>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</si>
  <si>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</si>
  <si>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</si>
  <si>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</si>
  <si>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</si>
  <si>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</si>
  <si>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</si>
  <si>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</si>
  <si>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</si>
  <si>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</si>
  <si>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</si>
  <si>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</si>
  <si>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</si>
  <si>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</si>
  <si>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</si>
  <si>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</si>
  <si>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</si>
  <si>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</si>
  <si>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</si>
  <si>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</si>
  <si>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</si>
  <si>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</si>
  <si>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</si>
  <si>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</si>
  <si>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</si>
  <si>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</si>
  <si>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</si>
  <si>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</si>
  <si>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</si>
  <si>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</si>
  <si>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</si>
  <si>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</si>
  <si>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</si>
  <si>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</si>
  <si>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</si>
  <si>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</si>
  <si>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</si>
  <si>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</si>
  <si>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</si>
  <si>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</si>
  <si>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</si>
  <si>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</si>
  <si>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</si>
  <si>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</si>
  <si>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</si>
  <si>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</si>
  <si>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</si>
  <si>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</si>
  <si>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</si>
  <si>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</si>
  <si>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</si>
  <si>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</si>
  <si>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</si>
  <si>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</si>
  <si>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</si>
  <si>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</si>
  <si>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</si>
  <si>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</si>
  <si>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</si>
  <si>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</si>
  <si>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</si>
  <si>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</si>
  <si>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</si>
  <si>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</si>
  <si>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</si>
  <si>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</si>
  <si>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</si>
  <si>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</si>
  <si>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</si>
  <si>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</si>
  <si>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</si>
  <si>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</si>
  <si>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</si>
  <si>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</si>
  <si>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</si>
  <si>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</si>
  <si>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</si>
  <si>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</si>
  <si>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</si>
  <si>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</si>
  <si>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</si>
  <si>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</si>
  <si>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</si>
  <si>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</si>
  <si>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</si>
  <si>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</si>
  <si>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</si>
  <si>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</si>
  <si>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</si>
  <si>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</si>
  <si>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</si>
  <si>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</si>
  <si>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</si>
  <si>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</si>
  <si>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</si>
  <si>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</si>
  <si>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</si>
  <si>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</si>
  <si>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</si>
  <si>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</si>
  <si>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</si>
  <si>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</si>
  <si>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</si>
  <si>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</si>
  <si>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</si>
  <si>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</si>
  <si>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</si>
  <si>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</si>
  <si>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</si>
  <si>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</si>
  <si>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</si>
  <si>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</si>
  <si>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</si>
  <si>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</si>
  <si>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</si>
  <si>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</si>
  <si>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</si>
  <si>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</si>
  <si>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</si>
  <si>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</si>
  <si>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</si>
  <si>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</si>
  <si>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</si>
  <si>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</si>
  <si>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</si>
  <si>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</si>
  <si>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</si>
  <si>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</si>
  <si>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</si>
  <si>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</si>
  <si>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</si>
  <si>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</si>
  <si>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</si>
  <si>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</si>
  <si>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</si>
  <si>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</si>
  <si>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</si>
  <si>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</si>
  <si>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</si>
  <si>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</si>
  <si>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</si>
  <si>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</si>
  <si>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</si>
  <si>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</si>
  <si>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</si>
  <si>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</si>
  <si>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</si>
  <si>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</si>
  <si>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</si>
  <si>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</si>
  <si>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</si>
  <si>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</si>
  <si>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</si>
  <si>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</si>
  <si>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</si>
  <si>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</si>
  <si>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</si>
  <si>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</si>
  <si>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</si>
  <si>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</si>
  <si>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</si>
  <si>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</si>
  <si>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</si>
  <si>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</si>
  <si>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</si>
  <si>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</si>
  <si>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</si>
  <si>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</si>
  <si>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</si>
  <si>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</si>
  <si>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</si>
  <si>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</si>
  <si>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</si>
  <si>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</si>
  <si>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</si>
  <si>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</si>
  <si>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</si>
  <si>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</si>
  <si>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</si>
  <si>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</si>
  <si>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</si>
  <si>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</si>
  <si>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</si>
  <si>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</si>
  <si>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</si>
  <si>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</si>
  <si>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</si>
  <si>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</si>
  <si>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</si>
  <si>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</si>
  <si>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</si>
  <si>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</si>
  <si>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</si>
  <si>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</si>
  <si>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</si>
  <si>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</si>
  <si>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</si>
  <si>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</si>
  <si>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</si>
  <si>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</si>
  <si>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</si>
  <si>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</si>
  <si>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</si>
  <si>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</si>
  <si>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</si>
  <si>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</si>
  <si>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</si>
  <si>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</si>
  <si>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</si>
  <si>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</si>
  <si>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</si>
  <si>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</si>
  <si>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</si>
  <si>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</si>
  <si>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</si>
  <si>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</si>
  <si>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</si>
  <si>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</si>
  <si>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</si>
  <si>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</si>
  <si>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</si>
  <si>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</si>
  <si>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</si>
  <si>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</si>
  <si>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</si>
  <si>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</si>
  <si>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</si>
  <si>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</si>
  <si>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</si>
  <si>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</si>
  <si>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</si>
  <si>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</si>
  <si>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</si>
  <si>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</si>
  <si>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</si>
  <si>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</si>
  <si>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</si>
  <si>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</si>
  <si>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</si>
  <si>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</si>
  <si>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</si>
  <si>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</si>
  <si>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</si>
  <si>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</si>
  <si>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</si>
  <si>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</si>
  <si>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</si>
  <si>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</si>
  <si>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</si>
  <si>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</si>
  <si>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</si>
  <si>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</si>
  <si>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</si>
  <si>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</si>
  <si>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</si>
  <si>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</si>
  <si>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</si>
  <si>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</si>
  <si>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</si>
  <si>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</si>
  <si>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</si>
  <si>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</si>
  <si>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</si>
  <si>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</si>
  <si>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</si>
  <si>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</si>
  <si>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</si>
  <si>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</si>
  <si>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</si>
  <si>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</si>
  <si>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</si>
  <si>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</si>
  <si>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</si>
  <si>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</si>
  <si>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</si>
  <si>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</si>
  <si>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</si>
  <si>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</si>
  <si>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</si>
  <si>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</si>
  <si>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</si>
  <si>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</si>
  <si>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</si>
  <si>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</si>
  <si>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</si>
  <si>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</si>
  <si>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</si>
  <si>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</si>
  <si>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</si>
  <si>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</si>
  <si>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</si>
  <si>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</si>
  <si>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</si>
  <si>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</si>
  <si>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</si>
  <si>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</si>
  <si>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</si>
  <si>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</si>
  <si>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</si>
  <si>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</si>
  <si>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</si>
  <si>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</si>
  <si>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</si>
  <si>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</si>
  <si>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</si>
  <si>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</si>
  <si>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</si>
  <si>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</si>
  <si>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</si>
  <si>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</si>
  <si>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</si>
  <si>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</si>
  <si>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</si>
  <si>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</si>
  <si>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</si>
  <si>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</si>
  <si>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</si>
  <si>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</si>
  <si>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</si>
  <si>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</si>
  <si>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</si>
  <si>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</si>
  <si>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</si>
  <si>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</si>
  <si>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</si>
  <si>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</si>
  <si>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</si>
  <si>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</si>
  <si>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</si>
  <si>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</si>
  <si>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</si>
  <si>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</si>
  <si>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</si>
  <si>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</si>
  <si>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</si>
  <si>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</si>
  <si>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</si>
  <si>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</si>
  <si>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</si>
  <si>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</si>
  <si>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</si>
  <si>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</si>
  <si>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</si>
  <si>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</si>
  <si>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</si>
  <si>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</si>
  <si>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</si>
  <si>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</si>
  <si>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</si>
  <si>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</si>
  <si>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</si>
  <si>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</si>
  <si>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</si>
  <si>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</si>
  <si>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</si>
  <si>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</si>
  <si>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</si>
  <si>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</si>
  <si>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</si>
  <si>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</si>
  <si>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</si>
  <si>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</si>
  <si>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</si>
  <si>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</si>
  <si>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</si>
  <si>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</si>
  <si>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</si>
  <si>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</si>
  <si>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</si>
  <si>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</si>
  <si>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</si>
  <si>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</si>
  <si>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</si>
  <si>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</si>
  <si>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</si>
  <si>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</si>
  <si>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</si>
  <si>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</si>
  <si>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</si>
  <si>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</si>
  <si>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</si>
  <si>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</si>
  <si>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</si>
  <si>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</si>
  <si>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</si>
  <si>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</si>
  <si>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</si>
  <si>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</si>
  <si>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</si>
  <si>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</si>
  <si>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</si>
  <si>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</si>
  <si>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</si>
  <si>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</si>
  <si>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</si>
  <si>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</si>
  <si>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</si>
  <si>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</si>
  <si>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</si>
  <si>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</si>
  <si>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</si>
  <si>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</si>
  <si>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</si>
  <si>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</si>
  <si>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</si>
  <si>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</si>
  <si>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</si>
  <si>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</si>
  <si>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</si>
  <si>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</si>
  <si>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</si>
  <si>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</si>
  <si>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</si>
  <si>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</si>
  <si>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</si>
  <si>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</si>
  <si>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</si>
  <si>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</si>
  <si>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</si>
  <si>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</si>
  <si>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</si>
  <si>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</si>
  <si>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</si>
  <si>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</si>
  <si>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</si>
  <si>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</si>
  <si>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</si>
  <si>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</si>
  <si>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</si>
  <si>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</si>
  <si>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</si>
  <si>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</si>
  <si>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</si>
  <si>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</si>
  <si>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</si>
  <si>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</si>
  <si>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</si>
  <si>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</si>
  <si>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</si>
  <si>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</si>
  <si>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</si>
  <si>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</si>
  <si>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</si>
  <si>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</si>
  <si>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</si>
  <si>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</si>
  <si>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</si>
  <si>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</si>
  <si>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</si>
  <si>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</si>
  <si>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</si>
  <si>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</si>
  <si>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</si>
  <si>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</si>
  <si>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</si>
  <si>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</si>
  <si>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</si>
  <si>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</si>
  <si>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</si>
  <si>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</si>
  <si>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</si>
  <si>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</si>
  <si>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</si>
  <si>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</si>
  <si>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</si>
  <si>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</si>
  <si>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</si>
  <si>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</si>
  <si>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</si>
  <si>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</si>
  <si>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</si>
  <si>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</si>
  <si>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</si>
  <si>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</si>
  <si>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</si>
  <si>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</si>
  <si>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</si>
  <si>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</si>
  <si>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</si>
  <si>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</si>
  <si>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</si>
  <si>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</si>
  <si>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</si>
  <si>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</si>
  <si>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</si>
  <si>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</si>
  <si>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</si>
  <si>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</si>
  <si>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</si>
  <si>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</si>
  <si>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</si>
  <si>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</si>
  <si>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</si>
  <si>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</si>
  <si>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</si>
  <si>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</si>
  <si>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</si>
  <si>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</si>
  <si>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</si>
  <si>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</si>
  <si>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</si>
  <si>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</si>
  <si>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</si>
  <si>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</si>
  <si>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</si>
  <si>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</si>
  <si>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</si>
  <si>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</si>
  <si>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</si>
  <si>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</si>
  <si>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</si>
  <si>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</si>
  <si>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</si>
  <si>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</si>
  <si>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</si>
  <si>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</si>
  <si>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</si>
  <si>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</si>
  <si>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</si>
  <si>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</si>
  <si>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</si>
  <si>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</si>
  <si>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</si>
  <si>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</si>
  <si>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</si>
  <si>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</si>
  <si>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</si>
  <si>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</si>
  <si>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</si>
  <si>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</si>
  <si>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</si>
  <si>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</si>
  <si>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</si>
  <si>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</si>
  <si>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</si>
  <si>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</si>
  <si>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</si>
  <si>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</si>
  <si>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</si>
  <si>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</si>
  <si>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</si>
  <si>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</si>
  <si>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</si>
  <si>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</si>
  <si>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</si>
  <si>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</si>
  <si>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</si>
  <si>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</si>
  <si>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</si>
  <si>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</si>
  <si>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</si>
  <si>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</si>
  <si>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</si>
  <si>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</si>
  <si>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</si>
  <si>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</si>
  <si>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</si>
  <si>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</si>
  <si>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</si>
  <si>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</si>
  <si>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</si>
  <si>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</si>
  <si>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</si>
  <si>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</si>
  <si>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</si>
  <si>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</si>
  <si>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</si>
  <si>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</si>
  <si>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</si>
  <si>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</si>
  <si>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</si>
  <si>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</si>
  <si>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</si>
  <si>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</si>
  <si>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</si>
  <si>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</si>
  <si>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</si>
  <si>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</si>
  <si>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</si>
  <si>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</si>
  <si>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</si>
  <si>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</si>
  <si>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</si>
  <si>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</si>
  <si>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</si>
  <si>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</si>
  <si>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</si>
  <si>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</si>
  <si>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</si>
  <si>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</si>
  <si>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</si>
  <si>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</si>
  <si>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</si>
  <si>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</si>
  <si>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</si>
  <si>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</si>
  <si>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</si>
  <si>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</si>
  <si>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</si>
  <si>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</si>
  <si>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</si>
  <si>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</si>
  <si>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</si>
  <si>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</si>
  <si>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</si>
  <si>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</si>
  <si>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</si>
  <si>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</si>
  <si>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</si>
  <si>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</si>
  <si>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</si>
  <si>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</si>
  <si>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</si>
  <si>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</si>
  <si>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</si>
  <si>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</si>
  <si>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</si>
  <si>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</si>
  <si>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</si>
  <si>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</si>
  <si>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</si>
  <si>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</si>
  <si>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</si>
  <si>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</si>
  <si>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</si>
  <si>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</si>
  <si>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</si>
  <si>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</si>
  <si>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</si>
  <si>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</si>
  <si>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</si>
  <si>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</si>
  <si>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</si>
  <si>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</si>
  <si>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</si>
  <si>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</si>
  <si>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</si>
  <si>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</si>
  <si>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</si>
  <si>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</si>
  <si>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</si>
  <si>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</si>
  <si>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</si>
  <si>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</si>
  <si>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</si>
  <si>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</si>
  <si>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</si>
  <si>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</si>
  <si>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</si>
  <si>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</si>
  <si>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</si>
  <si>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</si>
  <si>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</si>
  <si>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</si>
  <si>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</si>
  <si>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</si>
  <si>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</si>
  <si>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</si>
  <si>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</si>
  <si>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</si>
  <si>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</si>
  <si>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</si>
  <si>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</si>
  <si>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</si>
  <si>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</si>
  <si>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</si>
  <si>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</si>
  <si>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</si>
  <si>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</si>
  <si>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</si>
  <si>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</si>
  <si>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</si>
  <si>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</si>
  <si>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</si>
  <si>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</si>
  <si>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</si>
  <si>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</si>
  <si>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</si>
  <si>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</si>
  <si>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</si>
  <si>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</si>
  <si>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</si>
  <si>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</si>
  <si>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</si>
  <si>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</si>
  <si>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</si>
  <si>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</si>
  <si>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</si>
  <si>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</si>
  <si>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</si>
  <si>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</si>
  <si>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</si>
  <si>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</si>
  <si>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</si>
  <si>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</si>
  <si>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</si>
  <si>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</si>
  <si>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</si>
  <si>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</si>
  <si>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</si>
  <si>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</si>
  <si>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</si>
  <si>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</si>
  <si>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</si>
  <si>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</si>
  <si>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</si>
  <si>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</si>
  <si>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</si>
  <si>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</si>
  <si>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</si>
  <si>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</si>
  <si>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</si>
  <si>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</si>
  <si>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</si>
  <si>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</si>
  <si>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</si>
  <si>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</si>
  <si>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</si>
  <si>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</si>
  <si>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</si>
  <si>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</si>
  <si>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</si>
  <si>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</si>
  <si>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</si>
  <si>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</si>
  <si>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</si>
  <si>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</si>
  <si>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</si>
  <si>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</si>
  <si>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</si>
  <si>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</si>
  <si>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</si>
  <si>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</si>
  <si>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</si>
  <si>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</si>
  <si>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</si>
  <si>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</si>
  <si>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</si>
  <si>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</si>
  <si>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</si>
  <si>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</si>
  <si>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</si>
  <si>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</si>
  <si>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</si>
  <si>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</si>
  <si>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</si>
  <si>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</si>
  <si>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</si>
  <si>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</si>
  <si>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</si>
  <si>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</si>
  <si>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</si>
  <si>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</si>
  <si>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</si>
  <si>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</si>
  <si>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</si>
  <si>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</si>
  <si>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</si>
  <si>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</si>
  <si>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</si>
  <si>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</si>
  <si>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</si>
  <si>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</si>
  <si>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</si>
  <si>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</si>
  <si>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</si>
  <si>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</si>
  <si>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</si>
  <si>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</si>
  <si>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</si>
  <si>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</si>
  <si>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</si>
  <si>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</si>
  <si>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</si>
  <si>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</si>
  <si>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</si>
  <si>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</si>
  <si>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</si>
  <si>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</si>
  <si>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</si>
  <si>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</si>
  <si>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</si>
  <si>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</si>
  <si>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</si>
  <si>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</si>
  <si>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</si>
  <si>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</si>
  <si>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</si>
  <si>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</si>
  <si>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</si>
  <si>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</si>
  <si>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</si>
  <si>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</si>
  <si>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</si>
  <si>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</si>
  <si>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</si>
  <si>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</si>
  <si>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</si>
  <si>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</si>
  <si>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</si>
  <si>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</si>
  <si>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</si>
  <si>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</si>
  <si>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</si>
  <si>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</si>
  <si>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</si>
  <si>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</si>
  <si>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</si>
  <si>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</si>
  <si>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</si>
  <si>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</si>
  <si>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</si>
  <si>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</si>
  <si>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</si>
  <si>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</si>
  <si>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</si>
  <si>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</si>
  <si>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</si>
  <si>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</si>
  <si>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</si>
  <si>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</si>
  <si>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</si>
  <si>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</si>
  <si>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</si>
  <si>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</si>
  <si>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</si>
  <si>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</si>
  <si>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</si>
  <si>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</si>
  <si>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</si>
  <si>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</si>
  <si>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</si>
  <si>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</si>
  <si>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</si>
  <si>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</si>
  <si>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</si>
  <si>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</si>
  <si>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</si>
  <si>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</si>
  <si>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</si>
  <si>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</si>
  <si>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</si>
  <si>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</si>
  <si>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</si>
  <si>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</si>
  <si>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</si>
  <si>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</si>
  <si>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</si>
  <si>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</si>
  <si>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</si>
  <si>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</si>
  <si>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</si>
  <si>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</si>
  <si>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</si>
  <si>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</si>
  <si>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</si>
  <si>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</si>
  <si>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</si>
  <si>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</si>
  <si>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</si>
  <si>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</si>
  <si>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</si>
  <si>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</si>
  <si>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</si>
  <si>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</si>
  <si>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</si>
  <si>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</si>
  <si>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</si>
  <si>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</si>
  <si>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</si>
  <si>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</si>
  <si>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</si>
  <si>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</si>
  <si>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</si>
  <si>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</si>
  <si>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</si>
  <si>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</si>
  <si>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</si>
  <si>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</si>
  <si>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</si>
  <si>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</si>
  <si>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</si>
  <si>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</si>
  <si>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</si>
  <si>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</si>
  <si>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</si>
  <si>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</si>
  <si>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</si>
  <si>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</si>
  <si>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</si>
  <si>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</si>
  <si>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</si>
  <si>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</si>
  <si>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</si>
  <si>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</si>
  <si>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</si>
  <si>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</si>
  <si>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</si>
  <si>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</si>
  <si>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</si>
  <si>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</si>
  <si>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</si>
  <si>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</si>
  <si>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</si>
  <si>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</si>
  <si>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</si>
  <si>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</si>
  <si>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</si>
  <si>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</si>
  <si>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</si>
  <si>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</si>
  <si>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</si>
  <si>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</si>
  <si>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</si>
  <si>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</si>
  <si>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</si>
  <si>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</si>
  <si>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</si>
  <si>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</si>
  <si>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</si>
  <si>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</si>
  <si>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</si>
  <si>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</si>
  <si>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</si>
  <si>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</si>
  <si>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</si>
  <si>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</si>
  <si>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</si>
  <si>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</si>
  <si>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</si>
  <si>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</si>
  <si>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</si>
  <si>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</si>
  <si>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</si>
  <si>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</si>
  <si>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</si>
  <si>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</si>
  <si>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</si>
  <si>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</si>
  <si>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</si>
  <si>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</si>
  <si>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</si>
  <si>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</si>
  <si>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</si>
  <si>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</si>
  <si>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</si>
  <si>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</si>
  <si>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</si>
  <si>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</si>
  <si>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</si>
  <si>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</si>
  <si>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</si>
  <si>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</si>
  <si>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</si>
  <si>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</si>
  <si>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</si>
  <si>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</si>
  <si>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</si>
  <si>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</si>
  <si>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</si>
  <si>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</si>
  <si>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</si>
  <si>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</si>
  <si>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</si>
  <si>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</si>
  <si>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</si>
  <si>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</si>
  <si>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</si>
  <si>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</si>
  <si>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</si>
  <si>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</si>
  <si>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</si>
  <si>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</si>
  <si>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</si>
  <si>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</si>
  <si>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</si>
  <si>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</si>
  <si>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</si>
  <si>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</si>
  <si>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</si>
  <si>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</si>
  <si>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</si>
  <si>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</si>
  <si>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</si>
  <si>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</si>
  <si>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</si>
  <si>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</si>
  <si>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</si>
  <si>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</si>
  <si>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</si>
  <si>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</si>
  <si>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</si>
  <si>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</si>
  <si>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</si>
  <si>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</si>
  <si>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</si>
  <si>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</si>
  <si>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</si>
  <si>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</si>
  <si>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</si>
  <si>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</si>
  <si>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</si>
  <si>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</si>
  <si>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</si>
  <si>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</si>
  <si>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</si>
  <si>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</si>
  <si>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</si>
  <si>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</si>
  <si>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</si>
  <si>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</si>
  <si>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</si>
  <si>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</si>
  <si>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</si>
  <si>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</si>
  <si>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</si>
  <si>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</si>
  <si>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</si>
  <si>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</si>
  <si>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</si>
  <si>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</si>
  <si>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</si>
  <si>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</si>
  <si>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</si>
  <si>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</si>
  <si>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</si>
  <si>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</si>
  <si>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</si>
  <si>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</si>
  <si>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</si>
  <si>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</si>
  <si>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</si>
  <si>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</si>
  <si>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</si>
  <si>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</si>
  <si>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</si>
  <si>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</si>
  <si>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</si>
  <si>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</si>
  <si>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</si>
  <si>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</si>
  <si>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</si>
  <si>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</si>
  <si>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</si>
  <si>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</si>
  <si>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</si>
  <si>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</si>
  <si>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</si>
  <si>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</si>
  <si>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</si>
  <si>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</si>
  <si>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</si>
  <si>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</si>
  <si>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</si>
  <si>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</si>
  <si>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</si>
  <si>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</si>
  <si>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</si>
  <si>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</si>
  <si>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</si>
  <si>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</si>
  <si>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</si>
  <si>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</si>
  <si>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</si>
  <si>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</si>
  <si>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</si>
  <si>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</si>
  <si>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</si>
  <si>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</si>
  <si>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</si>
  <si>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</si>
  <si>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</si>
  <si>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</si>
  <si>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</si>
  <si>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</si>
  <si>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</si>
  <si>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</si>
  <si>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</si>
  <si>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</si>
  <si>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</si>
  <si>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</si>
  <si>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</si>
  <si>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</si>
  <si>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</si>
  <si>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</si>
  <si>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</si>
  <si>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</si>
  <si>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</si>
  <si>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</si>
  <si>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</si>
  <si>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</si>
  <si>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</si>
  <si>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</si>
  <si>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</si>
  <si>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</si>
  <si>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</si>
  <si>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</si>
  <si>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</si>
  <si>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</si>
  <si>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</si>
  <si>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</si>
  <si>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</si>
  <si>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</si>
  <si>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</si>
  <si>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</si>
  <si>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</si>
  <si>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</si>
  <si>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</si>
  <si>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</si>
  <si>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</si>
  <si>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</si>
  <si>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</si>
  <si>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</si>
  <si>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</si>
  <si>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</si>
  <si>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</si>
  <si>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</si>
  <si>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</si>
  <si>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</si>
  <si>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</si>
  <si>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</si>
  <si>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</si>
  <si>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</si>
  <si>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</si>
  <si>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</si>
  <si>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</si>
  <si>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</si>
  <si>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</si>
  <si>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</si>
  <si>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</si>
  <si>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</si>
  <si>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</si>
  <si>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</si>
  <si>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</si>
  <si>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</si>
  <si>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</si>
  <si>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</si>
  <si>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</si>
  <si>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</si>
  <si>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</si>
  <si>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</si>
  <si>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</si>
  <si>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</si>
  <si>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</si>
  <si>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</si>
  <si>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</si>
  <si>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</si>
  <si>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</si>
  <si>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</si>
  <si>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</si>
  <si>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</si>
  <si>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</si>
  <si>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</si>
  <si>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</si>
  <si>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</si>
  <si>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</si>
  <si>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</si>
  <si>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</si>
  <si>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</si>
  <si>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</si>
  <si>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</si>
  <si>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</si>
  <si>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</si>
  <si>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</si>
  <si>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</si>
  <si>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</si>
  <si>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</si>
  <si>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</si>
  <si>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</si>
  <si>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</si>
  <si>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</si>
  <si>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</si>
  <si>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</si>
  <si>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</si>
  <si>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</si>
  <si>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</si>
  <si>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</si>
  <si>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</si>
  <si>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</si>
  <si>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</si>
  <si>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</si>
  <si>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</si>
  <si>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</si>
  <si>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</si>
  <si>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</si>
  <si>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</si>
  <si>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</si>
  <si>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</si>
  <si>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</si>
  <si>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</si>
  <si>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</si>
  <si>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</si>
  <si>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</si>
  <si>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</si>
  <si>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</si>
  <si>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</si>
  <si>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</si>
  <si>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</si>
  <si>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</si>
  <si>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</si>
  <si>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</si>
  <si>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</si>
  <si>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24201</t>
  </si>
  <si>
    <t>津市</t>
  </si>
  <si>
    <t>24201_令和4年度</t>
  </si>
  <si>
    <t>24201_令和6年度</t>
  </si>
  <si>
    <t>01607_令和6年度</t>
  </si>
  <si>
    <t>01607</t>
  </si>
  <si>
    <t>浦河町</t>
  </si>
  <si>
    <t>01601_令和6年度</t>
  </si>
  <si>
    <t>01601</t>
  </si>
  <si>
    <t>日高町</t>
  </si>
  <si>
    <t>01607_令和4年度</t>
  </si>
  <si>
    <t>01601_令和4年度</t>
  </si>
  <si>
    <t>24202</t>
  </si>
  <si>
    <t>四日市市</t>
  </si>
  <si>
    <t>24202_令和4年度</t>
  </si>
  <si>
    <t>24202_令和6年度</t>
  </si>
  <si>
    <t>24208</t>
  </si>
  <si>
    <t>名張市</t>
  </si>
  <si>
    <t>24208_令和4年度</t>
  </si>
  <si>
    <t>24208_令和6年度</t>
  </si>
  <si>
    <t>24204</t>
  </si>
  <si>
    <t>松阪市</t>
  </si>
  <si>
    <t>24204_令和4年度</t>
  </si>
  <si>
    <t>24204_令和6年度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</si>
  <si>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</si>
  <si>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</si>
  <si>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</si>
  <si>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</si>
  <si>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</si>
  <si>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</si>
  <si>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</si>
  <si>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</si>
  <si>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</si>
  <si>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</si>
  <si>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</si>
  <si>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</si>
  <si>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</si>
  <si>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</si>
  <si>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</si>
  <si>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</si>
  <si>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</si>
  <si>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</si>
  <si>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</si>
  <si>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</si>
  <si>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</si>
  <si>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</si>
  <si>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</si>
  <si>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</si>
  <si>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</si>
  <si>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</si>
  <si>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</si>
  <si>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</si>
  <si>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</si>
  <si>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</si>
  <si>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</si>
  <si>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</si>
  <si>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</si>
  <si>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</si>
  <si>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</si>
  <si>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</si>
  <si>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</si>
  <si>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</si>
  <si>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</si>
  <si>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</si>
  <si>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</si>
  <si>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</si>
  <si>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</si>
  <si>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</si>
  <si>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</si>
  <si>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</si>
  <si>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</si>
  <si>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</si>
  <si>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</si>
  <si>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</si>
  <si>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</si>
  <si>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</si>
  <si>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</si>
  <si>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</si>
  <si>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</si>
  <si>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</si>
  <si>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</si>
  <si>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</si>
  <si>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</si>
  <si>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</si>
  <si>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</si>
  <si>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</si>
  <si>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</si>
  <si>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</si>
  <si>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</si>
  <si>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</si>
  <si>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</si>
  <si>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</si>
  <si>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</si>
  <si>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</si>
  <si>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</si>
  <si>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</si>
  <si>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</si>
  <si>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</si>
  <si>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</si>
  <si>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</si>
  <si>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</si>
  <si>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</si>
  <si>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</si>
  <si>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</si>
  <si>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</si>
  <si>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</si>
  <si>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</si>
  <si>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</si>
  <si>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</si>
  <si>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</si>
  <si>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</si>
  <si>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</si>
  <si>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</si>
  <si>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</si>
  <si>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</si>
  <si>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</si>
  <si>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</si>
  <si>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</si>
  <si>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</si>
  <si>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</si>
  <si>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</si>
  <si>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</si>
  <si>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</si>
  <si>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</si>
  <si>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</si>
  <si>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</si>
  <si>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</si>
  <si>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</si>
  <si>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</si>
  <si>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</si>
  <si>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</si>
  <si>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</si>
  <si>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</si>
  <si>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</si>
  <si>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</si>
  <si>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</si>
  <si>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</si>
  <si>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</si>
  <si>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</si>
  <si>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</si>
  <si>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</si>
  <si>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</si>
  <si>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</si>
  <si>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</si>
  <si>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</si>
  <si>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</si>
  <si>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</si>
  <si>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</si>
  <si>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</si>
  <si>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</si>
  <si>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</si>
  <si>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</si>
  <si>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</si>
  <si>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</si>
  <si>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</si>
  <si>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</si>
  <si>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</si>
  <si>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</si>
  <si>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</si>
  <si>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</si>
  <si>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</si>
  <si>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</si>
  <si>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</si>
  <si>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</si>
  <si>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</si>
  <si>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</si>
  <si>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</si>
  <si>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</si>
  <si>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</si>
  <si>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</si>
  <si>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</si>
  <si>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</si>
  <si>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</si>
  <si>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</si>
  <si>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</si>
  <si>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</si>
  <si>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</si>
  <si>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</si>
  <si>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</si>
  <si>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</si>
  <si>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</si>
  <si>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</si>
  <si>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</si>
  <si>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</si>
  <si>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</si>
  <si>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</si>
  <si>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</si>
  <si>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</si>
  <si>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</si>
  <si>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</si>
  <si>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</si>
  <si>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</si>
  <si>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</si>
  <si>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</si>
  <si>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</si>
  <si>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</si>
  <si>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</si>
  <si>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</si>
  <si>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</si>
  <si>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</si>
  <si>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</si>
  <si>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</si>
  <si>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</si>
  <si>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</si>
  <si>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</si>
  <si>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</si>
  <si>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</si>
  <si>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</si>
  <si>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</si>
  <si>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</si>
  <si>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</si>
  <si>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</si>
  <si>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</si>
  <si>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</si>
  <si>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</si>
  <si>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</si>
  <si>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</si>
  <si>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</si>
  <si>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</si>
  <si>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</si>
  <si>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</si>
  <si>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</si>
  <si>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</si>
  <si>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</si>
  <si>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</si>
  <si>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</si>
  <si>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</si>
  <si>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</si>
  <si>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</si>
  <si>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</si>
  <si>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</si>
  <si>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</si>
  <si>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</si>
  <si>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</si>
  <si>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</si>
  <si>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</si>
  <si>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</si>
  <si>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</si>
  <si>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</si>
  <si>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</si>
  <si>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</si>
  <si>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</si>
  <si>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</si>
  <si>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</si>
  <si>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</si>
  <si>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</si>
  <si>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</si>
  <si>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</si>
  <si>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</si>
  <si>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</si>
  <si>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</si>
  <si>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</si>
  <si>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</si>
  <si>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</si>
  <si>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</si>
  <si>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</si>
  <si>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</si>
  <si>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</si>
  <si>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</si>
  <si>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</si>
  <si>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</si>
  <si>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</si>
  <si>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</si>
  <si>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</si>
  <si>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</si>
  <si>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</si>
  <si>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</si>
  <si>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</si>
  <si>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</si>
  <si>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</si>
  <si>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</si>
  <si>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</si>
  <si>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</si>
  <si>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</si>
  <si>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</si>
  <si>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</si>
  <si>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</si>
  <si>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</si>
  <si>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</si>
  <si>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</si>
  <si>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</si>
  <si>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</si>
  <si>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</si>
  <si>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</si>
  <si>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</si>
  <si>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</si>
  <si>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</si>
  <si>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</si>
  <si>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</si>
  <si>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</si>
  <si>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</si>
  <si>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</si>
  <si>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</si>
  <si>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</si>
  <si>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</si>
  <si>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</si>
  <si>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</si>
  <si>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</si>
  <si>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</si>
  <si>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</si>
  <si>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</si>
  <si>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</si>
  <si>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</si>
  <si>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</si>
  <si>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</si>
  <si>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</si>
  <si>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</si>
  <si>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</si>
  <si>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</si>
  <si>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</si>
  <si>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</si>
  <si>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</si>
  <si>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</si>
  <si>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</si>
  <si>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</si>
  <si>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</si>
  <si>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</si>
  <si>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</si>
  <si>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</si>
  <si>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</si>
  <si>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</si>
  <si>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</si>
  <si>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</si>
  <si>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</si>
  <si>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</si>
  <si>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</si>
  <si>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</si>
  <si>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</si>
  <si>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</si>
  <si>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</si>
  <si>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</si>
  <si>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</si>
  <si>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</si>
  <si>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</si>
  <si>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</si>
  <si>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</si>
  <si>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</si>
  <si>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</si>
  <si>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</si>
  <si>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</si>
  <si>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</si>
  <si>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</si>
  <si>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</si>
  <si>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</si>
  <si>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</si>
  <si>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</si>
  <si>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</si>
  <si>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</si>
  <si>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</si>
  <si>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</si>
  <si>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</si>
  <si>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</si>
  <si>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</si>
  <si>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</si>
  <si>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</si>
  <si>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</si>
  <si>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</si>
  <si>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</si>
  <si>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</si>
  <si>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</si>
  <si>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</si>
  <si>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</si>
  <si>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</si>
  <si>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</si>
  <si>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</si>
  <si>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</si>
  <si>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</si>
  <si>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</si>
  <si>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</si>
  <si>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</si>
  <si>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</si>
  <si>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</si>
  <si>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</si>
  <si>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</si>
  <si>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</si>
  <si>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</si>
  <si>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</si>
  <si>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</si>
  <si>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</si>
  <si>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</si>
  <si>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</si>
  <si>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</si>
  <si>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</si>
  <si>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</si>
  <si>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</si>
  <si>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</si>
  <si>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</si>
  <si>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</si>
  <si>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</si>
  <si>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</si>
  <si>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</si>
  <si>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</si>
  <si>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</si>
  <si>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</si>
  <si>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</si>
  <si>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</si>
  <si>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</si>
  <si>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</si>
  <si>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</si>
  <si>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</si>
  <si>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</si>
  <si>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</si>
  <si>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</si>
  <si>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</si>
  <si>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</si>
  <si>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</si>
  <si>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</si>
  <si>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</si>
  <si>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</si>
  <si>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</si>
  <si>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</si>
  <si>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</si>
  <si>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</si>
  <si>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</si>
  <si>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</si>
  <si>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</si>
  <si>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</si>
  <si>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</si>
  <si>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</si>
  <si>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</si>
  <si>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</si>
  <si>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</si>
  <si>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</si>
  <si>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</si>
  <si>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</si>
  <si>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</si>
  <si>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</si>
  <si>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</si>
  <si>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</si>
  <si>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</si>
  <si>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</si>
  <si>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</si>
  <si>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</si>
  <si>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</si>
  <si>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</si>
  <si>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</si>
  <si>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</si>
  <si>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</si>
  <si>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</si>
  <si>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</si>
  <si>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</si>
  <si>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</si>
  <si>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</si>
  <si>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</si>
  <si>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</si>
  <si>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</si>
  <si>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</si>
  <si>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</si>
  <si>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</si>
  <si>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</si>
  <si>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</si>
  <si>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</si>
  <si>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</si>
  <si>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</si>
  <si>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</si>
  <si>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</si>
  <si>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</si>
  <si>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</si>
  <si>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</si>
  <si>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</si>
  <si>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</si>
  <si>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</si>
  <si>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</si>
  <si>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</si>
  <si>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</si>
  <si>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</si>
  <si>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</si>
  <si>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</si>
  <si>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</si>
  <si>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</si>
  <si>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</si>
  <si>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</si>
  <si>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</si>
  <si>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</si>
  <si>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</si>
  <si>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</si>
  <si>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</si>
  <si>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</si>
  <si>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</si>
  <si>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</si>
  <si>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</si>
  <si>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</si>
  <si>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</si>
  <si>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</si>
  <si>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</si>
  <si>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</si>
  <si>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</si>
  <si>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</si>
  <si>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</si>
  <si>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</si>
  <si>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</si>
  <si>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</si>
  <si>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</si>
  <si>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</si>
  <si>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</si>
  <si>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</si>
  <si>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</si>
  <si>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</si>
  <si>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</si>
  <si>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</si>
  <si>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</si>
  <si>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</si>
  <si>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</si>
  <si>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</si>
  <si>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</si>
  <si>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</si>
  <si>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</si>
  <si>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</si>
  <si>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</si>
  <si>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</si>
  <si>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</si>
  <si>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</si>
  <si>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</si>
  <si>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</si>
  <si>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</si>
  <si>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</si>
  <si>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</si>
  <si>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</si>
  <si>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</si>
  <si>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</si>
  <si>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</si>
  <si>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</si>
  <si>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</si>
  <si>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</si>
  <si>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</si>
  <si>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</si>
  <si>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</si>
  <si>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</si>
  <si>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</si>
  <si>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</si>
  <si>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</si>
  <si>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</si>
  <si>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</si>
  <si>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</si>
  <si>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</si>
  <si>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</si>
  <si>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</si>
  <si>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</si>
  <si>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</si>
  <si>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</si>
  <si>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</si>
  <si>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</si>
  <si>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</si>
  <si>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</si>
  <si>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</si>
  <si>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</si>
  <si>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</si>
  <si>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</si>
  <si>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</si>
  <si>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</si>
  <si>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</si>
  <si>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</si>
  <si>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</si>
  <si>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</si>
  <si>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</si>
  <si>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</si>
  <si>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</si>
  <si>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</si>
  <si>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</si>
  <si>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</si>
  <si>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</si>
  <si>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</si>
  <si>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</si>
  <si>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</si>
  <si>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</si>
  <si>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</si>
  <si>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</si>
  <si>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</si>
  <si>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</si>
  <si>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</si>
  <si>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</si>
  <si>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</si>
  <si>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</si>
  <si>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</si>
  <si>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</si>
  <si>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</si>
  <si>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</si>
  <si>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</si>
  <si>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</si>
  <si>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</si>
  <si>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</si>
  <si>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</si>
  <si>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</si>
  <si>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</si>
  <si>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</si>
  <si>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</si>
  <si>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</si>
  <si>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</si>
  <si>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</si>
  <si>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</si>
  <si>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</si>
  <si>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</si>
  <si>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</si>
  <si>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</si>
  <si>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</si>
  <si>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</si>
  <si>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</si>
  <si>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</si>
  <si>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</si>
  <si>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</si>
  <si>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</si>
  <si>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</si>
  <si>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</si>
  <si>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</si>
  <si>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</si>
  <si>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</si>
  <si>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</si>
  <si>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</si>
  <si>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</si>
  <si>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</si>
  <si>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</si>
  <si>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</si>
  <si>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</si>
  <si>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</si>
  <si>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</si>
  <si>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</si>
  <si>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</si>
  <si>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</si>
  <si>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</si>
  <si>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</si>
  <si>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</si>
  <si>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</si>
  <si>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</si>
  <si>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</si>
  <si>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</si>
  <si>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</si>
  <si>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</si>
  <si>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</si>
  <si>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</si>
  <si>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</si>
  <si>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</si>
  <si>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</si>
  <si>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</si>
  <si>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</si>
  <si>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</si>
  <si>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</si>
  <si>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</si>
  <si>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</si>
  <si>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</si>
  <si>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</si>
  <si>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</si>
  <si>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</si>
  <si>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</si>
  <si>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</si>
  <si>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</si>
  <si>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</si>
  <si>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</si>
  <si>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</si>
  <si>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</si>
  <si>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</si>
  <si>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</si>
  <si>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</si>
  <si>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</si>
  <si>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</si>
  <si>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</si>
  <si>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</si>
  <si>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</si>
  <si>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</si>
  <si>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</si>
  <si>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</si>
  <si>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</si>
  <si>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</si>
  <si>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</si>
  <si>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</si>
  <si>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</si>
  <si>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</si>
  <si>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</si>
  <si>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</si>
  <si>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</si>
  <si>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</si>
  <si>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</si>
  <si>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</si>
  <si>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</si>
  <si>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</si>
  <si>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</si>
  <si>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24203</t>
  </si>
  <si>
    <t>伊勢市</t>
  </si>
  <si>
    <t>24203_令和4年度</t>
  </si>
  <si>
    <t>24203_令和6年度</t>
  </si>
  <si>
    <t>24443</t>
  </si>
  <si>
    <t>大台町</t>
  </si>
  <si>
    <t>24443_令和4年度</t>
  </si>
  <si>
    <t>24443_令和6年度</t>
  </si>
  <si>
    <t>24324</t>
  </si>
  <si>
    <t>東員町</t>
  </si>
  <si>
    <t>24324_令和4年度</t>
  </si>
  <si>
    <t>24324_令和6年度</t>
  </si>
  <si>
    <t>24561</t>
  </si>
  <si>
    <t>御浜町</t>
  </si>
  <si>
    <t>24561_令和4年度</t>
  </si>
  <si>
    <t>24561_令和6年度</t>
  </si>
  <si>
    <t>24470</t>
  </si>
  <si>
    <t>度会町</t>
  </si>
  <si>
    <t>24470_令和4年度</t>
  </si>
  <si>
    <t>24470_令和6年度</t>
  </si>
  <si>
    <t>24471</t>
  </si>
  <si>
    <t>大紀町</t>
  </si>
  <si>
    <t>24471_令和4年度</t>
  </si>
  <si>
    <t>24471_令和6年度</t>
  </si>
  <si>
    <t>24442</t>
  </si>
  <si>
    <t>明和町</t>
  </si>
  <si>
    <t>24442_令和4年度</t>
  </si>
  <si>
    <t>24442_令和6年度</t>
  </si>
  <si>
    <t>24344</t>
  </si>
  <si>
    <t>川越町</t>
  </si>
  <si>
    <t>24344_令和4年度</t>
  </si>
  <si>
    <t>24344_令和6年度</t>
  </si>
  <si>
    <t>24212</t>
  </si>
  <si>
    <t>熊野市</t>
  </si>
  <si>
    <t>24212_令和4年度</t>
  </si>
  <si>
    <t>24212_令和6年度</t>
  </si>
  <si>
    <t>24461</t>
  </si>
  <si>
    <t>玉城町</t>
  </si>
  <si>
    <t>24461_令和4年度</t>
  </si>
  <si>
    <t>24461_令和6年度</t>
  </si>
  <si>
    <t>24215</t>
  </si>
  <si>
    <t>志摩市</t>
  </si>
  <si>
    <t>24215_令和4年度</t>
  </si>
  <si>
    <t>24215_令和6年度</t>
  </si>
  <si>
    <t>24214</t>
  </si>
  <si>
    <t>いなべ市</t>
  </si>
  <si>
    <t>24214_令和4年度</t>
  </si>
  <si>
    <t>24214_令和6年度</t>
  </si>
  <si>
    <t>24441</t>
  </si>
  <si>
    <t>多気町</t>
  </si>
  <si>
    <t>24441_令和4年度</t>
  </si>
  <si>
    <t>24441_令和6年度</t>
  </si>
  <si>
    <t>24543</t>
  </si>
  <si>
    <t>紀北町</t>
  </si>
  <si>
    <t>24543_令和4年度</t>
  </si>
  <si>
    <t>24543_令和6年度</t>
  </si>
  <si>
    <t>24303</t>
  </si>
  <si>
    <t>木曽岬町</t>
  </si>
  <si>
    <t>24303_令和4年度</t>
  </si>
  <si>
    <t>24303_令和6年度</t>
  </si>
  <si>
    <t>24211</t>
  </si>
  <si>
    <t>鳥羽市</t>
  </si>
  <si>
    <t>24211_令和4年度</t>
  </si>
  <si>
    <t>24211_令和6年度</t>
  </si>
  <si>
    <t>24209</t>
  </si>
  <si>
    <t>尾鷲市</t>
  </si>
  <si>
    <t>24209_令和4年度</t>
  </si>
  <si>
    <t>24209_令和6年度</t>
  </si>
  <si>
    <t>24562</t>
  </si>
  <si>
    <t>紀宝町</t>
  </si>
  <si>
    <t>24562_令和4年度</t>
  </si>
  <si>
    <t>24562_令和6年度</t>
  </si>
  <si>
    <t>24472</t>
  </si>
  <si>
    <t>南伊勢町</t>
  </si>
  <si>
    <t>24472_令和4年度</t>
  </si>
  <si>
    <t>24472_令和6年度</t>
  </si>
  <si>
    <t>24207</t>
  </si>
  <si>
    <t>鈴鹿市</t>
  </si>
  <si>
    <t>24207_令和4年度</t>
  </si>
  <si>
    <t>24207_令和6年度</t>
  </si>
  <si>
    <t>24216</t>
  </si>
  <si>
    <t>伊賀市</t>
  </si>
  <si>
    <t>24216_令和4年度</t>
  </si>
  <si>
    <t>24216_令和6年度</t>
  </si>
  <si>
    <t>24210</t>
  </si>
  <si>
    <t>亀山市</t>
  </si>
  <si>
    <t>24210_令和4年度</t>
  </si>
  <si>
    <t>24210_令和6年度</t>
  </si>
  <si>
    <t>24341</t>
  </si>
  <si>
    <t>菰野町</t>
  </si>
  <si>
    <t>24341_令和4年度</t>
  </si>
  <si>
    <t>24341_令和6年度</t>
  </si>
  <si>
    <t>24205</t>
  </si>
  <si>
    <t>桑名市</t>
  </si>
  <si>
    <t>24205_令和4年度</t>
  </si>
  <si>
    <t>24205_令和6年度</t>
  </si>
  <si>
    <t>24_平成2年度</t>
  </si>
  <si>
    <t>24</t>
  </si>
  <si>
    <t>三重県</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</si>
  <si>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</si>
  <si>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</si>
  <si>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</si>
  <si>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</si>
  <si>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</si>
  <si>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</si>
  <si>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</si>
  <si>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</si>
  <si>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</si>
  <si>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</si>
  <si>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</si>
  <si>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</si>
  <si>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</si>
  <si>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</si>
  <si>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</si>
  <si>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</si>
  <si>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</si>
  <si>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</si>
  <si>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24_令和5年度</t>
  </si>
  <si>
    <t>24_令和6年度</t>
  </si>
  <si>
    <t>24343_令和7年度</t>
  </si>
  <si>
    <t>24343_令和8年度</t>
  </si>
  <si>
    <t>24343_令和9年度</t>
  </si>
  <si>
    <t>24343_令和10年度</t>
  </si>
  <si>
    <t>24343_令和11年度</t>
  </si>
  <si>
    <t>24343_令和12年度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</si>
</sst>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13.338826831666111</c:v>
                </c:pt>
                <c:pt idx="1">
                  <c:v>13.738800555043206</c:v>
                </c:pt>
                <c:pt idx="2">
                  <c:v>13.968514839479548</c:v>
                </c:pt>
                <c:pt idx="3">
                  <c:v>14.431218663859728</c:v>
                </c:pt>
                <c:pt idx="4">
                  <c:v>14.402743261878035</c:v>
                </c:pt>
                <c:pt idx="5">
                  <c:v>14.182592120037768</c:v>
                </c:pt>
                <c:pt idx="6">
                  <c:v>14.280900904236557</c:v>
                </c:pt>
                <c:pt idx="7">
                  <c:v>14.545225284592247</c:v>
                </c:pt>
                <c:pt idx="8">
                  <c:v>14.509923433773022</c:v>
                </c:pt>
                <c:pt idx="9">
                  <c:v>14.502544809658588</c:v>
                </c:pt>
                <c:pt idx="10">
                  <c:v>14.292893511369641</c:v>
                </c:pt>
                <c:pt idx="11">
                  <c:v>13.035529426358829</c:v>
                </c:pt>
                <c:pt idx="12">
                  <c:v>13.05679282794009</c:v>
                </c:pt>
                <c:pt idx="13">
                  <c:v>13.591243762033871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12.631713846707139</c:v>
                </c:pt>
                <c:pt idx="1">
                  <c:v>14.57515056116973</c:v>
                </c:pt>
                <c:pt idx="2">
                  <c:v>15.24414681757195</c:v>
                </c:pt>
                <c:pt idx="3">
                  <c:v>14.823060684396401</c:v>
                </c:pt>
                <c:pt idx="4">
                  <c:v>15.5757609653994</c:v>
                </c:pt>
                <c:pt idx="5">
                  <c:v>14.09078007023767</c:v>
                </c:pt>
                <c:pt idx="6">
                  <c:v>13.448925409280539</c:v>
                </c:pt>
                <c:pt idx="7">
                  <c:v>13.902689993043994</c:v>
                </c:pt>
                <c:pt idx="8">
                  <c:v>13.801761689150046</c:v>
                </c:pt>
                <c:pt idx="9">
                  <c:v>12.605023891716314</c:v>
                </c:pt>
                <c:pt idx="10">
                  <c:v>11.856248709968989</c:v>
                </c:pt>
                <c:pt idx="11">
                  <c:v>11.935542278578005</c:v>
                </c:pt>
                <c:pt idx="12">
                  <c:v>12.578442613230211</c:v>
                </c:pt>
                <c:pt idx="13">
                  <c:v>11.798440616046992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9.3422822164244241</c:v>
                </c:pt>
                <c:pt idx="1">
                  <c:v>9.6435096775176241</c:v>
                </c:pt>
                <c:pt idx="2">
                  <c:v>11.23126889145078</c:v>
                </c:pt>
                <c:pt idx="3">
                  <c:v>10.6058903253229</c:v>
                </c:pt>
                <c:pt idx="4">
                  <c:v>10.679193503947319</c:v>
                </c:pt>
                <c:pt idx="5">
                  <c:v>11.306241806824101</c:v>
                </c:pt>
                <c:pt idx="6">
                  <c:v>9.2415018106858522</c:v>
                </c:pt>
                <c:pt idx="7">
                  <c:v>8.953936462444922</c:v>
                </c:pt>
                <c:pt idx="8">
                  <c:v>8.4594698721133526</c:v>
                </c:pt>
                <c:pt idx="9">
                  <c:v>8.754993804224398</c:v>
                </c:pt>
                <c:pt idx="10">
                  <c:v>7.8060969750510738</c:v>
                </c:pt>
                <c:pt idx="11">
                  <c:v>8.7684636873462694</c:v>
                </c:pt>
                <c:pt idx="12">
                  <c:v>10.062234400186467</c:v>
                </c:pt>
                <c:pt idx="13">
                  <c:v>9.2781985113295775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95.29363300053474</c:v>
                </c:pt>
                <c:pt idx="1">
                  <c:v>101.11685014542607</c:v>
                </c:pt>
                <c:pt idx="2">
                  <c:v>89.646639012000179</c:v>
                </c:pt>
                <c:pt idx="3">
                  <c:v>106.84463861831033</c:v>
                </c:pt>
                <c:pt idx="4">
                  <c:v>102.12504403972625</c:v>
                </c:pt>
                <c:pt idx="5">
                  <c:v>121.97035159746203</c:v>
                </c:pt>
                <c:pt idx="6">
                  <c:v>107.10732625317557</c:v>
                </c:pt>
                <c:pt idx="7">
                  <c:v>99.19436406928375</c:v>
                </c:pt>
                <c:pt idx="8">
                  <c:v>117.47879877291695</c:v>
                </c:pt>
                <c:pt idx="9">
                  <c:v>107.03145341519581</c:v>
                </c:pt>
                <c:pt idx="10">
                  <c:v>75.091065136160367</c:v>
                </c:pt>
                <c:pt idx="11">
                  <c:v>90.012426392908651</c:v>
                </c:pt>
                <c:pt idx="12">
                  <c:v>93.225210162482398</c:v>
                </c:pt>
                <c:pt idx="13">
                  <c:v>75.969557727727079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4456</c:v>
                </c:pt>
                <c:pt idx="1">
                  <c:v>4628</c:v>
                </c:pt>
                <c:pt idx="2">
                  <c:v>4790</c:v>
                </c:pt>
                <c:pt idx="3">
                  <c:v>4989</c:v>
                </c:pt>
                <c:pt idx="4">
                  <c:v>5209</c:v>
                </c:pt>
                <c:pt idx="5">
                  <c:v>5338</c:v>
                </c:pt>
                <c:pt idx="6">
                  <c:v>5446</c:v>
                </c:pt>
                <c:pt idx="7">
                  <c:v>5701</c:v>
                </c:pt>
                <c:pt idx="8">
                  <c:v>5863</c:v>
                </c:pt>
                <c:pt idx="9">
                  <c:v>6001</c:v>
                </c:pt>
                <c:pt idx="10">
                  <c:v>6054</c:v>
                </c:pt>
                <c:pt idx="11">
                  <c:v>6236</c:v>
                </c:pt>
                <c:pt idx="12">
                  <c:v>6314</c:v>
                </c:pt>
                <c:pt idx="13">
                  <c:v>6430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800</c:v>
                </c:pt>
                <c:pt idx="1">
                  <c:v>793</c:v>
                </c:pt>
                <c:pt idx="2">
                  <c:v>819</c:v>
                </c:pt>
                <c:pt idx="3">
                  <c:v>830</c:v>
                </c:pt>
                <c:pt idx="4">
                  <c:v>817</c:v>
                </c:pt>
                <c:pt idx="5">
                  <c:v>825</c:v>
                </c:pt>
                <c:pt idx="6">
                  <c:v>825</c:v>
                </c:pt>
                <c:pt idx="7">
                  <c:v>844</c:v>
                </c:pt>
                <c:pt idx="8">
                  <c:v>822</c:v>
                </c:pt>
                <c:pt idx="9">
                  <c:v>830</c:v>
                </c:pt>
                <c:pt idx="10">
                  <c:v>820</c:v>
                </c:pt>
                <c:pt idx="11">
                  <c:v>808</c:v>
                </c:pt>
                <c:pt idx="12">
                  <c:v>824</c:v>
                </c:pt>
                <c:pt idx="13">
                  <c:v>817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3431</c:v>
                </c:pt>
                <c:pt idx="1">
                  <c:v>3485</c:v>
                </c:pt>
                <c:pt idx="2">
                  <c:v>3535</c:v>
                </c:pt>
                <c:pt idx="3">
                  <c:v>3661</c:v>
                </c:pt>
                <c:pt idx="4">
                  <c:v>3757</c:v>
                </c:pt>
                <c:pt idx="5">
                  <c:v>3799</c:v>
                </c:pt>
                <c:pt idx="6">
                  <c:v>3870</c:v>
                </c:pt>
                <c:pt idx="7">
                  <c:v>3939</c:v>
                </c:pt>
                <c:pt idx="8">
                  <c:v>4034</c:v>
                </c:pt>
                <c:pt idx="9">
                  <c:v>4085</c:v>
                </c:pt>
                <c:pt idx="10">
                  <c:v>4139</c:v>
                </c:pt>
                <c:pt idx="11">
                  <c:v>4194</c:v>
                </c:pt>
                <c:pt idx="12">
                  <c:v>4260</c:v>
                </c:pt>
                <c:pt idx="13">
                  <c:v>4311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2</c:v>
                </c:pt>
                <c:pt idx="6">
                  <c:v>2</c:v>
                </c:pt>
                <c:pt idx="7">
                  <c:v>2</c:v>
                </c:pt>
                <c:pt idx="8">
                  <c:v>2</c:v>
                </c:pt>
                <c:pt idx="9">
                  <c:v>2</c:v>
                </c:pt>
                <c:pt idx="10">
                  <c:v>2</c:v>
                </c:pt>
                <c:pt idx="11">
                  <c:v>10</c:v>
                </c:pt>
                <c:pt idx="12">
                  <c:v>10</c:v>
                </c:pt>
                <c:pt idx="13">
                  <c:v>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199</c:v>
                </c:pt>
                <c:pt idx="1">
                  <c:v>199</c:v>
                </c:pt>
                <c:pt idx="2">
                  <c:v>199</c:v>
                </c:pt>
                <c:pt idx="3">
                  <c:v>199</c:v>
                </c:pt>
                <c:pt idx="4">
                  <c:v>199</c:v>
                </c:pt>
                <c:pt idx="5">
                  <c:v>168</c:v>
                </c:pt>
                <c:pt idx="6">
                  <c:v>168</c:v>
                </c:pt>
                <c:pt idx="7">
                  <c:v>168</c:v>
                </c:pt>
                <c:pt idx="8">
                  <c:v>168</c:v>
                </c:pt>
                <c:pt idx="9">
                  <c:v>168</c:v>
                </c:pt>
                <c:pt idx="10">
                  <c:v>168</c:v>
                </c:pt>
                <c:pt idx="11">
                  <c:v>151</c:v>
                </c:pt>
                <c:pt idx="12">
                  <c:v>151</c:v>
                </c:pt>
                <c:pt idx="13">
                  <c:v>151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770.86800000000005</c:v>
                </c:pt>
                <c:pt idx="1">
                  <c:v>820.68470000000002</c:v>
                </c:pt>
                <c:pt idx="2">
                  <c:v>673.16989999999998</c:v>
                </c:pt>
                <c:pt idx="3">
                  <c:v>845.03989999999999</c:v>
                </c:pt>
                <c:pt idx="4">
                  <c:v>810.91560000000004</c:v>
                </c:pt>
                <c:pt idx="5">
                  <c:v>1013.4432</c:v>
                </c:pt>
                <c:pt idx="6">
                  <c:v>926.50609999999995</c:v>
                </c:pt>
                <c:pt idx="7">
                  <c:v>787.18409999999994</c:v>
                </c:pt>
                <c:pt idx="8">
                  <c:v>997.08749999999998</c:v>
                </c:pt>
                <c:pt idx="9">
                  <c:v>946.84709999999995</c:v>
                </c:pt>
                <c:pt idx="10">
                  <c:v>652.66139999999996</c:v>
                </c:pt>
                <c:pt idx="11">
                  <c:v>795.26390000000004</c:v>
                </c:pt>
                <c:pt idx="12">
                  <c:v>812.74829999999997</c:v>
                </c:pt>
                <c:pt idx="13">
                  <c:v>748.11659999999995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47.262999999999998</c:v>
                </c:pt>
                <c:pt idx="1">
                  <c:v>53.322000000000003</c:v>
                </c:pt>
                <c:pt idx="2">
                  <c:v>47.694000000000003</c:v>
                </c:pt>
                <c:pt idx="3">
                  <c:v>56.14</c:v>
                </c:pt>
                <c:pt idx="4">
                  <c:v>58.338999999999999</c:v>
                </c:pt>
                <c:pt idx="5">
                  <c:v>60.421999999999997</c:v>
                </c:pt>
                <c:pt idx="6">
                  <c:v>62.226999999999997</c:v>
                </c:pt>
                <c:pt idx="7">
                  <c:v>66.12</c:v>
                </c:pt>
                <c:pt idx="8">
                  <c:v>63.146000000000001</c:v>
                </c:pt>
                <c:pt idx="9">
                  <c:v>57.982999999999997</c:v>
                </c:pt>
                <c:pt idx="10">
                  <c:v>53.378999999999998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47.262999999999998</c:v>
                </c:pt>
                <c:pt idx="1">
                  <c:v>53.322000000000003</c:v>
                </c:pt>
                <c:pt idx="2">
                  <c:v>47.694000000000003</c:v>
                </c:pt>
                <c:pt idx="3">
                  <c:v>56.14</c:v>
                </c:pt>
                <c:pt idx="4">
                  <c:v>58.338999999999999</c:v>
                </c:pt>
                <c:pt idx="5">
                  <c:v>60.421999999999997</c:v>
                </c:pt>
                <c:pt idx="6">
                  <c:v>62.226999999999997</c:v>
                </c:pt>
                <c:pt idx="7">
                  <c:v>66.12</c:v>
                </c:pt>
                <c:pt idx="8">
                  <c:v>63.146000000000001</c:v>
                </c:pt>
                <c:pt idx="9">
                  <c:v>57.982999999999997</c:v>
                </c:pt>
                <c:pt idx="10">
                  <c:v>53.378999999999998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11.23126889145078</c:v>
                </c:pt>
                <c:pt idx="1">
                  <c:v>10.6058903253229</c:v>
                </c:pt>
                <c:pt idx="2">
                  <c:v>10.679193503947319</c:v>
                </c:pt>
                <c:pt idx="3">
                  <c:v>11.306241806824101</c:v>
                </c:pt>
                <c:pt idx="4">
                  <c:v>9.2415018106858522</c:v>
                </c:pt>
                <c:pt idx="5">
                  <c:v>8.953936462444922</c:v>
                </c:pt>
                <c:pt idx="6">
                  <c:v>8.4594698721133526</c:v>
                </c:pt>
                <c:pt idx="7">
                  <c:v>8.754993804224398</c:v>
                </c:pt>
                <c:pt idx="8">
                  <c:v>7.8060969750510738</c:v>
                </c:pt>
                <c:pt idx="9">
                  <c:v>8.7684636873462694</c:v>
                </c:pt>
                <c:pt idx="10">
                  <c:v>10.062234400186467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89.646639012000179</c:v>
                </c:pt>
                <c:pt idx="1">
                  <c:v>106.84463861831033</c:v>
                </c:pt>
                <c:pt idx="2">
                  <c:v>102.12504403972625</c:v>
                </c:pt>
                <c:pt idx="3">
                  <c:v>121.97035159746203</c:v>
                </c:pt>
                <c:pt idx="4">
                  <c:v>107.10732625317557</c:v>
                </c:pt>
                <c:pt idx="5">
                  <c:v>99.19436406928375</c:v>
                </c:pt>
                <c:pt idx="6">
                  <c:v>117.47879877291695</c:v>
                </c:pt>
                <c:pt idx="7">
                  <c:v>107.03145341519581</c:v>
                </c:pt>
                <c:pt idx="8">
                  <c:v>75.091065136160367</c:v>
                </c:pt>
                <c:pt idx="9">
                  <c:v>90.012426392908651</c:v>
                </c:pt>
                <c:pt idx="10">
                  <c:v>93.225210162482398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0.52721441116909395</c:v>
                </c:pt>
                <c:pt idx="1">
                  <c:v>0.49906107306410069</c:v>
                </c:pt>
                <c:pt idx="2">
                  <c:v>0.46701571047986251</c:v>
                </c:pt>
                <c:pt idx="3">
                  <c:v>0.46027579050750367</c:v>
                </c:pt>
                <c:pt idx="4">
                  <c:v>0.54467796033019111</c:v>
                </c:pt>
                <c:pt idx="5">
                  <c:v>0.60912734878563635</c:v>
                </c:pt>
                <c:pt idx="6">
                  <c:v>0.52968706396362597</c:v>
                </c:pt>
                <c:pt idx="7">
                  <c:v>0.61776232957902266</c:v>
                </c:pt>
                <c:pt idx="8">
                  <c:v>0.84092561326036941</c:v>
                </c:pt>
                <c:pt idx="9">
                  <c:v>0.64416661480606419</c:v>
                </c:pt>
                <c:pt idx="10">
                  <c:v>0.57258117098331707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53.378999999999998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53.378999999999998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2.903</c:v>
                </c:pt>
                <c:pt idx="16">
                  <c:v>0</c:v>
                </c:pt>
                <c:pt idx="17">
                  <c:v>0</c:v>
                </c:pt>
                <c:pt idx="18">
                  <c:v>0</c:v>
                </c:pt>
                <c:pt idx="19">
                  <c:v>41.46</c:v>
                </c:pt>
                <c:pt idx="20">
                  <c:v>9.016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103.81990244328991</c:v>
                </c:pt>
                <c:pt idx="2">
                  <c:v>0.5140549814485319</c:v>
                </c:pt>
                <c:pt idx="3">
                  <c:v>0</c:v>
                </c:pt>
                <c:pt idx="4">
                  <c:v>9.5560460572026837</c:v>
                </c:pt>
                <c:pt idx="5">
                  <c:v>10.86822653443034</c:v>
                </c:pt>
                <c:pt idx="7">
                  <c:v>12.008451605564268</c:v>
                </c:pt>
                <c:pt idx="8">
                  <c:v>0.428071426889505</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104.33395742473844</c:v>
                </c:pt>
                <c:pt idx="4" formatCode="#,##0">
                  <c:v>9.5560460572026837</c:v>
                </c:pt>
                <c:pt idx="5" formatCode="#,##0">
                  <c:v>10.86822653443034</c:v>
                </c:pt>
                <c:pt idx="6" formatCode="#,##0">
                  <c:v>12.436523032453772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53.378999999999998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53.378999999999998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2.903</c:v>
                </c:pt>
                <c:pt idx="11">
                  <c:v>0</c:v>
                </c:pt>
                <c:pt idx="12">
                  <c:v>0</c:v>
                </c:pt>
                <c:pt idx="13">
                  <c:v>0</c:v>
                </c:pt>
                <c:pt idx="14">
                  <c:v>41.46</c:v>
                </c:pt>
                <c:pt idx="15">
                  <c:v>9.016</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2603.700000000003</c:v>
                </c:pt>
                <c:pt idx="1">
                  <c:v>2512.8999999999996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6,449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3124.7524440000029</c:v>
                </c:pt>
                <c:pt idx="1">
                  <c:v>3323.9636039999996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朝日町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2.8765978200000002</c:v>
                </c:pt>
                <c:pt idx="1">
                  <c:v>0</c:v>
                </c:pt>
                <c:pt idx="2">
                  <c:v>0</c:v>
                </c:pt>
                <c:pt idx="3">
                  <c:v>0</c:v>
                </c:pt>
                <c:pt idx="4">
                  <c:v>1.0673553099999999</c:v>
                </c:pt>
                <c:pt idx="5">
                  <c:v>7.1483426300000001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65,910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朝日町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65910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1827.6</c:v>
                </c:pt>
                <c:pt idx="1">
                  <c:v>2063.5</c:v>
                </c:pt>
                <c:pt idx="2">
                  <c:v>2141.6999999999998</c:v>
                </c:pt>
                <c:pt idx="3">
                  <c:v>2182</c:v>
                </c:pt>
                <c:pt idx="4">
                  <c:v>2463.4</c:v>
                </c:pt>
                <c:pt idx="5">
                  <c:v>2512.9</c:v>
                </c:pt>
                <c:pt idx="6">
                  <c:v>2512.9</c:v>
                </c:pt>
                <c:pt idx="7">
                  <c:v>2512.8999999999996</c:v>
                </c:pt>
                <c:pt idx="8">
                  <c:v>2512.8999999999996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1274.5999999999999</c:v>
                </c:pt>
                <c:pt idx="1">
                  <c:v>1462.4</c:v>
                </c:pt>
                <c:pt idx="2">
                  <c:v>1564.2</c:v>
                </c:pt>
                <c:pt idx="3">
                  <c:v>1653.3</c:v>
                </c:pt>
                <c:pt idx="4">
                  <c:v>1783.6</c:v>
                </c:pt>
                <c:pt idx="5">
                  <c:v>1954.600000000001</c:v>
                </c:pt>
                <c:pt idx="6">
                  <c:v>2165.800000000002</c:v>
                </c:pt>
                <c:pt idx="7">
                  <c:v>2370.800000000002</c:v>
                </c:pt>
                <c:pt idx="8">
                  <c:v>2603.700000000003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3.6718071479736186E-2</c:v>
                </c:pt>
                <c:pt idx="1">
                  <c:v>4.2866675731038209E-2</c:v>
                </c:pt>
                <c:pt idx="2">
                  <c:v>3.8040036665091474E-2</c:v>
                </c:pt>
                <c:pt idx="3">
                  <c:v>4.0635206959189644E-2</c:v>
                </c:pt>
                <c:pt idx="4">
                  <c:v>5.6224694275133415E-2</c:v>
                </c:pt>
                <c:pt idx="5">
                  <c:v>4.8625598338331563E-2</c:v>
                </c:pt>
                <c:pt idx="6">
                  <c:v>4.9235582758447388E-2</c:v>
                </c:pt>
                <c:pt idx="7">
                  <c:v>5.9602329989675379E-2</c:v>
                </c:pt>
                <c:pt idx="8">
                  <c:v>6.2302729243743825E-2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101.6364586833854</c:v>
                </c:pt>
                <c:pt idx="2">
                  <c:v>0.48858535634084388</c:v>
                </c:pt>
                <c:pt idx="3">
                  <c:v>0</c:v>
                </c:pt>
                <c:pt idx="4">
                  <c:v>10.679193503947319</c:v>
                </c:pt>
                <c:pt idx="5">
                  <c:v>15.5757609653994</c:v>
                </c:pt>
                <c:pt idx="7">
                  <c:v>13.614961023439188</c:v>
                </c:pt>
                <c:pt idx="8">
                  <c:v>0.78778223843884698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102.12504403972625</c:v>
                </c:pt>
                <c:pt idx="4" formatCode="#,##0">
                  <c:v>10.679193503947319</c:v>
                </c:pt>
                <c:pt idx="5" formatCode="#,##0">
                  <c:v>15.5757609653994</c:v>
                </c:pt>
                <c:pt idx="6" formatCode="#,##0">
                  <c:v>14.402743261878035</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294</c:v>
                </c:pt>
                <c:pt idx="1">
                  <c:v>334</c:v>
                </c:pt>
                <c:pt idx="2">
                  <c:v>353</c:v>
                </c:pt>
                <c:pt idx="3">
                  <c:v>373</c:v>
                </c:pt>
                <c:pt idx="4">
                  <c:v>402</c:v>
                </c:pt>
                <c:pt idx="5">
                  <c:v>434</c:v>
                </c:pt>
                <c:pt idx="6">
                  <c:v>471</c:v>
                </c:pt>
                <c:pt idx="7">
                  <c:v>512</c:v>
                </c:pt>
                <c:pt idx="8">
                  <c:v>552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103506.15657254781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6448.716048000002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79905.494999999995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79905.494999999995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6448.716048000002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75.238206731112683</c:v>
                </c:pt>
                <c:pt idx="2">
                  <c:v>0.36581204541293233</c:v>
                </c:pt>
                <c:pt idx="3">
                  <c:v>0.36553895120146501</c:v>
                </c:pt>
                <c:pt idx="4">
                  <c:v>9.2781985113295775</c:v>
                </c:pt>
                <c:pt idx="5">
                  <c:v>11.798440616046992</c:v>
                </c:pt>
                <c:pt idx="7">
                  <c:v>12.937435291150193</c:v>
                </c:pt>
                <c:pt idx="8">
                  <c:v>0.65380847088367788</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75.969557727727079</c:v>
                </c:pt>
                <c:pt idx="4">
                  <c:v>9.2781985113295775</c:v>
                </c:pt>
                <c:pt idx="5">
                  <c:v>11.798440616046992</c:v>
                </c:pt>
                <c:pt idx="6">
                  <c:v>13.591243762033871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再エネ比較シート!$BL$72:$BL$161</c:f>
              <c:numCache>
                <c:formatCode>#,##0_);[Red]\(#,##0\)</c:formatCode>
                <c:ptCount val="90"/>
                <c:pt idx="0">
                  <c:v>-23600.661572547819</c:v>
                </c:pt>
                <c:pt idx="1">
                  <c:v>0</c:v>
                </c:pt>
                <c:pt idx="2">
                  <c:v>0</c:v>
                </c:pt>
                <c:pt idx="3">
                  <c:v>0</c:v>
                </c:pt>
                <c:pt idx="4">
                  <c:v>0</c:v>
                </c:pt>
                <c:pt idx="5">
                  <c:v>0</c:v>
                </c:pt>
                <c:pt idx="6">
                  <c:v>0</c:v>
                </c:pt>
                <c:pt idx="7">
                  <c:v>-19992.889962358109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-1528236.2693181545</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再エネ比較シート!$BM$72:$BM$161</c:f>
              <c:numCache>
                <c:formatCode>#,##0_);[Red]\(#,##0\)</c:formatCode>
                <c:ptCount val="90"/>
                <c:pt idx="0">
                  <c:v>0</c:v>
                </c:pt>
                <c:pt idx="1">
                  <c:v>4287250.90769656</c:v>
                </c:pt>
                <c:pt idx="2">
                  <c:v>1299946.3744304322</c:v>
                </c:pt>
                <c:pt idx="3">
                  <c:v>650755.99788358947</c:v>
                </c:pt>
                <c:pt idx="4">
                  <c:v>904730.93403236324</c:v>
                </c:pt>
                <c:pt idx="5">
                  <c:v>221340.17405445455</c:v>
                </c:pt>
                <c:pt idx="6">
                  <c:v>815639.24430011353</c:v>
                </c:pt>
                <c:pt idx="7">
                  <c:v>0</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0</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再エネ比較シート!$BK$72:$BK$161</c:f>
              <c:numCache>
                <c:formatCode>#,##0_);[Red]\(#,##0\)</c:formatCode>
                <c:ptCount val="90"/>
                <c:pt idx="0">
                  <c:v>-23600.661572547819</c:v>
                </c:pt>
                <c:pt idx="1">
                  <c:v>4287250.90769656</c:v>
                </c:pt>
                <c:pt idx="2">
                  <c:v>1299946.3744304322</c:v>
                </c:pt>
                <c:pt idx="3">
                  <c:v>650755.99788358947</c:v>
                </c:pt>
                <c:pt idx="4">
                  <c:v>904730.93403236324</c:v>
                </c:pt>
                <c:pt idx="5">
                  <c:v>221340.17405445455</c:v>
                </c:pt>
                <c:pt idx="6">
                  <c:v>815639.24430011353</c:v>
                </c:pt>
                <c:pt idx="7">
                  <c:v>-19992.889962358109</c:v>
                </c:pt>
                <c:pt idx="8">
                  <c:v>161542.6439533649</c:v>
                </c:pt>
                <c:pt idx="9">
                  <c:v>255704.98346856277</c:v>
                </c:pt>
                <c:pt idx="10">
                  <c:v>291011.50098220992</c:v>
                </c:pt>
                <c:pt idx="11">
                  <c:v>516276.29523459339</c:v>
                </c:pt>
                <c:pt idx="12">
                  <c:v>406303.43567004323</c:v>
                </c:pt>
                <c:pt idx="13">
                  <c:v>919309.08354504965</c:v>
                </c:pt>
                <c:pt idx="14">
                  <c:v>1143962.9928649806</c:v>
                </c:pt>
                <c:pt idx="15">
                  <c:v>1240874.3481646024</c:v>
                </c:pt>
                <c:pt idx="16">
                  <c:v>590683.27152545704</c:v>
                </c:pt>
                <c:pt idx="17">
                  <c:v>674108.92751965672</c:v>
                </c:pt>
                <c:pt idx="18">
                  <c:v>539551.08941494662</c:v>
                </c:pt>
                <c:pt idx="19">
                  <c:v>4821679.812805593</c:v>
                </c:pt>
                <c:pt idx="20">
                  <c:v>177758.42227654502</c:v>
                </c:pt>
                <c:pt idx="21">
                  <c:v>1132798.1797707239</c:v>
                </c:pt>
                <c:pt idx="22">
                  <c:v>513004.88230827422</c:v>
                </c:pt>
                <c:pt idx="23">
                  <c:v>3372531.2134652925</c:v>
                </c:pt>
                <c:pt idx="24">
                  <c:v>994838.09389682545</c:v>
                </c:pt>
                <c:pt idx="25">
                  <c:v>508199.94263549423</c:v>
                </c:pt>
                <c:pt idx="26">
                  <c:v>644712.73746543424</c:v>
                </c:pt>
                <c:pt idx="27">
                  <c:v>-1528236.2693181545</c:v>
                </c:pt>
                <c:pt idx="28">
                  <c:v>750263.36279131006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再エネ比較シート!$BJ$72:$BJ$161</c:f>
              <c:numCache>
                <c:formatCode>#,##0_);[Red]\(#,##0\)</c:formatCode>
                <c:ptCount val="90"/>
                <c:pt idx="0">
                  <c:v>103506.15657254781</c:v>
                </c:pt>
                <c:pt idx="1">
                  <c:v>1162732.8493034404</c:v>
                </c:pt>
                <c:pt idx="2">
                  <c:v>815171.328569568</c:v>
                </c:pt>
                <c:pt idx="3">
                  <c:v>1600834.8011164106</c:v>
                </c:pt>
                <c:pt idx="4">
                  <c:v>44028.636967636594</c:v>
                </c:pt>
                <c:pt idx="5">
                  <c:v>103879.4179455454</c:v>
                </c:pt>
                <c:pt idx="6">
                  <c:v>1122650.4946998865</c:v>
                </c:pt>
                <c:pt idx="7">
                  <c:v>134178.44096235812</c:v>
                </c:pt>
                <c:pt idx="8">
                  <c:v>68653.866046635114</c:v>
                </c:pt>
                <c:pt idx="9">
                  <c:v>72722.315531437242</c:v>
                </c:pt>
                <c:pt idx="10">
                  <c:v>81410.359017790135</c:v>
                </c:pt>
                <c:pt idx="11">
                  <c:v>85203.460765406679</c:v>
                </c:pt>
                <c:pt idx="12">
                  <c:v>975249.22732995672</c:v>
                </c:pt>
                <c:pt idx="13">
                  <c:v>312648.18845495029</c:v>
                </c:pt>
                <c:pt idx="14">
                  <c:v>222961.60413501944</c:v>
                </c:pt>
                <c:pt idx="15">
                  <c:v>2076172.5328353976</c:v>
                </c:pt>
                <c:pt idx="16">
                  <c:v>44320.200474543046</c:v>
                </c:pt>
                <c:pt idx="17">
                  <c:v>160212.02648034322</c:v>
                </c:pt>
                <c:pt idx="18">
                  <c:v>188779.67858505351</c:v>
                </c:pt>
                <c:pt idx="19">
                  <c:v>2177332.2001944068</c:v>
                </c:pt>
                <c:pt idx="20">
                  <c:v>274420.99472345499</c:v>
                </c:pt>
                <c:pt idx="21">
                  <c:v>103143.66922927629</c:v>
                </c:pt>
                <c:pt idx="22">
                  <c:v>516652.75669172552</c:v>
                </c:pt>
                <c:pt idx="23">
                  <c:v>1125074.7535347077</c:v>
                </c:pt>
                <c:pt idx="24">
                  <c:v>51201.467103174538</c:v>
                </c:pt>
                <c:pt idx="25">
                  <c:v>44111.223364505873</c:v>
                </c:pt>
                <c:pt idx="26">
                  <c:v>115015.48853456572</c:v>
                </c:pt>
                <c:pt idx="27">
                  <c:v>4590836.6423181547</c:v>
                </c:pt>
                <c:pt idx="28">
                  <c:v>28566.778208689884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再エネ比較シート!$BE$72:$BE$161</c:f>
              <c:numCache>
                <c:formatCode>#,##0_);[Red]\(#,##0\)</c:formatCode>
                <c:ptCount val="90"/>
                <c:pt idx="0">
                  <c:v>79905.494999999995</c:v>
                </c:pt>
                <c:pt idx="1">
                  <c:v>3302704.0409999997</c:v>
                </c:pt>
                <c:pt idx="2">
                  <c:v>1496875.2220000001</c:v>
                </c:pt>
                <c:pt idx="3">
                  <c:v>1524093.514</c:v>
                </c:pt>
                <c:pt idx="4">
                  <c:v>214432.28499999997</c:v>
                </c:pt>
                <c:pt idx="5">
                  <c:v>163845.79699999999</c:v>
                </c:pt>
                <c:pt idx="6">
                  <c:v>932483.64899999998</c:v>
                </c:pt>
                <c:pt idx="7">
                  <c:v>114185.55100000001</c:v>
                </c:pt>
                <c:pt idx="8">
                  <c:v>230196.51</c:v>
                </c:pt>
                <c:pt idx="9">
                  <c:v>172205.21899999998</c:v>
                </c:pt>
                <c:pt idx="10">
                  <c:v>210978.2</c:v>
                </c:pt>
                <c:pt idx="11">
                  <c:v>314880.70600000001</c:v>
                </c:pt>
                <c:pt idx="12">
                  <c:v>1208314.605</c:v>
                </c:pt>
                <c:pt idx="13">
                  <c:v>1032815.4029999999</c:v>
                </c:pt>
                <c:pt idx="14">
                  <c:v>847694.78200000012</c:v>
                </c:pt>
                <c:pt idx="15">
                  <c:v>3207392.7149999999</c:v>
                </c:pt>
                <c:pt idx="16">
                  <c:v>237041.61</c:v>
                </c:pt>
                <c:pt idx="17">
                  <c:v>704995.74199999997</c:v>
                </c:pt>
                <c:pt idx="18">
                  <c:v>673332.53100000019</c:v>
                </c:pt>
                <c:pt idx="19">
                  <c:v>4395820.0009999992</c:v>
                </c:pt>
                <c:pt idx="20">
                  <c:v>445196.46100000001</c:v>
                </c:pt>
                <c:pt idx="21">
                  <c:v>259731.049</c:v>
                </c:pt>
                <c:pt idx="22">
                  <c:v>745481.28599999985</c:v>
                </c:pt>
                <c:pt idx="23">
                  <c:v>2923400.9240000006</c:v>
                </c:pt>
                <c:pt idx="24">
                  <c:v>289036.73499999999</c:v>
                </c:pt>
                <c:pt idx="25">
                  <c:v>470147.92200000002</c:v>
                </c:pt>
                <c:pt idx="26">
                  <c:v>759728.22599999991</c:v>
                </c:pt>
                <c:pt idx="27">
                  <c:v>3040627.5069999998</c:v>
                </c:pt>
                <c:pt idx="28">
                  <c:v>276482.44199999998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再エネ比較シート!$BF$72:$BF$161</c:f>
              <c:numCache>
                <c:formatCode>#,##0_);[Red]\(#,##0\)</c:formatCode>
                <c:ptCount val="90"/>
                <c:pt idx="0">
                  <c:v>0</c:v>
                </c:pt>
                <c:pt idx="1">
                  <c:v>2140380.5180000002</c:v>
                </c:pt>
                <c:pt idx="2">
                  <c:v>618062.28399999999</c:v>
                </c:pt>
                <c:pt idx="3">
                  <c:v>725118.652</c:v>
                </c:pt>
                <c:pt idx="4">
                  <c:v>640588.84199999995</c:v>
                </c:pt>
                <c:pt idx="5">
                  <c:v>136129.234</c:v>
                </c:pt>
                <c:pt idx="6">
                  <c:v>1004858.936</c:v>
                </c:pt>
                <c:pt idx="7">
                  <c:v>0</c:v>
                </c:pt>
                <c:pt idx="8">
                  <c:v>0</c:v>
                </c:pt>
                <c:pt idx="9">
                  <c:v>152874.02100000001</c:v>
                </c:pt>
                <c:pt idx="10">
                  <c:v>107010.73600000002</c:v>
                </c:pt>
                <c:pt idx="11">
                  <c:v>250678.856</c:v>
                </c:pt>
                <c:pt idx="12">
                  <c:v>171797.53700000001</c:v>
                </c:pt>
                <c:pt idx="13">
                  <c:v>194915.06700000004</c:v>
                </c:pt>
                <c:pt idx="14">
                  <c:v>519229.81500000006</c:v>
                </c:pt>
                <c:pt idx="15">
                  <c:v>107761.39</c:v>
                </c:pt>
                <c:pt idx="16">
                  <c:v>393214.37900000002</c:v>
                </c:pt>
                <c:pt idx="17">
                  <c:v>126523.462</c:v>
                </c:pt>
                <c:pt idx="18">
                  <c:v>54998.237000000001</c:v>
                </c:pt>
                <c:pt idx="19">
                  <c:v>2598887.96</c:v>
                </c:pt>
                <c:pt idx="20">
                  <c:v>0</c:v>
                </c:pt>
                <c:pt idx="21">
                  <c:v>976210.80000000016</c:v>
                </c:pt>
                <c:pt idx="22">
                  <c:v>272721.12699999992</c:v>
                </c:pt>
                <c:pt idx="23">
                  <c:v>1525613.7549999997</c:v>
                </c:pt>
                <c:pt idx="24">
                  <c:v>755156.92700000003</c:v>
                </c:pt>
                <c:pt idx="25">
                  <c:v>79009.737999999998</c:v>
                </c:pt>
                <c:pt idx="26">
                  <c:v>0</c:v>
                </c:pt>
                <c:pt idx="27">
                  <c:v>20898.288</c:v>
                </c:pt>
                <c:pt idx="28">
                  <c:v>498102.27600000001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再エネ比較シート!$BG$72:$BG$161</c:f>
              <c:numCache>
                <c:formatCode>#,##0_);[Red]\(#,##0\)</c:formatCode>
                <c:ptCount val="90"/>
                <c:pt idx="0">
                  <c:v>0</c:v>
                </c:pt>
                <c:pt idx="1">
                  <c:v>6899.1980000000012</c:v>
                </c:pt>
                <c:pt idx="2">
                  <c:v>180.197</c:v>
                </c:pt>
                <c:pt idx="3">
                  <c:v>2378.6329999999998</c:v>
                </c:pt>
                <c:pt idx="4">
                  <c:v>93738.444000000003</c:v>
                </c:pt>
                <c:pt idx="5">
                  <c:v>25244.561000000002</c:v>
                </c:pt>
                <c:pt idx="6">
                  <c:v>947.154</c:v>
                </c:pt>
                <c:pt idx="7">
                  <c:v>0</c:v>
                </c:pt>
                <c:pt idx="8">
                  <c:v>0</c:v>
                </c:pt>
                <c:pt idx="9">
                  <c:v>3348.0590000000002</c:v>
                </c:pt>
                <c:pt idx="10">
                  <c:v>54432.923999999999</c:v>
                </c:pt>
                <c:pt idx="11">
                  <c:v>35920.194000000003</c:v>
                </c:pt>
                <c:pt idx="12">
                  <c:v>1431.1999999999998</c:v>
                </c:pt>
                <c:pt idx="13">
                  <c:v>4226.8019999999988</c:v>
                </c:pt>
                <c:pt idx="14">
                  <c:v>0</c:v>
                </c:pt>
                <c:pt idx="15">
                  <c:v>1892.7760000000001</c:v>
                </c:pt>
                <c:pt idx="16">
                  <c:v>4747.4830000000002</c:v>
                </c:pt>
                <c:pt idx="17">
                  <c:v>2801.7499999999995</c:v>
                </c:pt>
                <c:pt idx="18">
                  <c:v>0</c:v>
                </c:pt>
                <c:pt idx="19">
                  <c:v>4304.0519999999997</c:v>
                </c:pt>
                <c:pt idx="20">
                  <c:v>6982.9560000000001</c:v>
                </c:pt>
                <c:pt idx="21">
                  <c:v>0</c:v>
                </c:pt>
                <c:pt idx="22">
                  <c:v>11455.226000000001</c:v>
                </c:pt>
                <c:pt idx="23">
                  <c:v>48591.288000000008</c:v>
                </c:pt>
                <c:pt idx="24">
                  <c:v>1845.8989999999999</c:v>
                </c:pt>
                <c:pt idx="25">
                  <c:v>3153.5059999999994</c:v>
                </c:pt>
                <c:pt idx="26">
                  <c:v>0</c:v>
                </c:pt>
                <c:pt idx="27">
                  <c:v>1074.578</c:v>
                </c:pt>
                <c:pt idx="28">
                  <c:v>4245.4229999999998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9.3209999999999997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9"/>
                <c:pt idx="0">
                  <c:v>朝日町</c:v>
                </c:pt>
                <c:pt idx="1">
                  <c:v>伊賀市</c:v>
                </c:pt>
                <c:pt idx="2">
                  <c:v>伊勢市</c:v>
                </c:pt>
                <c:pt idx="3">
                  <c:v>いなべ市</c:v>
                </c:pt>
                <c:pt idx="4">
                  <c:v>大台町</c:v>
                </c:pt>
                <c:pt idx="5">
                  <c:v>尾鷲市</c:v>
                </c:pt>
                <c:pt idx="6">
                  <c:v>亀山市</c:v>
                </c:pt>
                <c:pt idx="7">
                  <c:v>川越町</c:v>
                </c:pt>
                <c:pt idx="8">
                  <c:v>木曽岬町</c:v>
                </c:pt>
                <c:pt idx="9">
                  <c:v>紀宝町</c:v>
                </c:pt>
                <c:pt idx="10">
                  <c:v>紀北町</c:v>
                </c:pt>
                <c:pt idx="11">
                  <c:v>熊野市</c:v>
                </c:pt>
                <c:pt idx="12">
                  <c:v>桑名市</c:v>
                </c:pt>
                <c:pt idx="13">
                  <c:v>菰野町</c:v>
                </c:pt>
                <c:pt idx="14">
                  <c:v>志摩市</c:v>
                </c:pt>
                <c:pt idx="15">
                  <c:v>鈴鹿市</c:v>
                </c:pt>
                <c:pt idx="16">
                  <c:v>大紀町</c:v>
                </c:pt>
                <c:pt idx="17">
                  <c:v>多気町</c:v>
                </c:pt>
                <c:pt idx="18">
                  <c:v>玉城町</c:v>
                </c:pt>
                <c:pt idx="19">
                  <c:v>津市</c:v>
                </c:pt>
                <c:pt idx="20">
                  <c:v>東員町</c:v>
                </c:pt>
                <c:pt idx="21">
                  <c:v>鳥羽市</c:v>
                </c:pt>
                <c:pt idx="22">
                  <c:v>名張市</c:v>
                </c:pt>
                <c:pt idx="23">
                  <c:v>松阪市</c:v>
                </c:pt>
                <c:pt idx="24">
                  <c:v>南伊勢町</c:v>
                </c:pt>
                <c:pt idx="25">
                  <c:v>御浜町</c:v>
                </c:pt>
                <c:pt idx="26">
                  <c:v>明和町</c:v>
                </c:pt>
                <c:pt idx="27">
                  <c:v>四日市市</c:v>
                </c:pt>
                <c:pt idx="28">
                  <c:v>度会町</c:v>
                </c:pt>
              </c:strCache>
            </c:strRef>
          </c:cat>
          <c:val>
            <c:numRef>
              <c:f>再エネ比較シート!$BI$72:$BI$161</c:f>
              <c:numCache>
                <c:formatCode>#,##0_);[Red]\(#,##0\)</c:formatCode>
                <c:ptCount val="90"/>
                <c:pt idx="0">
                  <c:v>79905.494999999995</c:v>
                </c:pt>
                <c:pt idx="1">
                  <c:v>5449983.7570000002</c:v>
                </c:pt>
                <c:pt idx="2">
                  <c:v>2115117.7030000002</c:v>
                </c:pt>
                <c:pt idx="3">
                  <c:v>2251590.7990000001</c:v>
                </c:pt>
                <c:pt idx="4">
                  <c:v>948759.57099999988</c:v>
                </c:pt>
                <c:pt idx="5">
                  <c:v>325219.59199999995</c:v>
                </c:pt>
                <c:pt idx="6">
                  <c:v>1938289.7390000001</c:v>
                </c:pt>
                <c:pt idx="7">
                  <c:v>114185.55100000001</c:v>
                </c:pt>
                <c:pt idx="8">
                  <c:v>230196.51</c:v>
                </c:pt>
                <c:pt idx="9">
                  <c:v>328427.299</c:v>
                </c:pt>
                <c:pt idx="10">
                  <c:v>372421.86000000004</c:v>
                </c:pt>
                <c:pt idx="11">
                  <c:v>601479.75600000005</c:v>
                </c:pt>
                <c:pt idx="12">
                  <c:v>1381552.6629999999</c:v>
                </c:pt>
                <c:pt idx="13">
                  <c:v>1231957.2719999999</c:v>
                </c:pt>
                <c:pt idx="14">
                  <c:v>1366924.5970000001</c:v>
                </c:pt>
                <c:pt idx="15">
                  <c:v>3317046.8810000001</c:v>
                </c:pt>
                <c:pt idx="16">
                  <c:v>635003.47200000007</c:v>
                </c:pt>
                <c:pt idx="17">
                  <c:v>834320.95399999991</c:v>
                </c:pt>
                <c:pt idx="18">
                  <c:v>728330.76800000016</c:v>
                </c:pt>
                <c:pt idx="19">
                  <c:v>6999012.0129999993</c:v>
                </c:pt>
                <c:pt idx="20">
                  <c:v>452179.41700000002</c:v>
                </c:pt>
                <c:pt idx="21">
                  <c:v>1235941.8490000002</c:v>
                </c:pt>
                <c:pt idx="22">
                  <c:v>1029657.6389999997</c:v>
                </c:pt>
                <c:pt idx="23">
                  <c:v>4497605.9670000002</c:v>
                </c:pt>
                <c:pt idx="24">
                  <c:v>1046039.561</c:v>
                </c:pt>
                <c:pt idx="25">
                  <c:v>552311.16600000008</c:v>
                </c:pt>
                <c:pt idx="26">
                  <c:v>759728.22599999991</c:v>
                </c:pt>
                <c:pt idx="27">
                  <c:v>3062600.3730000001</c:v>
                </c:pt>
                <c:pt idx="28">
                  <c:v>778830.14099999995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朝日町</c:v>
                </c:pt>
              </c:strCache>
            </c:strRef>
          </c:cat>
          <c:val>
            <c:numRef>
              <c:f>①CO2排出量の現状把握!$AX$43:$AX$45</c:f>
              <c:numCache>
                <c:formatCode>0%</c:formatCode>
                <c:ptCount val="3"/>
                <c:pt idx="0">
                  <c:v>0.42072759503743129</c:v>
                </c:pt>
                <c:pt idx="1">
                  <c:v>0.6065362442534229</c:v>
                </c:pt>
                <c:pt idx="2">
                  <c:v>0.6866532459894914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朝日町</c:v>
                </c:pt>
              </c:strCache>
            </c:strRef>
          </c:cat>
          <c:val>
            <c:numRef>
              <c:f>①CO2排出量の現状把握!$AY$43:$AY$45</c:f>
              <c:numCache>
                <c:formatCode>0%</c:formatCode>
                <c:ptCount val="3"/>
                <c:pt idx="0">
                  <c:v>0.19118662390594171</c:v>
                </c:pt>
                <c:pt idx="1">
                  <c:v>0.11044133137223008</c:v>
                </c:pt>
                <c:pt idx="2">
                  <c:v>8.3861290170629668E-2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朝日町</c:v>
                </c:pt>
              </c:strCache>
            </c:strRef>
          </c:cat>
          <c:val>
            <c:numRef>
              <c:f>①CO2排出量の現状把握!$AZ$43:$AZ$45</c:f>
              <c:numCache>
                <c:formatCode>0%</c:formatCode>
                <c:ptCount val="3"/>
                <c:pt idx="0">
                  <c:v>0.18034974026133399</c:v>
                </c:pt>
                <c:pt idx="1">
                  <c:v>0.10899552461196407</c:v>
                </c:pt>
                <c:pt idx="2">
                  <c:v>0.10664057800176044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朝日町</c:v>
                </c:pt>
              </c:strCache>
            </c:strRef>
          </c:cat>
          <c:val>
            <c:numRef>
              <c:f>①CO2排出量の現状把握!$BA$43:$BA$45</c:f>
              <c:numCache>
                <c:formatCode>0%</c:formatCode>
                <c:ptCount val="3"/>
                <c:pt idx="0">
                  <c:v>0.19226168778726088</c:v>
                </c:pt>
                <c:pt idx="1">
                  <c:v>0.16432955213885278</c:v>
                </c:pt>
                <c:pt idx="2">
                  <c:v>0.12284488583811848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三重県</c:v>
                </c:pt>
                <c:pt idx="2">
                  <c:v>朝日町</c:v>
                </c:pt>
              </c:strCache>
            </c:strRef>
          </c:cat>
          <c:val>
            <c:numRef>
              <c:f>①CO2排出量の現状把握!$BB$43:$BB$45</c:f>
              <c:numCache>
                <c:formatCode>0%</c:formatCode>
                <c:ptCount val="3"/>
                <c:pt idx="0">
                  <c:v>1.5474353008032191E-2</c:v>
                </c:pt>
                <c:pt idx="1">
                  <c:v>9.6973476235299901E-3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1935</c:v>
                </c:pt>
                <c:pt idx="1">
                  <c:v>1935</c:v>
                </c:pt>
                <c:pt idx="2">
                  <c:v>1935</c:v>
                </c:pt>
                <c:pt idx="3">
                  <c:v>1935</c:v>
                </c:pt>
                <c:pt idx="4">
                  <c:v>1935</c:v>
                </c:pt>
                <c:pt idx="5">
                  <c:v>2007</c:v>
                </c:pt>
                <c:pt idx="6">
                  <c:v>2007</c:v>
                </c:pt>
                <c:pt idx="7">
                  <c:v>2007</c:v>
                </c:pt>
                <c:pt idx="8">
                  <c:v>2007</c:v>
                </c:pt>
                <c:pt idx="9">
                  <c:v>2007</c:v>
                </c:pt>
                <c:pt idx="10">
                  <c:v>2007</c:v>
                </c:pt>
                <c:pt idx="11">
                  <c:v>2501</c:v>
                </c:pt>
                <c:pt idx="12">
                  <c:v>2501</c:v>
                </c:pt>
                <c:pt idx="13">
                  <c:v>2501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9425</c:v>
                </c:pt>
                <c:pt idx="1">
                  <c:v>9622</c:v>
                </c:pt>
                <c:pt idx="2">
                  <c:v>9758</c:v>
                </c:pt>
                <c:pt idx="3">
                  <c:v>9992</c:v>
                </c:pt>
                <c:pt idx="4">
                  <c:v>10184</c:v>
                </c:pt>
                <c:pt idx="5">
                  <c:v>10292</c:v>
                </c:pt>
                <c:pt idx="6">
                  <c:v>10480</c:v>
                </c:pt>
                <c:pt idx="7">
                  <c:v>10634</c:v>
                </c:pt>
                <c:pt idx="8">
                  <c:v>10764</c:v>
                </c:pt>
                <c:pt idx="9">
                  <c:v>10837</c:v>
                </c:pt>
                <c:pt idx="10">
                  <c:v>10921</c:v>
                </c:pt>
                <c:pt idx="11">
                  <c:v>10984</c:v>
                </c:pt>
                <c:pt idx="12">
                  <c:v>11071</c:v>
                </c:pt>
                <c:pt idx="13">
                  <c:v>11106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朝日町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477</v>
      </c>
      <c r="C9" s="70">
        <v>1</v>
      </c>
      <c r="D9" s="70">
        <v>29</v>
      </c>
      <c r="E9" s="70">
        <v>1990</v>
      </c>
      <c r="F9" s="70" t="s">
        <v>787</v>
      </c>
      <c r="G9" s="70" t="s">
        <v>1661</v>
      </c>
      <c r="H9" s="70" t="s">
        <v>1662</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478</v>
      </c>
      <c r="C10" s="70">
        <v>2</v>
      </c>
      <c r="D10" s="70">
        <v>29</v>
      </c>
      <c r="E10" s="70">
        <v>2005</v>
      </c>
      <c r="F10" s="70" t="s">
        <v>789</v>
      </c>
      <c r="G10" s="70" t="s">
        <v>1661</v>
      </c>
      <c r="H10" s="70" t="s">
        <v>1662</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479</v>
      </c>
      <c r="C11" s="70">
        <v>3</v>
      </c>
      <c r="D11" s="70">
        <v>29</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480</v>
      </c>
      <c r="C12" s="70">
        <v>4</v>
      </c>
      <c r="D12" s="70">
        <v>29</v>
      </c>
      <c r="E12" s="70">
        <v>2007</v>
      </c>
      <c r="F12" s="70" t="s">
        <v>791</v>
      </c>
      <c r="G12" s="70" t="s">
        <v>1661</v>
      </c>
      <c r="H12" s="70" t="s">
        <v>1662</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481</v>
      </c>
      <c r="C13" s="70">
        <v>5</v>
      </c>
      <c r="D13" s="70">
        <v>29</v>
      </c>
      <c r="E13" s="70">
        <v>2008</v>
      </c>
      <c r="F13" s="70" t="s">
        <v>792</v>
      </c>
      <c r="G13" s="70" t="s">
        <v>1661</v>
      </c>
      <c r="H13" s="70" t="s">
        <v>1662</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482</v>
      </c>
      <c r="C14" s="70">
        <v>6</v>
      </c>
      <c r="D14" s="70">
        <v>29</v>
      </c>
      <c r="E14" s="70">
        <v>2009</v>
      </c>
      <c r="F14" s="70" t="s">
        <v>176</v>
      </c>
      <c r="G14" s="70" t="s">
        <v>1661</v>
      </c>
      <c r="H14" s="70" t="s">
        <v>1662</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1668</v>
      </c>
      <c r="B15" s="70">
        <v>483</v>
      </c>
      <c r="C15" s="70">
        <v>7</v>
      </c>
      <c r="D15" s="70">
        <v>29</v>
      </c>
      <c r="E15" s="70">
        <v>2010</v>
      </c>
      <c r="F15" s="70" t="s">
        <v>177</v>
      </c>
      <c r="G15" s="70" t="s">
        <v>1661</v>
      </c>
      <c r="H15" s="70" t="s">
        <v>1662</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1669</v>
      </c>
      <c r="B16" s="70">
        <v>484</v>
      </c>
      <c r="C16" s="70">
        <v>8</v>
      </c>
      <c r="D16" s="70">
        <v>29</v>
      </c>
      <c r="E16" s="70">
        <v>2011</v>
      </c>
      <c r="F16" s="70" t="s">
        <v>178</v>
      </c>
      <c r="G16" s="70" t="s">
        <v>1661</v>
      </c>
      <c r="H16" s="70" t="s">
        <v>1662</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1670</v>
      </c>
      <c r="B17" s="70">
        <v>485</v>
      </c>
      <c r="C17" s="70">
        <v>9</v>
      </c>
      <c r="D17" s="70">
        <v>29</v>
      </c>
      <c r="E17" s="70">
        <v>2012</v>
      </c>
      <c r="F17" s="70" t="s">
        <v>179</v>
      </c>
      <c r="G17" s="70" t="s">
        <v>1661</v>
      </c>
      <c r="H17" s="70" t="s">
        <v>1662</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1671</v>
      </c>
      <c r="B18" s="70">
        <v>486</v>
      </c>
      <c r="C18" s="70">
        <v>10</v>
      </c>
      <c r="D18" s="70">
        <v>29</v>
      </c>
      <c r="E18" s="70">
        <v>2013</v>
      </c>
      <c r="F18" s="70" t="s">
        <v>180</v>
      </c>
      <c r="G18" s="70" t="s">
        <v>1661</v>
      </c>
      <c r="H18" s="70" t="s">
        <v>1662</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1672</v>
      </c>
      <c r="B19" s="70">
        <v>487</v>
      </c>
      <c r="C19" s="70">
        <v>11</v>
      </c>
      <c r="D19" s="70">
        <v>29</v>
      </c>
      <c r="E19" s="70">
        <v>2014</v>
      </c>
      <c r="F19" s="70" t="s">
        <v>181</v>
      </c>
      <c r="G19" s="70" t="s">
        <v>1661</v>
      </c>
      <c r="H19" s="70" t="s">
        <v>1662</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1673</v>
      </c>
      <c r="B20" s="70">
        <v>488</v>
      </c>
      <c r="C20" s="70">
        <v>12</v>
      </c>
      <c r="D20" s="70">
        <v>29</v>
      </c>
      <c r="E20" s="70">
        <v>2015</v>
      </c>
      <c r="F20" s="70" t="s">
        <v>182</v>
      </c>
      <c r="G20" s="70" t="s">
        <v>1661</v>
      </c>
      <c r="H20" s="70" t="s">
        <v>1662</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1674</v>
      </c>
      <c r="B21" s="70">
        <v>489</v>
      </c>
      <c r="C21" s="70">
        <v>13</v>
      </c>
      <c r="D21" s="70">
        <v>29</v>
      </c>
      <c r="E21" s="70">
        <v>2016</v>
      </c>
      <c r="F21" s="70" t="s">
        <v>155</v>
      </c>
      <c r="G21" s="70" t="s">
        <v>1661</v>
      </c>
      <c r="H21" s="70" t="s">
        <v>1662</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1675</v>
      </c>
      <c r="B22" s="70">
        <v>490</v>
      </c>
      <c r="C22" s="70">
        <v>14</v>
      </c>
      <c r="D22" s="70">
        <v>29</v>
      </c>
      <c r="E22" s="70">
        <v>2017</v>
      </c>
      <c r="F22" s="70" t="s">
        <v>156</v>
      </c>
      <c r="G22" s="70" t="s">
        <v>1661</v>
      </c>
      <c r="H22" s="70" t="s">
        <v>1662</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1676</v>
      </c>
      <c r="B23" s="70">
        <v>491</v>
      </c>
      <c r="C23" s="70">
        <v>15</v>
      </c>
      <c r="D23" s="70">
        <v>29</v>
      </c>
      <c r="E23" s="70">
        <v>2018</v>
      </c>
      <c r="F23" s="70" t="s">
        <v>183</v>
      </c>
      <c r="G23" s="70" t="s">
        <v>1661</v>
      </c>
      <c r="H23" s="70" t="s">
        <v>1662</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1677</v>
      </c>
      <c r="B24" s="70">
        <v>492</v>
      </c>
      <c r="C24" s="70">
        <v>16</v>
      </c>
      <c r="D24" s="70">
        <v>29</v>
      </c>
      <c r="E24" s="70">
        <v>2019</v>
      </c>
      <c r="F24" s="70" t="s">
        <v>158</v>
      </c>
      <c r="G24" s="70" t="s">
        <v>1661</v>
      </c>
      <c r="H24" s="70" t="s">
        <v>1662</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1678</v>
      </c>
      <c r="B25" s="70">
        <v>493</v>
      </c>
      <c r="C25" s="70">
        <v>17</v>
      </c>
      <c r="D25" s="70">
        <v>29</v>
      </c>
      <c r="E25" s="70">
        <v>2020</v>
      </c>
      <c r="F25" s="70" t="s">
        <v>159</v>
      </c>
      <c r="G25" s="70" t="s">
        <v>1661</v>
      </c>
      <c r="H25" s="70" t="s">
        <v>1662</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1679</v>
      </c>
      <c r="B26" s="70">
        <v>493</v>
      </c>
      <c r="C26" s="70">
        <v>18</v>
      </c>
      <c r="D26" s="70">
        <v>29</v>
      </c>
      <c r="E26" s="70">
        <v>2021</v>
      </c>
      <c r="F26" s="70" t="s">
        <v>160</v>
      </c>
      <c r="G26" s="1064" t="s">
        <v>1661</v>
      </c>
      <c r="H26" s="70" t="s">
        <v>1662</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1680</v>
      </c>
      <c r="B27" s="70">
        <v>493</v>
      </c>
      <c r="C27" s="70">
        <v>19</v>
      </c>
      <c r="D27" s="70">
        <v>29</v>
      </c>
      <c r="E27" s="70">
        <v>2022</v>
      </c>
      <c r="F27" s="70" t="s">
        <v>161</v>
      </c>
      <c r="G27" s="1064" t="s">
        <v>1661</v>
      </c>
      <c r="H27" s="70" t="s">
        <v>1662</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493</v>
      </c>
      <c r="C28" s="70">
        <v>20</v>
      </c>
      <c r="D28" s="70">
        <v>29</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493</v>
      </c>
      <c r="C29" s="70">
        <v>21</v>
      </c>
      <c r="D29" s="70">
        <v>29</v>
      </c>
      <c r="E29" s="70">
        <v>2024</v>
      </c>
      <c r="F29" s="70" t="s">
        <v>1554</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137</v>
      </c>
      <c r="C30" s="70">
        <v>1</v>
      </c>
      <c r="D30" s="70">
        <v>9</v>
      </c>
      <c r="E30" s="70">
        <v>1990</v>
      </c>
      <c r="F30" s="70" t="s">
        <v>787</v>
      </c>
      <c r="G30" s="70" t="s">
        <v>1684</v>
      </c>
      <c r="H30" s="70" t="s">
        <v>1685</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138</v>
      </c>
      <c r="C31" s="70">
        <v>2</v>
      </c>
      <c r="D31" s="70">
        <v>9</v>
      </c>
      <c r="E31" s="70">
        <v>2005</v>
      </c>
      <c r="F31" s="70" t="s">
        <v>789</v>
      </c>
      <c r="G31" s="70" t="s">
        <v>1684</v>
      </c>
      <c r="H31" s="70" t="s">
        <v>1685</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139</v>
      </c>
      <c r="C32" s="70">
        <v>3</v>
      </c>
      <c r="D32" s="70">
        <v>9</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140</v>
      </c>
      <c r="C33" s="70">
        <v>4</v>
      </c>
      <c r="D33" s="70">
        <v>9</v>
      </c>
      <c r="E33" s="70">
        <v>2007</v>
      </c>
      <c r="F33" s="70" t="s">
        <v>791</v>
      </c>
      <c r="G33" s="70" t="s">
        <v>1684</v>
      </c>
      <c r="H33" s="70" t="s">
        <v>1685</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141</v>
      </c>
      <c r="C34" s="70">
        <v>5</v>
      </c>
      <c r="D34" s="70">
        <v>9</v>
      </c>
      <c r="E34" s="70">
        <v>2008</v>
      </c>
      <c r="F34" s="70" t="s">
        <v>792</v>
      </c>
      <c r="G34" s="70" t="s">
        <v>1684</v>
      </c>
      <c r="H34" s="70" t="s">
        <v>1685</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142</v>
      </c>
      <c r="C35" s="70">
        <v>6</v>
      </c>
      <c r="D35" s="70">
        <v>9</v>
      </c>
      <c r="E35" s="70">
        <v>2009</v>
      </c>
      <c r="F35" s="70" t="s">
        <v>176</v>
      </c>
      <c r="G35" s="70" t="s">
        <v>1684</v>
      </c>
      <c r="H35" s="70" t="s">
        <v>1685</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1691</v>
      </c>
      <c r="B36" s="70">
        <v>143</v>
      </c>
      <c r="C36" s="70">
        <v>7</v>
      </c>
      <c r="D36" s="70">
        <v>9</v>
      </c>
      <c r="E36" s="70">
        <v>2010</v>
      </c>
      <c r="F36" s="70" t="s">
        <v>177</v>
      </c>
      <c r="G36" s="70" t="s">
        <v>1684</v>
      </c>
      <c r="H36" s="70" t="s">
        <v>1685</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1692</v>
      </c>
      <c r="B37" s="70">
        <v>144</v>
      </c>
      <c r="C37" s="70">
        <v>8</v>
      </c>
      <c r="D37" s="70">
        <v>9</v>
      </c>
      <c r="E37" s="70">
        <v>2011</v>
      </c>
      <c r="F37" s="70" t="s">
        <v>178</v>
      </c>
      <c r="G37" s="70" t="s">
        <v>1684</v>
      </c>
      <c r="H37" s="70" t="s">
        <v>1685</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1693</v>
      </c>
      <c r="B38" s="70">
        <v>145</v>
      </c>
      <c r="C38" s="70">
        <v>9</v>
      </c>
      <c r="D38" s="70">
        <v>9</v>
      </c>
      <c r="E38" s="70">
        <v>2012</v>
      </c>
      <c r="F38" s="70" t="s">
        <v>179</v>
      </c>
      <c r="G38" s="70" t="s">
        <v>1684</v>
      </c>
      <c r="H38" s="70" t="s">
        <v>1685</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1694</v>
      </c>
      <c r="B39" s="70">
        <v>146</v>
      </c>
      <c r="C39" s="70">
        <v>10</v>
      </c>
      <c r="D39" s="70">
        <v>9</v>
      </c>
      <c r="E39" s="70">
        <v>2013</v>
      </c>
      <c r="F39" s="70" t="s">
        <v>180</v>
      </c>
      <c r="G39" s="70" t="s">
        <v>1684</v>
      </c>
      <c r="H39" s="70" t="s">
        <v>1685</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1695</v>
      </c>
      <c r="B40" s="70">
        <v>147</v>
      </c>
      <c r="C40" s="70">
        <v>11</v>
      </c>
      <c r="D40" s="70">
        <v>9</v>
      </c>
      <c r="E40" s="70">
        <v>2014</v>
      </c>
      <c r="F40" s="70" t="s">
        <v>181</v>
      </c>
      <c r="G40" s="70" t="s">
        <v>1684</v>
      </c>
      <c r="H40" s="70" t="s">
        <v>1685</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1696</v>
      </c>
      <c r="B41" s="70">
        <v>148</v>
      </c>
      <c r="C41" s="70">
        <v>12</v>
      </c>
      <c r="D41" s="70">
        <v>9</v>
      </c>
      <c r="E41" s="70">
        <v>2015</v>
      </c>
      <c r="F41" s="70" t="s">
        <v>182</v>
      </c>
      <c r="G41" s="70" t="s">
        <v>1684</v>
      </c>
      <c r="H41" s="70" t="s">
        <v>1685</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1697</v>
      </c>
      <c r="B42" s="70">
        <v>149</v>
      </c>
      <c r="C42" s="70">
        <v>13</v>
      </c>
      <c r="D42" s="70">
        <v>9</v>
      </c>
      <c r="E42" s="70">
        <v>2016</v>
      </c>
      <c r="F42" s="70" t="s">
        <v>155</v>
      </c>
      <c r="G42" s="70" t="s">
        <v>1684</v>
      </c>
      <c r="H42" s="70" t="s">
        <v>1685</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1698</v>
      </c>
      <c r="B43" s="70">
        <v>150</v>
      </c>
      <c r="C43" s="70">
        <v>14</v>
      </c>
      <c r="D43" s="70">
        <v>9</v>
      </c>
      <c r="E43" s="70">
        <v>2017</v>
      </c>
      <c r="F43" s="70" t="s">
        <v>156</v>
      </c>
      <c r="G43" s="70" t="s">
        <v>1684</v>
      </c>
      <c r="H43" s="70" t="s">
        <v>1685</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1699</v>
      </c>
      <c r="B44" s="70">
        <v>151</v>
      </c>
      <c r="C44" s="70">
        <v>15</v>
      </c>
      <c r="D44" s="70">
        <v>9</v>
      </c>
      <c r="E44" s="70">
        <v>2018</v>
      </c>
      <c r="F44" s="70" t="s">
        <v>183</v>
      </c>
      <c r="G44" s="70" t="s">
        <v>1684</v>
      </c>
      <c r="H44" s="70" t="s">
        <v>1685</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1700</v>
      </c>
      <c r="B45" s="70">
        <v>152</v>
      </c>
      <c r="C45" s="70">
        <v>16</v>
      </c>
      <c r="D45" s="70">
        <v>9</v>
      </c>
      <c r="E45" s="70">
        <v>2019</v>
      </c>
      <c r="F45" s="70" t="s">
        <v>158</v>
      </c>
      <c r="G45" s="1064" t="s">
        <v>1684</v>
      </c>
      <c r="H45" s="70" t="s">
        <v>1685</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1701</v>
      </c>
      <c r="B46" s="70">
        <v>153</v>
      </c>
      <c r="C46" s="70">
        <v>17</v>
      </c>
      <c r="D46" s="70">
        <v>9</v>
      </c>
      <c r="E46" s="70">
        <v>2020</v>
      </c>
      <c r="F46" s="70" t="s">
        <v>159</v>
      </c>
      <c r="G46" s="1064" t="s">
        <v>1684</v>
      </c>
      <c r="H46" s="70" t="s">
        <v>1685</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1702</v>
      </c>
      <c r="B47" s="70">
        <v>153</v>
      </c>
      <c r="C47" s="70">
        <v>18</v>
      </c>
      <c r="D47" s="70">
        <v>9</v>
      </c>
      <c r="E47" s="70">
        <v>2021</v>
      </c>
      <c r="F47" s="70" t="s">
        <v>160</v>
      </c>
      <c r="G47" s="70" t="s">
        <v>1684</v>
      </c>
      <c r="H47" s="70" t="s">
        <v>1685</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1703</v>
      </c>
      <c r="B48" s="70">
        <v>153</v>
      </c>
      <c r="C48" s="70">
        <v>19</v>
      </c>
      <c r="D48" s="70">
        <v>9</v>
      </c>
      <c r="E48" s="70">
        <v>2022</v>
      </c>
      <c r="F48" s="70" t="s">
        <v>161</v>
      </c>
      <c r="G48" s="70" t="s">
        <v>1684</v>
      </c>
      <c r="H48" s="70" t="s">
        <v>1685</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153</v>
      </c>
      <c r="C49" s="70">
        <v>20</v>
      </c>
      <c r="D49" s="70">
        <v>9</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153</v>
      </c>
      <c r="C50" s="70">
        <v>21</v>
      </c>
      <c r="D50" s="70">
        <v>9</v>
      </c>
      <c r="E50" s="70">
        <v>2024</v>
      </c>
      <c r="F50" s="70" t="s">
        <v>1554</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222</v>
      </c>
      <c r="C51" s="70">
        <v>1</v>
      </c>
      <c r="D51" s="70">
        <v>14</v>
      </c>
      <c r="E51" s="70">
        <v>1990</v>
      </c>
      <c r="F51" s="70" t="s">
        <v>787</v>
      </c>
      <c r="G51" s="70" t="s">
        <v>1707</v>
      </c>
      <c r="H51" s="70" t="s">
        <v>1708</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223</v>
      </c>
      <c r="C52" s="70">
        <v>2</v>
      </c>
      <c r="D52" s="70">
        <v>14</v>
      </c>
      <c r="E52" s="70">
        <v>2005</v>
      </c>
      <c r="F52" s="70" t="s">
        <v>789</v>
      </c>
      <c r="G52" s="70" t="s">
        <v>1707</v>
      </c>
      <c r="H52" s="70" t="s">
        <v>1708</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224</v>
      </c>
      <c r="C53" s="70">
        <v>3</v>
      </c>
      <c r="D53" s="70">
        <v>14</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225</v>
      </c>
      <c r="C54" s="70">
        <v>4</v>
      </c>
      <c r="D54" s="70">
        <v>14</v>
      </c>
      <c r="E54" s="70">
        <v>2007</v>
      </c>
      <c r="F54" s="70" t="s">
        <v>791</v>
      </c>
      <c r="G54" s="70" t="s">
        <v>1707</v>
      </c>
      <c r="H54" s="70" t="s">
        <v>1708</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226</v>
      </c>
      <c r="C55" s="70">
        <v>5</v>
      </c>
      <c r="D55" s="70">
        <v>14</v>
      </c>
      <c r="E55" s="70">
        <v>2008</v>
      </c>
      <c r="F55" s="70" t="s">
        <v>792</v>
      </c>
      <c r="G55" s="70" t="s">
        <v>1707</v>
      </c>
      <c r="H55" s="70" t="s">
        <v>1708</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227</v>
      </c>
      <c r="C56" s="70">
        <v>6</v>
      </c>
      <c r="D56" s="70">
        <v>14</v>
      </c>
      <c r="E56" s="70">
        <v>2009</v>
      </c>
      <c r="F56" s="70" t="s">
        <v>176</v>
      </c>
      <c r="G56" s="70" t="s">
        <v>1707</v>
      </c>
      <c r="H56" s="70" t="s">
        <v>1708</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1714</v>
      </c>
      <c r="B57" s="70">
        <v>228</v>
      </c>
      <c r="C57" s="70">
        <v>7</v>
      </c>
      <c r="D57" s="70">
        <v>14</v>
      </c>
      <c r="E57" s="70">
        <v>2010</v>
      </c>
      <c r="F57" s="70" t="s">
        <v>177</v>
      </c>
      <c r="G57" s="70" t="s">
        <v>1707</v>
      </c>
      <c r="H57" s="70" t="s">
        <v>1708</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1715</v>
      </c>
      <c r="B58" s="70">
        <v>229</v>
      </c>
      <c r="C58" s="70">
        <v>8</v>
      </c>
      <c r="D58" s="70">
        <v>14</v>
      </c>
      <c r="E58" s="70">
        <v>2011</v>
      </c>
      <c r="F58" s="70" t="s">
        <v>178</v>
      </c>
      <c r="G58" s="70" t="s">
        <v>1707</v>
      </c>
      <c r="H58" s="70" t="s">
        <v>1708</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1716</v>
      </c>
      <c r="B59" s="70">
        <v>230</v>
      </c>
      <c r="C59" s="70">
        <v>9</v>
      </c>
      <c r="D59" s="70">
        <v>14</v>
      </c>
      <c r="E59" s="70">
        <v>2012</v>
      </c>
      <c r="F59" s="70" t="s">
        <v>179</v>
      </c>
      <c r="G59" s="70" t="s">
        <v>1707</v>
      </c>
      <c r="H59" s="70" t="s">
        <v>1708</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1717</v>
      </c>
      <c r="B60" s="70">
        <v>231</v>
      </c>
      <c r="C60" s="70">
        <v>10</v>
      </c>
      <c r="D60" s="70">
        <v>14</v>
      </c>
      <c r="E60" s="70">
        <v>2013</v>
      </c>
      <c r="F60" s="70" t="s">
        <v>180</v>
      </c>
      <c r="G60" s="70" t="s">
        <v>1707</v>
      </c>
      <c r="H60" s="70" t="s">
        <v>1708</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1718</v>
      </c>
      <c r="B61" s="70">
        <v>232</v>
      </c>
      <c r="C61" s="70">
        <v>11</v>
      </c>
      <c r="D61" s="70">
        <v>14</v>
      </c>
      <c r="E61" s="70">
        <v>2014</v>
      </c>
      <c r="F61" s="70" t="s">
        <v>181</v>
      </c>
      <c r="G61" s="70" t="s">
        <v>1707</v>
      </c>
      <c r="H61" s="70" t="s">
        <v>1708</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1719</v>
      </c>
      <c r="B62" s="70">
        <v>233</v>
      </c>
      <c r="C62" s="70">
        <v>12</v>
      </c>
      <c r="D62" s="70">
        <v>14</v>
      </c>
      <c r="E62" s="70">
        <v>2015</v>
      </c>
      <c r="F62" s="70" t="s">
        <v>182</v>
      </c>
      <c r="G62" s="70" t="s">
        <v>1707</v>
      </c>
      <c r="H62" s="70" t="s">
        <v>1708</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1720</v>
      </c>
      <c r="B63" s="70">
        <v>234</v>
      </c>
      <c r="C63" s="70">
        <v>13</v>
      </c>
      <c r="D63" s="70">
        <v>14</v>
      </c>
      <c r="E63" s="70">
        <v>2016</v>
      </c>
      <c r="F63" s="70" t="s">
        <v>155</v>
      </c>
      <c r="G63" s="70" t="s">
        <v>1707</v>
      </c>
      <c r="H63" s="70" t="s">
        <v>1708</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1721</v>
      </c>
      <c r="B64" s="70">
        <v>235</v>
      </c>
      <c r="C64" s="70">
        <v>14</v>
      </c>
      <c r="D64" s="70">
        <v>14</v>
      </c>
      <c r="E64" s="70">
        <v>2017</v>
      </c>
      <c r="F64" s="70" t="s">
        <v>156</v>
      </c>
      <c r="G64" s="1064" t="s">
        <v>1707</v>
      </c>
      <c r="H64" s="70" t="s">
        <v>1708</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1722</v>
      </c>
      <c r="B65" s="70">
        <v>236</v>
      </c>
      <c r="C65" s="70">
        <v>15</v>
      </c>
      <c r="D65" s="70">
        <v>14</v>
      </c>
      <c r="E65" s="70">
        <v>2018</v>
      </c>
      <c r="F65" s="70" t="s">
        <v>183</v>
      </c>
      <c r="G65" s="1064" t="s">
        <v>1707</v>
      </c>
      <c r="H65" s="70" t="s">
        <v>1708</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1723</v>
      </c>
      <c r="B66" s="70">
        <v>237</v>
      </c>
      <c r="C66" s="70">
        <v>16</v>
      </c>
      <c r="D66" s="70">
        <v>14</v>
      </c>
      <c r="E66" s="70">
        <v>2019</v>
      </c>
      <c r="F66" s="70" t="s">
        <v>158</v>
      </c>
      <c r="G66" s="70" t="s">
        <v>1707</v>
      </c>
      <c r="H66" s="70" t="s">
        <v>1708</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1724</v>
      </c>
      <c r="B67" s="70">
        <v>238</v>
      </c>
      <c r="C67" s="70">
        <v>17</v>
      </c>
      <c r="D67" s="70">
        <v>14</v>
      </c>
      <c r="E67" s="70">
        <v>2020</v>
      </c>
      <c r="F67" s="70" t="s">
        <v>159</v>
      </c>
      <c r="G67" s="70" t="s">
        <v>1707</v>
      </c>
      <c r="H67" s="70" t="s">
        <v>1708</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1725</v>
      </c>
      <c r="B68" s="70">
        <v>238</v>
      </c>
      <c r="C68" s="70">
        <v>18</v>
      </c>
      <c r="D68" s="70">
        <v>14</v>
      </c>
      <c r="E68" s="70">
        <v>2021</v>
      </c>
      <c r="F68" s="70" t="s">
        <v>160</v>
      </c>
      <c r="G68" s="70" t="s">
        <v>1707</v>
      </c>
      <c r="H68" s="70" t="s">
        <v>1708</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1726</v>
      </c>
      <c r="B69" s="70">
        <v>238</v>
      </c>
      <c r="C69" s="70">
        <v>19</v>
      </c>
      <c r="D69" s="70">
        <v>14</v>
      </c>
      <c r="E69" s="70">
        <v>2022</v>
      </c>
      <c r="F69" s="70" t="s">
        <v>161</v>
      </c>
      <c r="G69" s="70" t="s">
        <v>1707</v>
      </c>
      <c r="H69" s="70" t="s">
        <v>1708</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238</v>
      </c>
      <c r="C70" s="70">
        <v>20</v>
      </c>
      <c r="D70" s="70">
        <v>14</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238</v>
      </c>
      <c r="C71" s="70">
        <v>21</v>
      </c>
      <c r="D71" s="70">
        <v>14</v>
      </c>
      <c r="E71" s="70">
        <v>2024</v>
      </c>
      <c r="F71" s="70" t="s">
        <v>1554</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256</v>
      </c>
      <c r="C72" s="70">
        <v>1</v>
      </c>
      <c r="D72" s="70">
        <v>16</v>
      </c>
      <c r="E72" s="70">
        <v>1990</v>
      </c>
      <c r="F72" s="70" t="s">
        <v>787</v>
      </c>
      <c r="G72" s="70" t="s">
        <v>1730</v>
      </c>
      <c r="H72" s="70" t="s">
        <v>1731</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257</v>
      </c>
      <c r="C73" s="70">
        <v>2</v>
      </c>
      <c r="D73" s="70">
        <v>16</v>
      </c>
      <c r="E73" s="70">
        <v>2005</v>
      </c>
      <c r="F73" s="70" t="s">
        <v>789</v>
      </c>
      <c r="G73" s="70" t="s">
        <v>1730</v>
      </c>
      <c r="H73" s="70" t="s">
        <v>1731</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258</v>
      </c>
      <c r="C74" s="70">
        <v>3</v>
      </c>
      <c r="D74" s="70">
        <v>16</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259</v>
      </c>
      <c r="C75" s="70">
        <v>4</v>
      </c>
      <c r="D75" s="70">
        <v>16</v>
      </c>
      <c r="E75" s="70">
        <v>2007</v>
      </c>
      <c r="F75" s="70" t="s">
        <v>791</v>
      </c>
      <c r="G75" s="70" t="s">
        <v>1730</v>
      </c>
      <c r="H75" s="70" t="s">
        <v>1731</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260</v>
      </c>
      <c r="C76" s="70">
        <v>5</v>
      </c>
      <c r="D76" s="70">
        <v>16</v>
      </c>
      <c r="E76" s="70">
        <v>2008</v>
      </c>
      <c r="F76" s="70" t="s">
        <v>792</v>
      </c>
      <c r="G76" s="70" t="s">
        <v>1730</v>
      </c>
      <c r="H76" s="70" t="s">
        <v>1731</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261</v>
      </c>
      <c r="C77" s="70">
        <v>6</v>
      </c>
      <c r="D77" s="70">
        <v>16</v>
      </c>
      <c r="E77" s="70">
        <v>2009</v>
      </c>
      <c r="F77" s="70" t="s">
        <v>176</v>
      </c>
      <c r="G77" s="70" t="s">
        <v>1730</v>
      </c>
      <c r="H77" s="70" t="s">
        <v>1731</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1737</v>
      </c>
      <c r="B78" s="70">
        <v>262</v>
      </c>
      <c r="C78" s="70">
        <v>7</v>
      </c>
      <c r="D78" s="70">
        <v>16</v>
      </c>
      <c r="E78" s="70">
        <v>2010</v>
      </c>
      <c r="F78" s="70" t="s">
        <v>177</v>
      </c>
      <c r="G78" s="70" t="s">
        <v>1730</v>
      </c>
      <c r="H78" s="70" t="s">
        <v>1731</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1738</v>
      </c>
      <c r="B79" s="70">
        <v>263</v>
      </c>
      <c r="C79" s="70">
        <v>8</v>
      </c>
      <c r="D79" s="70">
        <v>16</v>
      </c>
      <c r="E79" s="70">
        <v>2011</v>
      </c>
      <c r="F79" s="70" t="s">
        <v>178</v>
      </c>
      <c r="G79" s="70" t="s">
        <v>1730</v>
      </c>
      <c r="H79" s="70" t="s">
        <v>1731</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1739</v>
      </c>
      <c r="B80" s="70">
        <v>264</v>
      </c>
      <c r="C80" s="70">
        <v>9</v>
      </c>
      <c r="D80" s="70">
        <v>16</v>
      </c>
      <c r="E80" s="70">
        <v>2012</v>
      </c>
      <c r="F80" s="70" t="s">
        <v>179</v>
      </c>
      <c r="G80" s="70" t="s">
        <v>1730</v>
      </c>
      <c r="H80" s="70" t="s">
        <v>1731</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1740</v>
      </c>
      <c r="B81" s="70">
        <v>265</v>
      </c>
      <c r="C81" s="70">
        <v>10</v>
      </c>
      <c r="D81" s="70">
        <v>16</v>
      </c>
      <c r="E81" s="70">
        <v>2013</v>
      </c>
      <c r="F81" s="70" t="s">
        <v>180</v>
      </c>
      <c r="G81" s="70" t="s">
        <v>1730</v>
      </c>
      <c r="H81" s="70" t="s">
        <v>1731</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1741</v>
      </c>
      <c r="B82" s="70">
        <v>266</v>
      </c>
      <c r="C82" s="70">
        <v>11</v>
      </c>
      <c r="D82" s="70">
        <v>16</v>
      </c>
      <c r="E82" s="70">
        <v>2014</v>
      </c>
      <c r="F82" s="70" t="s">
        <v>181</v>
      </c>
      <c r="G82" s="70" t="s">
        <v>1730</v>
      </c>
      <c r="H82" s="70" t="s">
        <v>1731</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1742</v>
      </c>
      <c r="B83" s="70">
        <v>267</v>
      </c>
      <c r="C83" s="70">
        <v>12</v>
      </c>
      <c r="D83" s="70">
        <v>16</v>
      </c>
      <c r="E83" s="70">
        <v>2015</v>
      </c>
      <c r="F83" s="70" t="s">
        <v>182</v>
      </c>
      <c r="G83" s="1064" t="s">
        <v>1730</v>
      </c>
      <c r="H83" s="70" t="s">
        <v>1731</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1743</v>
      </c>
      <c r="B84" s="70">
        <v>268</v>
      </c>
      <c r="C84" s="70">
        <v>13</v>
      </c>
      <c r="D84" s="70">
        <v>16</v>
      </c>
      <c r="E84" s="70">
        <v>2016</v>
      </c>
      <c r="F84" s="70" t="s">
        <v>155</v>
      </c>
      <c r="G84" s="1064" t="s">
        <v>1730</v>
      </c>
      <c r="H84" s="70" t="s">
        <v>1731</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1744</v>
      </c>
      <c r="B85" s="70">
        <v>269</v>
      </c>
      <c r="C85" s="70">
        <v>14</v>
      </c>
      <c r="D85" s="70">
        <v>16</v>
      </c>
      <c r="E85" s="70">
        <v>2017</v>
      </c>
      <c r="F85" s="70" t="s">
        <v>156</v>
      </c>
      <c r="G85" s="70" t="s">
        <v>1730</v>
      </c>
      <c r="H85" s="70" t="s">
        <v>1731</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1745</v>
      </c>
      <c r="B86" s="70">
        <v>270</v>
      </c>
      <c r="C86" s="70">
        <v>15</v>
      </c>
      <c r="D86" s="70">
        <v>16</v>
      </c>
      <c r="E86" s="70">
        <v>2018</v>
      </c>
      <c r="F86" s="70" t="s">
        <v>183</v>
      </c>
      <c r="G86" s="70" t="s">
        <v>1730</v>
      </c>
      <c r="H86" s="70" t="s">
        <v>1731</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1746</v>
      </c>
      <c r="B87" s="70">
        <v>271</v>
      </c>
      <c r="C87" s="70">
        <v>16</v>
      </c>
      <c r="D87" s="70">
        <v>16</v>
      </c>
      <c r="E87" s="70">
        <v>2019</v>
      </c>
      <c r="F87" s="70" t="s">
        <v>158</v>
      </c>
      <c r="G87" s="70" t="s">
        <v>1730</v>
      </c>
      <c r="H87" s="70" t="s">
        <v>1731</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1747</v>
      </c>
      <c r="B88" s="70">
        <v>272</v>
      </c>
      <c r="C88" s="70">
        <v>17</v>
      </c>
      <c r="D88" s="70">
        <v>16</v>
      </c>
      <c r="E88" s="70">
        <v>2020</v>
      </c>
      <c r="F88" s="70" t="s">
        <v>159</v>
      </c>
      <c r="G88" s="70" t="s">
        <v>1730</v>
      </c>
      <c r="H88" s="70" t="s">
        <v>1731</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1748</v>
      </c>
      <c r="B89" s="70">
        <v>272</v>
      </c>
      <c r="C89" s="70">
        <v>18</v>
      </c>
      <c r="D89" s="70">
        <v>16</v>
      </c>
      <c r="E89" s="70">
        <v>2021</v>
      </c>
      <c r="F89" s="70" t="s">
        <v>160</v>
      </c>
      <c r="G89" s="70" t="s">
        <v>1730</v>
      </c>
      <c r="H89" s="70" t="s">
        <v>1731</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1749</v>
      </c>
      <c r="B90" s="70">
        <v>272</v>
      </c>
      <c r="C90" s="70">
        <v>19</v>
      </c>
      <c r="D90" s="70">
        <v>16</v>
      </c>
      <c r="E90" s="70">
        <v>2022</v>
      </c>
      <c r="F90" s="70" t="s">
        <v>161</v>
      </c>
      <c r="G90" s="70" t="s">
        <v>1730</v>
      </c>
      <c r="H90" s="70" t="s">
        <v>1731</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272</v>
      </c>
      <c r="C91" s="70">
        <v>20</v>
      </c>
      <c r="D91" s="70">
        <v>16</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272</v>
      </c>
      <c r="C92" s="70">
        <v>21</v>
      </c>
      <c r="D92" s="70">
        <v>16</v>
      </c>
      <c r="E92" s="70">
        <v>2024</v>
      </c>
      <c r="F92" s="70" t="s">
        <v>1554</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341</v>
      </c>
      <c r="C93" s="70">
        <v>1</v>
      </c>
      <c r="D93" s="70">
        <v>21</v>
      </c>
      <c r="E93" s="70">
        <v>1990</v>
      </c>
      <c r="F93" s="70" t="s">
        <v>787</v>
      </c>
      <c r="G93" s="70" t="s">
        <v>1753</v>
      </c>
      <c r="H93" s="70" t="s">
        <v>1754</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342</v>
      </c>
      <c r="C94" s="70">
        <v>2</v>
      </c>
      <c r="D94" s="70">
        <v>21</v>
      </c>
      <c r="E94" s="70">
        <v>2005</v>
      </c>
      <c r="F94" s="70" t="s">
        <v>789</v>
      </c>
      <c r="G94" s="70" t="s">
        <v>1753</v>
      </c>
      <c r="H94" s="70" t="s">
        <v>1754</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343</v>
      </c>
      <c r="C95" s="70">
        <v>3</v>
      </c>
      <c r="D95" s="70">
        <v>21</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344</v>
      </c>
      <c r="C96" s="70">
        <v>4</v>
      </c>
      <c r="D96" s="70">
        <v>21</v>
      </c>
      <c r="E96" s="70">
        <v>2007</v>
      </c>
      <c r="F96" s="70" t="s">
        <v>791</v>
      </c>
      <c r="G96" s="70" t="s">
        <v>1753</v>
      </c>
      <c r="H96" s="70" t="s">
        <v>1754</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345</v>
      </c>
      <c r="C97" s="70">
        <v>5</v>
      </c>
      <c r="D97" s="70">
        <v>21</v>
      </c>
      <c r="E97" s="70">
        <v>2008</v>
      </c>
      <c r="F97" s="70" t="s">
        <v>792</v>
      </c>
      <c r="G97" s="70" t="s">
        <v>1753</v>
      </c>
      <c r="H97" s="70" t="s">
        <v>1754</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346</v>
      </c>
      <c r="C98" s="70">
        <v>6</v>
      </c>
      <c r="D98" s="70">
        <v>21</v>
      </c>
      <c r="E98" s="70">
        <v>2009</v>
      </c>
      <c r="F98" s="70" t="s">
        <v>176</v>
      </c>
      <c r="G98" s="70" t="s">
        <v>1753</v>
      </c>
      <c r="H98" s="70" t="s">
        <v>1754</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1760</v>
      </c>
      <c r="B99" s="70">
        <v>347</v>
      </c>
      <c r="C99" s="70">
        <v>7</v>
      </c>
      <c r="D99" s="70">
        <v>21</v>
      </c>
      <c r="E99" s="70">
        <v>2010</v>
      </c>
      <c r="F99" s="70" t="s">
        <v>177</v>
      </c>
      <c r="G99" s="70" t="s">
        <v>1753</v>
      </c>
      <c r="H99" s="70" t="s">
        <v>1754</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1761</v>
      </c>
      <c r="B100" s="70">
        <v>348</v>
      </c>
      <c r="C100" s="70">
        <v>8</v>
      </c>
      <c r="D100" s="70">
        <v>21</v>
      </c>
      <c r="E100" s="70">
        <v>2011</v>
      </c>
      <c r="F100" s="70" t="s">
        <v>178</v>
      </c>
      <c r="G100" s="70" t="s">
        <v>1753</v>
      </c>
      <c r="H100" s="70" t="s">
        <v>1754</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1762</v>
      </c>
      <c r="B101" s="70">
        <v>349</v>
      </c>
      <c r="C101" s="70">
        <v>9</v>
      </c>
      <c r="D101" s="70">
        <v>21</v>
      </c>
      <c r="E101" s="70">
        <v>2012</v>
      </c>
      <c r="F101" s="70" t="s">
        <v>179</v>
      </c>
      <c r="G101" s="70" t="s">
        <v>1753</v>
      </c>
      <c r="H101" s="70" t="s">
        <v>1754</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1763</v>
      </c>
      <c r="B102" s="70">
        <v>350</v>
      </c>
      <c r="C102" s="70">
        <v>10</v>
      </c>
      <c r="D102" s="70">
        <v>21</v>
      </c>
      <c r="E102" s="70">
        <v>2013</v>
      </c>
      <c r="F102" s="70" t="s">
        <v>180</v>
      </c>
      <c r="G102" s="1064" t="s">
        <v>1753</v>
      </c>
      <c r="H102" s="70" t="s">
        <v>1754</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1764</v>
      </c>
      <c r="B103" s="70">
        <v>351</v>
      </c>
      <c r="C103" s="70">
        <v>11</v>
      </c>
      <c r="D103" s="70">
        <v>21</v>
      </c>
      <c r="E103" s="70">
        <v>2014</v>
      </c>
      <c r="F103" s="70" t="s">
        <v>181</v>
      </c>
      <c r="G103" s="1064" t="s">
        <v>1753</v>
      </c>
      <c r="H103" s="70" t="s">
        <v>1754</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1765</v>
      </c>
      <c r="B104" s="70">
        <v>352</v>
      </c>
      <c r="C104" s="70">
        <v>12</v>
      </c>
      <c r="D104" s="70">
        <v>21</v>
      </c>
      <c r="E104" s="70">
        <v>2015</v>
      </c>
      <c r="F104" s="70" t="s">
        <v>182</v>
      </c>
      <c r="G104" s="70" t="s">
        <v>1753</v>
      </c>
      <c r="H104" s="70" t="s">
        <v>1754</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1766</v>
      </c>
      <c r="B105" s="70">
        <v>353</v>
      </c>
      <c r="C105" s="70">
        <v>13</v>
      </c>
      <c r="D105" s="70">
        <v>21</v>
      </c>
      <c r="E105" s="70">
        <v>2016</v>
      </c>
      <c r="F105" s="70" t="s">
        <v>155</v>
      </c>
      <c r="G105" s="70" t="s">
        <v>1753</v>
      </c>
      <c r="H105" s="70" t="s">
        <v>1754</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1767</v>
      </c>
      <c r="B106" s="70">
        <v>354</v>
      </c>
      <c r="C106" s="70">
        <v>14</v>
      </c>
      <c r="D106" s="70">
        <v>21</v>
      </c>
      <c r="E106" s="70">
        <v>2017</v>
      </c>
      <c r="F106" s="70" t="s">
        <v>156</v>
      </c>
      <c r="G106" s="70" t="s">
        <v>1753</v>
      </c>
      <c r="H106" s="70" t="s">
        <v>1754</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1768</v>
      </c>
      <c r="B107" s="70">
        <v>355</v>
      </c>
      <c r="C107" s="70">
        <v>15</v>
      </c>
      <c r="D107" s="70">
        <v>21</v>
      </c>
      <c r="E107" s="70">
        <v>2018</v>
      </c>
      <c r="F107" s="70" t="s">
        <v>183</v>
      </c>
      <c r="G107" s="70" t="s">
        <v>1753</v>
      </c>
      <c r="H107" s="70" t="s">
        <v>1754</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1769</v>
      </c>
      <c r="B108" s="70">
        <v>356</v>
      </c>
      <c r="C108" s="70">
        <v>16</v>
      </c>
      <c r="D108" s="70">
        <v>21</v>
      </c>
      <c r="E108" s="70">
        <v>2019</v>
      </c>
      <c r="F108" s="70" t="s">
        <v>158</v>
      </c>
      <c r="G108" s="70" t="s">
        <v>1753</v>
      </c>
      <c r="H108" s="70" t="s">
        <v>1754</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1770</v>
      </c>
      <c r="B109" s="70">
        <v>357</v>
      </c>
      <c r="C109" s="70">
        <v>17</v>
      </c>
      <c r="D109" s="70">
        <v>21</v>
      </c>
      <c r="E109" s="70">
        <v>2020</v>
      </c>
      <c r="F109" s="70" t="s">
        <v>159</v>
      </c>
      <c r="G109" s="70" t="s">
        <v>1753</v>
      </c>
      <c r="H109" s="70" t="s">
        <v>1754</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1771</v>
      </c>
      <c r="B110" s="70">
        <v>357</v>
      </c>
      <c r="C110" s="70">
        <v>18</v>
      </c>
      <c r="D110" s="70">
        <v>21</v>
      </c>
      <c r="E110" s="70">
        <v>2021</v>
      </c>
      <c r="F110" s="70" t="s">
        <v>160</v>
      </c>
      <c r="G110" s="70" t="s">
        <v>1753</v>
      </c>
      <c r="H110" s="70" t="s">
        <v>1754</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1772</v>
      </c>
      <c r="B111" s="70">
        <v>357</v>
      </c>
      <c r="C111" s="70">
        <v>19</v>
      </c>
      <c r="D111" s="70">
        <v>21</v>
      </c>
      <c r="E111" s="70">
        <v>2022</v>
      </c>
      <c r="F111" s="70" t="s">
        <v>161</v>
      </c>
      <c r="G111" s="70" t="s">
        <v>1753</v>
      </c>
      <c r="H111" s="70" t="s">
        <v>1754</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357</v>
      </c>
      <c r="C112" s="70">
        <v>20</v>
      </c>
      <c r="D112" s="70">
        <v>21</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357</v>
      </c>
      <c r="C113" s="70">
        <v>21</v>
      </c>
      <c r="D113" s="70">
        <v>21</v>
      </c>
      <c r="E113" s="70">
        <v>2024</v>
      </c>
      <c r="F113" s="70" t="s">
        <v>1554</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103</v>
      </c>
      <c r="C114" s="70">
        <v>1</v>
      </c>
      <c r="D114" s="70">
        <v>7</v>
      </c>
      <c r="E114" s="70">
        <v>1990</v>
      </c>
      <c r="F114" s="70" t="s">
        <v>787</v>
      </c>
      <c r="G114" s="70" t="s">
        <v>1776</v>
      </c>
      <c r="H114" s="70" t="s">
        <v>1777</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104</v>
      </c>
      <c r="C115" s="70">
        <v>2</v>
      </c>
      <c r="D115" s="70">
        <v>7</v>
      </c>
      <c r="E115" s="70">
        <v>2005</v>
      </c>
      <c r="F115" s="70" t="s">
        <v>789</v>
      </c>
      <c r="G115" s="70" t="s">
        <v>1776</v>
      </c>
      <c r="H115" s="70" t="s">
        <v>1777</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105</v>
      </c>
      <c r="C116" s="70">
        <v>3</v>
      </c>
      <c r="D116" s="70">
        <v>7</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106</v>
      </c>
      <c r="C117" s="70">
        <v>4</v>
      </c>
      <c r="D117" s="70">
        <v>7</v>
      </c>
      <c r="E117" s="70">
        <v>2007</v>
      </c>
      <c r="F117" s="70" t="s">
        <v>791</v>
      </c>
      <c r="G117" s="70" t="s">
        <v>1776</v>
      </c>
      <c r="H117" s="70" t="s">
        <v>1777</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107</v>
      </c>
      <c r="C118" s="70">
        <v>5</v>
      </c>
      <c r="D118" s="70">
        <v>7</v>
      </c>
      <c r="E118" s="70">
        <v>2008</v>
      </c>
      <c r="F118" s="70" t="s">
        <v>792</v>
      </c>
      <c r="G118" s="70" t="s">
        <v>1776</v>
      </c>
      <c r="H118" s="70" t="s">
        <v>1777</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108</v>
      </c>
      <c r="C119" s="70">
        <v>6</v>
      </c>
      <c r="D119" s="70">
        <v>7</v>
      </c>
      <c r="E119" s="70">
        <v>2009</v>
      </c>
      <c r="F119" s="70" t="s">
        <v>176</v>
      </c>
      <c r="G119" s="70" t="s">
        <v>1776</v>
      </c>
      <c r="H119" s="70" t="s">
        <v>1777</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1783</v>
      </c>
      <c r="B120" s="70">
        <v>109</v>
      </c>
      <c r="C120" s="70">
        <v>7</v>
      </c>
      <c r="D120" s="70">
        <v>7</v>
      </c>
      <c r="E120" s="70">
        <v>2010</v>
      </c>
      <c r="F120" s="70" t="s">
        <v>177</v>
      </c>
      <c r="G120" s="70" t="s">
        <v>1776</v>
      </c>
      <c r="H120" s="70" t="s">
        <v>1777</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1784</v>
      </c>
      <c r="B121" s="70">
        <v>110</v>
      </c>
      <c r="C121" s="70">
        <v>8</v>
      </c>
      <c r="D121" s="70">
        <v>7</v>
      </c>
      <c r="E121" s="70">
        <v>2011</v>
      </c>
      <c r="F121" s="70" t="s">
        <v>178</v>
      </c>
      <c r="G121" s="1064" t="s">
        <v>1776</v>
      </c>
      <c r="H121" s="70" t="s">
        <v>1777</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1785</v>
      </c>
      <c r="B122" s="70">
        <v>111</v>
      </c>
      <c r="C122" s="70">
        <v>9</v>
      </c>
      <c r="D122" s="70">
        <v>7</v>
      </c>
      <c r="E122" s="70">
        <v>2012</v>
      </c>
      <c r="F122" s="70" t="s">
        <v>179</v>
      </c>
      <c r="G122" s="1064" t="s">
        <v>1776</v>
      </c>
      <c r="H122" s="70" t="s">
        <v>1777</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1786</v>
      </c>
      <c r="B123" s="70">
        <v>112</v>
      </c>
      <c r="C123" s="70">
        <v>10</v>
      </c>
      <c r="D123" s="70">
        <v>7</v>
      </c>
      <c r="E123" s="70">
        <v>2013</v>
      </c>
      <c r="F123" s="70" t="s">
        <v>180</v>
      </c>
      <c r="G123" s="70" t="s">
        <v>1776</v>
      </c>
      <c r="H123" s="70" t="s">
        <v>1777</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1787</v>
      </c>
      <c r="B124" s="70">
        <v>113</v>
      </c>
      <c r="C124" s="70">
        <v>11</v>
      </c>
      <c r="D124" s="70">
        <v>7</v>
      </c>
      <c r="E124" s="70">
        <v>2014</v>
      </c>
      <c r="F124" s="70" t="s">
        <v>181</v>
      </c>
      <c r="G124" s="70" t="s">
        <v>1776</v>
      </c>
      <c r="H124" s="70" t="s">
        <v>1777</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1788</v>
      </c>
      <c r="B125" s="70">
        <v>114</v>
      </c>
      <c r="C125" s="70">
        <v>12</v>
      </c>
      <c r="D125" s="70">
        <v>7</v>
      </c>
      <c r="E125" s="70">
        <v>2015</v>
      </c>
      <c r="F125" s="70" t="s">
        <v>182</v>
      </c>
      <c r="G125" s="70" t="s">
        <v>1776</v>
      </c>
      <c r="H125" s="70" t="s">
        <v>1777</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1789</v>
      </c>
      <c r="B126" s="70">
        <v>115</v>
      </c>
      <c r="C126" s="70">
        <v>13</v>
      </c>
      <c r="D126" s="70">
        <v>7</v>
      </c>
      <c r="E126" s="70">
        <v>2016</v>
      </c>
      <c r="F126" s="70" t="s">
        <v>155</v>
      </c>
      <c r="G126" s="70" t="s">
        <v>1776</v>
      </c>
      <c r="H126" s="70" t="s">
        <v>1777</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1790</v>
      </c>
      <c r="B127" s="70">
        <v>116</v>
      </c>
      <c r="C127" s="70">
        <v>14</v>
      </c>
      <c r="D127" s="70">
        <v>7</v>
      </c>
      <c r="E127" s="70">
        <v>2017</v>
      </c>
      <c r="F127" s="70" t="s">
        <v>156</v>
      </c>
      <c r="G127" s="70" t="s">
        <v>1776</v>
      </c>
      <c r="H127" s="70" t="s">
        <v>1777</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1791</v>
      </c>
      <c r="B128" s="70">
        <v>117</v>
      </c>
      <c r="C128" s="70">
        <v>15</v>
      </c>
      <c r="D128" s="70">
        <v>7</v>
      </c>
      <c r="E128" s="70">
        <v>2018</v>
      </c>
      <c r="F128" s="70" t="s">
        <v>183</v>
      </c>
      <c r="G128" s="70" t="s">
        <v>1776</v>
      </c>
      <c r="H128" s="70" t="s">
        <v>1777</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1792</v>
      </c>
      <c r="B129" s="70">
        <v>118</v>
      </c>
      <c r="C129" s="70">
        <v>16</v>
      </c>
      <c r="D129" s="70">
        <v>7</v>
      </c>
      <c r="E129" s="70">
        <v>2019</v>
      </c>
      <c r="F129" s="70" t="s">
        <v>158</v>
      </c>
      <c r="G129" s="70" t="s">
        <v>1776</v>
      </c>
      <c r="H129" s="70" t="s">
        <v>1777</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1793</v>
      </c>
      <c r="B130" s="70">
        <v>119</v>
      </c>
      <c r="C130" s="70">
        <v>17</v>
      </c>
      <c r="D130" s="70">
        <v>7</v>
      </c>
      <c r="E130" s="70">
        <v>2020</v>
      </c>
      <c r="F130" s="70" t="s">
        <v>159</v>
      </c>
      <c r="G130" s="70" t="s">
        <v>1776</v>
      </c>
      <c r="H130" s="70" t="s">
        <v>1777</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1794</v>
      </c>
      <c r="B131" s="70">
        <v>119</v>
      </c>
      <c r="C131" s="70">
        <v>18</v>
      </c>
      <c r="D131" s="70">
        <v>7</v>
      </c>
      <c r="E131" s="70">
        <v>2021</v>
      </c>
      <c r="F131" s="70" t="s">
        <v>160</v>
      </c>
      <c r="G131" s="70" t="s">
        <v>1776</v>
      </c>
      <c r="H131" s="70" t="s">
        <v>1777</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1795</v>
      </c>
      <c r="B132" s="70">
        <v>119</v>
      </c>
      <c r="C132" s="70">
        <v>19</v>
      </c>
      <c r="D132" s="70">
        <v>7</v>
      </c>
      <c r="E132" s="70">
        <v>2022</v>
      </c>
      <c r="F132" s="70" t="s">
        <v>161</v>
      </c>
      <c r="G132" s="70" t="s">
        <v>1776</v>
      </c>
      <c r="H132" s="70" t="s">
        <v>1777</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119</v>
      </c>
      <c r="C133" s="70">
        <v>20</v>
      </c>
      <c r="D133" s="70">
        <v>7</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119</v>
      </c>
      <c r="C134" s="70">
        <v>21</v>
      </c>
      <c r="D134" s="70">
        <v>7</v>
      </c>
      <c r="E134" s="70">
        <v>2024</v>
      </c>
      <c r="F134" s="70" t="s">
        <v>1554</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171</v>
      </c>
      <c r="C135" s="70">
        <v>1</v>
      </c>
      <c r="D135" s="70">
        <v>11</v>
      </c>
      <c r="E135" s="70">
        <v>1990</v>
      </c>
      <c r="F135" s="70" t="s">
        <v>787</v>
      </c>
      <c r="G135" s="70" t="s">
        <v>1799</v>
      </c>
      <c r="H135" s="70" t="s">
        <v>1800</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172</v>
      </c>
      <c r="C136" s="70">
        <v>2</v>
      </c>
      <c r="D136" s="70">
        <v>11</v>
      </c>
      <c r="E136" s="70">
        <v>2005</v>
      </c>
      <c r="F136" s="70" t="s">
        <v>789</v>
      </c>
      <c r="G136" s="70" t="s">
        <v>1799</v>
      </c>
      <c r="H136" s="70" t="s">
        <v>1800</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173</v>
      </c>
      <c r="C137" s="70">
        <v>3</v>
      </c>
      <c r="D137" s="70">
        <v>11</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174</v>
      </c>
      <c r="C138" s="70">
        <v>4</v>
      </c>
      <c r="D138" s="70">
        <v>11</v>
      </c>
      <c r="E138" s="70">
        <v>2007</v>
      </c>
      <c r="F138" s="70" t="s">
        <v>791</v>
      </c>
      <c r="G138" s="70" t="s">
        <v>1799</v>
      </c>
      <c r="H138" s="70" t="s">
        <v>1800</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175</v>
      </c>
      <c r="C139" s="70">
        <v>5</v>
      </c>
      <c r="D139" s="70">
        <v>11</v>
      </c>
      <c r="E139" s="70">
        <v>2008</v>
      </c>
      <c r="F139" s="70" t="s">
        <v>792</v>
      </c>
      <c r="G139" s="70" t="s">
        <v>1799</v>
      </c>
      <c r="H139" s="70" t="s">
        <v>1800</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176</v>
      </c>
      <c r="C140" s="70">
        <v>6</v>
      </c>
      <c r="D140" s="70">
        <v>11</v>
      </c>
      <c r="E140" s="70">
        <v>2009</v>
      </c>
      <c r="F140" s="70" t="s">
        <v>176</v>
      </c>
      <c r="G140" s="1064" t="s">
        <v>1799</v>
      </c>
      <c r="H140" s="70" t="s">
        <v>1800</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1806</v>
      </c>
      <c r="B141" s="70">
        <v>177</v>
      </c>
      <c r="C141" s="70">
        <v>7</v>
      </c>
      <c r="D141" s="70">
        <v>11</v>
      </c>
      <c r="E141" s="70">
        <v>2010</v>
      </c>
      <c r="F141" s="70" t="s">
        <v>177</v>
      </c>
      <c r="G141" s="1064" t="s">
        <v>1799</v>
      </c>
      <c r="H141" s="70" t="s">
        <v>1800</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1807</v>
      </c>
      <c r="B142" s="70">
        <v>178</v>
      </c>
      <c r="C142" s="70">
        <v>8</v>
      </c>
      <c r="D142" s="70">
        <v>11</v>
      </c>
      <c r="E142" s="70">
        <v>2011</v>
      </c>
      <c r="F142" s="70" t="s">
        <v>178</v>
      </c>
      <c r="G142" s="70" t="s">
        <v>1799</v>
      </c>
      <c r="H142" s="70" t="s">
        <v>1800</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1808</v>
      </c>
      <c r="B143" s="70">
        <v>179</v>
      </c>
      <c r="C143" s="70">
        <v>9</v>
      </c>
      <c r="D143" s="70">
        <v>11</v>
      </c>
      <c r="E143" s="70">
        <v>2012</v>
      </c>
      <c r="F143" s="70" t="s">
        <v>179</v>
      </c>
      <c r="G143" s="70" t="s">
        <v>1799</v>
      </c>
      <c r="H143" s="70" t="s">
        <v>1800</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1809</v>
      </c>
      <c r="B144" s="70">
        <v>180</v>
      </c>
      <c r="C144" s="70">
        <v>10</v>
      </c>
      <c r="D144" s="70">
        <v>11</v>
      </c>
      <c r="E144" s="70">
        <v>2013</v>
      </c>
      <c r="F144" s="70" t="s">
        <v>180</v>
      </c>
      <c r="G144" s="70" t="s">
        <v>1799</v>
      </c>
      <c r="H144" s="70" t="s">
        <v>1800</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1810</v>
      </c>
      <c r="B145" s="70">
        <v>181</v>
      </c>
      <c r="C145" s="70">
        <v>11</v>
      </c>
      <c r="D145" s="70">
        <v>11</v>
      </c>
      <c r="E145" s="70">
        <v>2014</v>
      </c>
      <c r="F145" s="70" t="s">
        <v>181</v>
      </c>
      <c r="G145" s="70" t="s">
        <v>1799</v>
      </c>
      <c r="H145" s="70" t="s">
        <v>1800</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1811</v>
      </c>
      <c r="B146" s="70">
        <v>182</v>
      </c>
      <c r="C146" s="70">
        <v>12</v>
      </c>
      <c r="D146" s="70">
        <v>11</v>
      </c>
      <c r="E146" s="70">
        <v>2015</v>
      </c>
      <c r="F146" s="70" t="s">
        <v>182</v>
      </c>
      <c r="G146" s="70" t="s">
        <v>1799</v>
      </c>
      <c r="H146" s="70" t="s">
        <v>1800</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1812</v>
      </c>
      <c r="B147" s="70">
        <v>183</v>
      </c>
      <c r="C147" s="70">
        <v>13</v>
      </c>
      <c r="D147" s="70">
        <v>11</v>
      </c>
      <c r="E147" s="70">
        <v>2016</v>
      </c>
      <c r="F147" s="70" t="s">
        <v>155</v>
      </c>
      <c r="G147" s="70" t="s">
        <v>1799</v>
      </c>
      <c r="H147" s="70" t="s">
        <v>1800</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1813</v>
      </c>
      <c r="B148" s="70">
        <v>184</v>
      </c>
      <c r="C148" s="70">
        <v>14</v>
      </c>
      <c r="D148" s="70">
        <v>11</v>
      </c>
      <c r="E148" s="70">
        <v>2017</v>
      </c>
      <c r="F148" s="70" t="s">
        <v>156</v>
      </c>
      <c r="G148" s="70" t="s">
        <v>1799</v>
      </c>
      <c r="H148" s="70" t="s">
        <v>1800</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1814</v>
      </c>
      <c r="B149" s="70">
        <v>185</v>
      </c>
      <c r="C149" s="70">
        <v>15</v>
      </c>
      <c r="D149" s="70">
        <v>11</v>
      </c>
      <c r="E149" s="70">
        <v>2018</v>
      </c>
      <c r="F149" s="70" t="s">
        <v>183</v>
      </c>
      <c r="G149" s="70" t="s">
        <v>1799</v>
      </c>
      <c r="H149" s="70" t="s">
        <v>1800</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1815</v>
      </c>
      <c r="B150" s="70">
        <v>186</v>
      </c>
      <c r="C150" s="70">
        <v>16</v>
      </c>
      <c r="D150" s="70">
        <v>11</v>
      </c>
      <c r="E150" s="70">
        <v>2019</v>
      </c>
      <c r="F150" s="70" t="s">
        <v>158</v>
      </c>
      <c r="G150" s="70" t="s">
        <v>1799</v>
      </c>
      <c r="H150" s="70" t="s">
        <v>1800</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1816</v>
      </c>
      <c r="B151" s="70">
        <v>187</v>
      </c>
      <c r="C151" s="70">
        <v>17</v>
      </c>
      <c r="D151" s="70">
        <v>11</v>
      </c>
      <c r="E151" s="70">
        <v>2020</v>
      </c>
      <c r="F151" s="70" t="s">
        <v>159</v>
      </c>
      <c r="G151" s="70" t="s">
        <v>1799</v>
      </c>
      <c r="H151" s="70" t="s">
        <v>1800</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1817</v>
      </c>
      <c r="B152" s="70">
        <v>187</v>
      </c>
      <c r="C152" s="70">
        <v>18</v>
      </c>
      <c r="D152" s="70">
        <v>11</v>
      </c>
      <c r="E152" s="70">
        <v>2021</v>
      </c>
      <c r="F152" s="70" t="s">
        <v>160</v>
      </c>
      <c r="G152" s="70" t="s">
        <v>1799</v>
      </c>
      <c r="H152" s="70" t="s">
        <v>1800</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1818</v>
      </c>
      <c r="B153" s="70">
        <v>187</v>
      </c>
      <c r="C153" s="70">
        <v>19</v>
      </c>
      <c r="D153" s="70">
        <v>11</v>
      </c>
      <c r="E153" s="70">
        <v>2022</v>
      </c>
      <c r="F153" s="70" t="s">
        <v>161</v>
      </c>
      <c r="G153" s="70" t="s">
        <v>1799</v>
      </c>
      <c r="H153" s="70" t="s">
        <v>1800</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187</v>
      </c>
      <c r="C154" s="70">
        <v>20</v>
      </c>
      <c r="D154" s="70">
        <v>11</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187</v>
      </c>
      <c r="C155" s="70">
        <v>21</v>
      </c>
      <c r="D155" s="70">
        <v>11</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120</v>
      </c>
      <c r="C156" s="70">
        <v>1</v>
      </c>
      <c r="D156" s="70">
        <v>8</v>
      </c>
      <c r="E156" s="70">
        <v>1990</v>
      </c>
      <c r="F156" s="70" t="s">
        <v>787</v>
      </c>
      <c r="G156" s="70" t="s">
        <v>1822</v>
      </c>
      <c r="H156" s="70" t="s">
        <v>1823</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121</v>
      </c>
      <c r="C157" s="70">
        <v>2</v>
      </c>
      <c r="D157" s="70">
        <v>8</v>
      </c>
      <c r="E157" s="70">
        <v>2005</v>
      </c>
      <c r="F157" s="70" t="s">
        <v>789</v>
      </c>
      <c r="G157" s="70" t="s">
        <v>1822</v>
      </c>
      <c r="H157" s="70" t="s">
        <v>1823</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122</v>
      </c>
      <c r="C158" s="70">
        <v>3</v>
      </c>
      <c r="D158" s="70">
        <v>8</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123</v>
      </c>
      <c r="C159" s="70">
        <v>4</v>
      </c>
      <c r="D159" s="70">
        <v>8</v>
      </c>
      <c r="E159" s="70">
        <v>2007</v>
      </c>
      <c r="F159" s="70" t="s">
        <v>791</v>
      </c>
      <c r="G159" s="1064" t="s">
        <v>1822</v>
      </c>
      <c r="H159" s="70" t="s">
        <v>1823</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124</v>
      </c>
      <c r="C160" s="70">
        <v>5</v>
      </c>
      <c r="D160" s="70">
        <v>8</v>
      </c>
      <c r="E160" s="70">
        <v>2008</v>
      </c>
      <c r="F160" s="70" t="s">
        <v>792</v>
      </c>
      <c r="G160" s="70" t="s">
        <v>1822</v>
      </c>
      <c r="H160" s="70" t="s">
        <v>1823</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125</v>
      </c>
      <c r="C161" s="70">
        <v>6</v>
      </c>
      <c r="D161" s="70">
        <v>8</v>
      </c>
      <c r="E161" s="70">
        <v>2009</v>
      </c>
      <c r="F161" s="70" t="s">
        <v>176</v>
      </c>
      <c r="G161" s="70" t="s">
        <v>1822</v>
      </c>
      <c r="H161" s="70" t="s">
        <v>1823</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1829</v>
      </c>
      <c r="B162" s="70">
        <v>126</v>
      </c>
      <c r="C162" s="70">
        <v>7</v>
      </c>
      <c r="D162" s="70">
        <v>8</v>
      </c>
      <c r="E162" s="70">
        <v>2010</v>
      </c>
      <c r="F162" s="70" t="s">
        <v>177</v>
      </c>
      <c r="G162" s="70" t="s">
        <v>1822</v>
      </c>
      <c r="H162" s="70" t="s">
        <v>1823</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1830</v>
      </c>
      <c r="B163" s="70">
        <v>127</v>
      </c>
      <c r="C163" s="70">
        <v>8</v>
      </c>
      <c r="D163" s="70">
        <v>8</v>
      </c>
      <c r="E163" s="70">
        <v>2011</v>
      </c>
      <c r="F163" s="70" t="s">
        <v>178</v>
      </c>
      <c r="G163" s="70" t="s">
        <v>1822</v>
      </c>
      <c r="H163" s="70" t="s">
        <v>1823</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1831</v>
      </c>
      <c r="B164" s="70">
        <v>128</v>
      </c>
      <c r="C164" s="70">
        <v>9</v>
      </c>
      <c r="D164" s="70">
        <v>8</v>
      </c>
      <c r="E164" s="70">
        <v>2012</v>
      </c>
      <c r="F164" s="70" t="s">
        <v>179</v>
      </c>
      <c r="G164" s="70" t="s">
        <v>1822</v>
      </c>
      <c r="H164" s="70" t="s">
        <v>1823</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1832</v>
      </c>
      <c r="B165" s="70">
        <v>129</v>
      </c>
      <c r="C165" s="70">
        <v>10</v>
      </c>
      <c r="D165" s="70">
        <v>8</v>
      </c>
      <c r="E165" s="70">
        <v>2013</v>
      </c>
      <c r="F165" s="70" t="s">
        <v>180</v>
      </c>
      <c r="G165" s="70" t="s">
        <v>1822</v>
      </c>
      <c r="H165" s="70" t="s">
        <v>1823</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1833</v>
      </c>
      <c r="B166" s="70">
        <v>130</v>
      </c>
      <c r="C166" s="70">
        <v>11</v>
      </c>
      <c r="D166" s="70">
        <v>8</v>
      </c>
      <c r="E166" s="70">
        <v>2014</v>
      </c>
      <c r="F166" s="70" t="s">
        <v>181</v>
      </c>
      <c r="G166" s="70" t="s">
        <v>1822</v>
      </c>
      <c r="H166" s="70" t="s">
        <v>1823</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1834</v>
      </c>
      <c r="B167" s="70">
        <v>131</v>
      </c>
      <c r="C167" s="70">
        <v>12</v>
      </c>
      <c r="D167" s="70">
        <v>8</v>
      </c>
      <c r="E167" s="70">
        <v>2015</v>
      </c>
      <c r="F167" s="70" t="s">
        <v>182</v>
      </c>
      <c r="G167" s="70" t="s">
        <v>1822</v>
      </c>
      <c r="H167" s="70" t="s">
        <v>1823</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1835</v>
      </c>
      <c r="B168" s="70">
        <v>132</v>
      </c>
      <c r="C168" s="70">
        <v>13</v>
      </c>
      <c r="D168" s="70">
        <v>8</v>
      </c>
      <c r="E168" s="70">
        <v>2016</v>
      </c>
      <c r="F168" s="70" t="s">
        <v>155</v>
      </c>
      <c r="G168" s="70" t="s">
        <v>1822</v>
      </c>
      <c r="H168" s="70" t="s">
        <v>1823</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1836</v>
      </c>
      <c r="B169" s="70">
        <v>133</v>
      </c>
      <c r="C169" s="70">
        <v>14</v>
      </c>
      <c r="D169" s="70">
        <v>8</v>
      </c>
      <c r="E169" s="70">
        <v>2017</v>
      </c>
      <c r="F169" s="70" t="s">
        <v>156</v>
      </c>
      <c r="G169" s="70" t="s">
        <v>1822</v>
      </c>
      <c r="H169" s="70" t="s">
        <v>1823</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1837</v>
      </c>
      <c r="B170" s="70">
        <v>134</v>
      </c>
      <c r="C170" s="70">
        <v>15</v>
      </c>
      <c r="D170" s="70">
        <v>8</v>
      </c>
      <c r="E170" s="70">
        <v>2018</v>
      </c>
      <c r="F170" s="70" t="s">
        <v>183</v>
      </c>
      <c r="G170" s="70" t="s">
        <v>1822</v>
      </c>
      <c r="H170" s="70" t="s">
        <v>1823</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1838</v>
      </c>
      <c r="B171" s="70">
        <v>135</v>
      </c>
      <c r="C171" s="70">
        <v>16</v>
      </c>
      <c r="D171" s="70">
        <v>8</v>
      </c>
      <c r="E171" s="70">
        <v>2019</v>
      </c>
      <c r="F171" s="70" t="s">
        <v>158</v>
      </c>
      <c r="G171" s="70" t="s">
        <v>1822</v>
      </c>
      <c r="H171" s="70" t="s">
        <v>1823</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1839</v>
      </c>
      <c r="B172" s="70">
        <v>136</v>
      </c>
      <c r="C172" s="70">
        <v>17</v>
      </c>
      <c r="D172" s="70">
        <v>8</v>
      </c>
      <c r="E172" s="70">
        <v>2020</v>
      </c>
      <c r="F172" s="70" t="s">
        <v>159</v>
      </c>
      <c r="G172" s="70" t="s">
        <v>1822</v>
      </c>
      <c r="H172" s="70" t="s">
        <v>1823</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1840</v>
      </c>
      <c r="B173" s="70">
        <v>136</v>
      </c>
      <c r="C173" s="70">
        <v>18</v>
      </c>
      <c r="D173" s="70">
        <v>8</v>
      </c>
      <c r="E173" s="70">
        <v>2021</v>
      </c>
      <c r="F173" s="70" t="s">
        <v>160</v>
      </c>
      <c r="G173" s="70" t="s">
        <v>1822</v>
      </c>
      <c r="H173" s="70" t="s">
        <v>1823</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1841</v>
      </c>
      <c r="B174" s="70">
        <v>136</v>
      </c>
      <c r="C174" s="70">
        <v>19</v>
      </c>
      <c r="D174" s="70">
        <v>8</v>
      </c>
      <c r="E174" s="70">
        <v>2022</v>
      </c>
      <c r="F174" s="70" t="s">
        <v>161</v>
      </c>
      <c r="G174" s="70" t="s">
        <v>1822</v>
      </c>
      <c r="H174" s="70" t="s">
        <v>1823</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136</v>
      </c>
      <c r="C175" s="70">
        <v>20</v>
      </c>
      <c r="D175" s="70">
        <v>8</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136</v>
      </c>
      <c r="C176" s="70">
        <v>21</v>
      </c>
      <c r="D176" s="70">
        <v>8</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35</v>
      </c>
      <c r="C177" s="70">
        <v>1</v>
      </c>
      <c r="D177" s="70">
        <v>3</v>
      </c>
      <c r="E177" s="70">
        <v>1990</v>
      </c>
      <c r="F177" s="70" t="s">
        <v>787</v>
      </c>
      <c r="G177" s="70" t="s">
        <v>1845</v>
      </c>
      <c r="H177" s="70" t="s">
        <v>1846</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36</v>
      </c>
      <c r="C178" s="70">
        <v>2</v>
      </c>
      <c r="D178" s="70">
        <v>3</v>
      </c>
      <c r="E178" s="70">
        <v>2005</v>
      </c>
      <c r="F178" s="70" t="s">
        <v>789</v>
      </c>
      <c r="G178" s="1064" t="s">
        <v>1845</v>
      </c>
      <c r="H178" s="70" t="s">
        <v>1846</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37</v>
      </c>
      <c r="C179" s="70">
        <v>3</v>
      </c>
      <c r="D179" s="70">
        <v>3</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38</v>
      </c>
      <c r="C180" s="70">
        <v>4</v>
      </c>
      <c r="D180" s="70">
        <v>3</v>
      </c>
      <c r="E180" s="70">
        <v>2007</v>
      </c>
      <c r="F180" s="70" t="s">
        <v>791</v>
      </c>
      <c r="G180" s="70" t="s">
        <v>1845</v>
      </c>
      <c r="H180" s="70" t="s">
        <v>1846</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39</v>
      </c>
      <c r="C181" s="70">
        <v>5</v>
      </c>
      <c r="D181" s="70">
        <v>3</v>
      </c>
      <c r="E181" s="70">
        <v>2008</v>
      </c>
      <c r="F181" s="70" t="s">
        <v>792</v>
      </c>
      <c r="G181" s="70" t="s">
        <v>1845</v>
      </c>
      <c r="H181" s="70" t="s">
        <v>1846</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40</v>
      </c>
      <c r="C182" s="70">
        <v>6</v>
      </c>
      <c r="D182" s="70">
        <v>3</v>
      </c>
      <c r="E182" s="70">
        <v>2009</v>
      </c>
      <c r="F182" s="70" t="s">
        <v>176</v>
      </c>
      <c r="G182" s="70" t="s">
        <v>1845</v>
      </c>
      <c r="H182" s="70" t="s">
        <v>1846</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1852</v>
      </c>
      <c r="B183" s="70">
        <v>41</v>
      </c>
      <c r="C183" s="70">
        <v>7</v>
      </c>
      <c r="D183" s="70">
        <v>3</v>
      </c>
      <c r="E183" s="70">
        <v>2010</v>
      </c>
      <c r="F183" s="70" t="s">
        <v>177</v>
      </c>
      <c r="G183" s="70" t="s">
        <v>1845</v>
      </c>
      <c r="H183" s="70" t="s">
        <v>1846</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1853</v>
      </c>
      <c r="B184" s="70">
        <v>42</v>
      </c>
      <c r="C184" s="70">
        <v>8</v>
      </c>
      <c r="D184" s="70">
        <v>3</v>
      </c>
      <c r="E184" s="70">
        <v>2011</v>
      </c>
      <c r="F184" s="70" t="s">
        <v>178</v>
      </c>
      <c r="G184" s="70" t="s">
        <v>1845</v>
      </c>
      <c r="H184" s="70" t="s">
        <v>1846</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1854</v>
      </c>
      <c r="B185" s="70">
        <v>43</v>
      </c>
      <c r="C185" s="70">
        <v>9</v>
      </c>
      <c r="D185" s="70">
        <v>3</v>
      </c>
      <c r="E185" s="70">
        <v>2012</v>
      </c>
      <c r="F185" s="70" t="s">
        <v>179</v>
      </c>
      <c r="G185" s="70" t="s">
        <v>1845</v>
      </c>
      <c r="H185" s="70" t="s">
        <v>1846</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1855</v>
      </c>
      <c r="B186" s="70">
        <v>44</v>
      </c>
      <c r="C186" s="70">
        <v>10</v>
      </c>
      <c r="D186" s="70">
        <v>3</v>
      </c>
      <c r="E186" s="70">
        <v>2013</v>
      </c>
      <c r="F186" s="70" t="s">
        <v>180</v>
      </c>
      <c r="G186" s="70" t="s">
        <v>1845</v>
      </c>
      <c r="H186" s="70" t="s">
        <v>1846</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1856</v>
      </c>
      <c r="B187" s="70">
        <v>45</v>
      </c>
      <c r="C187" s="70">
        <v>11</v>
      </c>
      <c r="D187" s="70">
        <v>3</v>
      </c>
      <c r="E187" s="70">
        <v>2014</v>
      </c>
      <c r="F187" s="70" t="s">
        <v>181</v>
      </c>
      <c r="G187" s="70" t="s">
        <v>1845</v>
      </c>
      <c r="H187" s="70" t="s">
        <v>1846</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1857</v>
      </c>
      <c r="B188" s="70">
        <v>46</v>
      </c>
      <c r="C188" s="70">
        <v>12</v>
      </c>
      <c r="D188" s="70">
        <v>3</v>
      </c>
      <c r="E188" s="70">
        <v>2015</v>
      </c>
      <c r="F188" s="70" t="s">
        <v>182</v>
      </c>
      <c r="G188" s="70" t="s">
        <v>1845</v>
      </c>
      <c r="H188" s="70" t="s">
        <v>1846</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1858</v>
      </c>
      <c r="B189" s="70">
        <v>47</v>
      </c>
      <c r="C189" s="70">
        <v>13</v>
      </c>
      <c r="D189" s="70">
        <v>3</v>
      </c>
      <c r="E189" s="70">
        <v>2016</v>
      </c>
      <c r="F189" s="70" t="s">
        <v>155</v>
      </c>
      <c r="G189" s="70" t="s">
        <v>1845</v>
      </c>
      <c r="H189" s="70" t="s">
        <v>1846</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1859</v>
      </c>
      <c r="B190" s="70">
        <v>48</v>
      </c>
      <c r="C190" s="70">
        <v>14</v>
      </c>
      <c r="D190" s="70">
        <v>3</v>
      </c>
      <c r="E190" s="70">
        <v>2017</v>
      </c>
      <c r="F190" s="70" t="s">
        <v>156</v>
      </c>
      <c r="G190" s="70" t="s">
        <v>1845</v>
      </c>
      <c r="H190" s="70" t="s">
        <v>1846</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1860</v>
      </c>
      <c r="B191" s="70">
        <v>49</v>
      </c>
      <c r="C191" s="70">
        <v>15</v>
      </c>
      <c r="D191" s="70">
        <v>3</v>
      </c>
      <c r="E191" s="70">
        <v>2018</v>
      </c>
      <c r="F191" s="70" t="s">
        <v>183</v>
      </c>
      <c r="G191" s="70" t="s">
        <v>1845</v>
      </c>
      <c r="H191" s="70" t="s">
        <v>1846</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1861</v>
      </c>
      <c r="B192" s="70">
        <v>50</v>
      </c>
      <c r="C192" s="70">
        <v>16</v>
      </c>
      <c r="D192" s="70">
        <v>3</v>
      </c>
      <c r="E192" s="70">
        <v>2019</v>
      </c>
      <c r="F192" s="70" t="s">
        <v>158</v>
      </c>
      <c r="G192" s="70" t="s">
        <v>1845</v>
      </c>
      <c r="H192" s="70" t="s">
        <v>1846</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1862</v>
      </c>
      <c r="B193" s="70">
        <v>51</v>
      </c>
      <c r="C193" s="70">
        <v>17</v>
      </c>
      <c r="D193" s="70">
        <v>3</v>
      </c>
      <c r="E193" s="70">
        <v>2020</v>
      </c>
      <c r="F193" s="70" t="s">
        <v>159</v>
      </c>
      <c r="G193" s="70" t="s">
        <v>1845</v>
      </c>
      <c r="H193" s="70" t="s">
        <v>1846</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1863</v>
      </c>
      <c r="B194" s="70">
        <v>51</v>
      </c>
      <c r="C194" s="70">
        <v>18</v>
      </c>
      <c r="D194" s="70">
        <v>3</v>
      </c>
      <c r="E194" s="70">
        <v>2021</v>
      </c>
      <c r="F194" s="70" t="s">
        <v>160</v>
      </c>
      <c r="G194" s="70" t="s">
        <v>1845</v>
      </c>
      <c r="H194" s="70" t="s">
        <v>1846</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1864</v>
      </c>
      <c r="B195" s="70">
        <v>51</v>
      </c>
      <c r="C195" s="70">
        <v>19</v>
      </c>
      <c r="D195" s="70">
        <v>3</v>
      </c>
      <c r="E195" s="70">
        <v>2022</v>
      </c>
      <c r="F195" s="70" t="s">
        <v>161</v>
      </c>
      <c r="G195" s="70" t="s">
        <v>1845</v>
      </c>
      <c r="H195" s="70" t="s">
        <v>1846</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51</v>
      </c>
      <c r="C196" s="70">
        <v>20</v>
      </c>
      <c r="D196" s="70">
        <v>3</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51</v>
      </c>
      <c r="C197" s="70">
        <v>21</v>
      </c>
      <c r="D197" s="70">
        <v>3</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392</v>
      </c>
      <c r="C198" s="70">
        <v>1</v>
      </c>
      <c r="D198" s="70">
        <v>24</v>
      </c>
      <c r="E198" s="70">
        <v>1990</v>
      </c>
      <c r="F198" s="70" t="s">
        <v>787</v>
      </c>
      <c r="G198" s="1064" t="s">
        <v>1868</v>
      </c>
      <c r="H198" s="70" t="s">
        <v>1869</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393</v>
      </c>
      <c r="C199" s="70">
        <v>2</v>
      </c>
      <c r="D199" s="70">
        <v>24</v>
      </c>
      <c r="E199" s="70">
        <v>2005</v>
      </c>
      <c r="F199" s="70" t="s">
        <v>789</v>
      </c>
      <c r="G199" s="70" t="s">
        <v>1868</v>
      </c>
      <c r="H199" s="70" t="s">
        <v>1869</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394</v>
      </c>
      <c r="C200" s="70">
        <v>3</v>
      </c>
      <c r="D200" s="70">
        <v>24</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395</v>
      </c>
      <c r="C201" s="70">
        <v>4</v>
      </c>
      <c r="D201" s="70">
        <v>24</v>
      </c>
      <c r="E201" s="70">
        <v>2007</v>
      </c>
      <c r="F201" s="70" t="s">
        <v>791</v>
      </c>
      <c r="G201" s="70" t="s">
        <v>1868</v>
      </c>
      <c r="H201" s="70" t="s">
        <v>1869</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396</v>
      </c>
      <c r="C202" s="70">
        <v>5</v>
      </c>
      <c r="D202" s="70">
        <v>24</v>
      </c>
      <c r="E202" s="70">
        <v>2008</v>
      </c>
      <c r="F202" s="70" t="s">
        <v>792</v>
      </c>
      <c r="G202" s="70" t="s">
        <v>1868</v>
      </c>
      <c r="H202" s="70" t="s">
        <v>1869</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397</v>
      </c>
      <c r="C203" s="70">
        <v>6</v>
      </c>
      <c r="D203" s="70">
        <v>24</v>
      </c>
      <c r="E203" s="70">
        <v>2009</v>
      </c>
      <c r="F203" s="70" t="s">
        <v>176</v>
      </c>
      <c r="G203" s="70" t="s">
        <v>1868</v>
      </c>
      <c r="H203" s="70" t="s">
        <v>1869</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1875</v>
      </c>
      <c r="B204" s="70">
        <v>398</v>
      </c>
      <c r="C204" s="70">
        <v>7</v>
      </c>
      <c r="D204" s="70">
        <v>24</v>
      </c>
      <c r="E204" s="70">
        <v>2010</v>
      </c>
      <c r="F204" s="70" t="s">
        <v>177</v>
      </c>
      <c r="G204" s="70" t="s">
        <v>1868</v>
      </c>
      <c r="H204" s="70" t="s">
        <v>1869</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1876</v>
      </c>
      <c r="B205" s="70">
        <v>399</v>
      </c>
      <c r="C205" s="70">
        <v>8</v>
      </c>
      <c r="D205" s="70">
        <v>24</v>
      </c>
      <c r="E205" s="70">
        <v>2011</v>
      </c>
      <c r="F205" s="70" t="s">
        <v>178</v>
      </c>
      <c r="G205" s="70" t="s">
        <v>1868</v>
      </c>
      <c r="H205" s="70" t="s">
        <v>1869</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1877</v>
      </c>
      <c r="B206" s="70">
        <v>400</v>
      </c>
      <c r="C206" s="70">
        <v>9</v>
      </c>
      <c r="D206" s="70">
        <v>24</v>
      </c>
      <c r="E206" s="70">
        <v>2012</v>
      </c>
      <c r="F206" s="70" t="s">
        <v>179</v>
      </c>
      <c r="G206" s="70" t="s">
        <v>1868</v>
      </c>
      <c r="H206" s="70" t="s">
        <v>1869</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1878</v>
      </c>
      <c r="B207" s="70">
        <v>401</v>
      </c>
      <c r="C207" s="70">
        <v>10</v>
      </c>
      <c r="D207" s="70">
        <v>24</v>
      </c>
      <c r="E207" s="70">
        <v>2013</v>
      </c>
      <c r="F207" s="70" t="s">
        <v>180</v>
      </c>
      <c r="G207" s="70" t="s">
        <v>1868</v>
      </c>
      <c r="H207" s="70" t="s">
        <v>1869</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1879</v>
      </c>
      <c r="B208" s="70">
        <v>402</v>
      </c>
      <c r="C208" s="70">
        <v>11</v>
      </c>
      <c r="D208" s="70">
        <v>24</v>
      </c>
      <c r="E208" s="70">
        <v>2014</v>
      </c>
      <c r="F208" s="70" t="s">
        <v>181</v>
      </c>
      <c r="G208" s="70" t="s">
        <v>1868</v>
      </c>
      <c r="H208" s="70" t="s">
        <v>1869</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1880</v>
      </c>
      <c r="B209" s="70">
        <v>403</v>
      </c>
      <c r="C209" s="70">
        <v>12</v>
      </c>
      <c r="D209" s="70">
        <v>24</v>
      </c>
      <c r="E209" s="70">
        <v>2015</v>
      </c>
      <c r="F209" s="70" t="s">
        <v>182</v>
      </c>
      <c r="G209" s="70" t="s">
        <v>1868</v>
      </c>
      <c r="H209" s="70" t="s">
        <v>1869</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1881</v>
      </c>
      <c r="B210" s="70">
        <v>404</v>
      </c>
      <c r="C210" s="70">
        <v>13</v>
      </c>
      <c r="D210" s="70">
        <v>24</v>
      </c>
      <c r="E210" s="70">
        <v>2016</v>
      </c>
      <c r="F210" s="70" t="s">
        <v>155</v>
      </c>
      <c r="G210" s="70" t="s">
        <v>1868</v>
      </c>
      <c r="H210" s="70" t="s">
        <v>1869</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1882</v>
      </c>
      <c r="B211" s="70">
        <v>405</v>
      </c>
      <c r="C211" s="70">
        <v>14</v>
      </c>
      <c r="D211" s="70">
        <v>24</v>
      </c>
      <c r="E211" s="70">
        <v>2017</v>
      </c>
      <c r="F211" s="70" t="s">
        <v>156</v>
      </c>
      <c r="G211" s="70" t="s">
        <v>1868</v>
      </c>
      <c r="H211" s="70" t="s">
        <v>1869</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1883</v>
      </c>
      <c r="B212" s="70">
        <v>406</v>
      </c>
      <c r="C212" s="70">
        <v>15</v>
      </c>
      <c r="D212" s="70">
        <v>24</v>
      </c>
      <c r="E212" s="70">
        <v>2018</v>
      </c>
      <c r="F212" s="70" t="s">
        <v>183</v>
      </c>
      <c r="G212" s="70" t="s">
        <v>1868</v>
      </c>
      <c r="H212" s="70" t="s">
        <v>1869</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1884</v>
      </c>
      <c r="B213" s="70">
        <v>407</v>
      </c>
      <c r="C213" s="70">
        <v>16</v>
      </c>
      <c r="D213" s="70">
        <v>24</v>
      </c>
      <c r="E213" s="70">
        <v>2019</v>
      </c>
      <c r="F213" s="70" t="s">
        <v>158</v>
      </c>
      <c r="G213" s="70" t="s">
        <v>1868</v>
      </c>
      <c r="H213" s="70" t="s">
        <v>1869</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1885</v>
      </c>
      <c r="B214" s="70">
        <v>408</v>
      </c>
      <c r="C214" s="70">
        <v>17</v>
      </c>
      <c r="D214" s="70">
        <v>24</v>
      </c>
      <c r="E214" s="70">
        <v>2020</v>
      </c>
      <c r="F214" s="70" t="s">
        <v>159</v>
      </c>
      <c r="G214" s="70" t="s">
        <v>1868</v>
      </c>
      <c r="H214" s="70" t="s">
        <v>1869</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1886</v>
      </c>
      <c r="B215" s="70">
        <v>408</v>
      </c>
      <c r="C215" s="70">
        <v>18</v>
      </c>
      <c r="D215" s="70">
        <v>24</v>
      </c>
      <c r="E215" s="70">
        <v>2021</v>
      </c>
      <c r="F215" s="70" t="s">
        <v>160</v>
      </c>
      <c r="G215" s="70" t="s">
        <v>1868</v>
      </c>
      <c r="H215" s="70" t="s">
        <v>1869</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1887</v>
      </c>
      <c r="B216" s="70">
        <v>408</v>
      </c>
      <c r="C216" s="70">
        <v>19</v>
      </c>
      <c r="D216" s="70">
        <v>24</v>
      </c>
      <c r="E216" s="70">
        <v>2022</v>
      </c>
      <c r="F216" s="70" t="s">
        <v>161</v>
      </c>
      <c r="G216" s="1064" t="s">
        <v>1868</v>
      </c>
      <c r="H216" s="70" t="s">
        <v>1869</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408</v>
      </c>
      <c r="C217" s="70">
        <v>20</v>
      </c>
      <c r="D217" s="70">
        <v>24</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408</v>
      </c>
      <c r="C218" s="70">
        <v>21</v>
      </c>
      <c r="D218" s="70">
        <v>24</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375</v>
      </c>
      <c r="C219" s="70">
        <v>1</v>
      </c>
      <c r="D219" s="70">
        <v>23</v>
      </c>
      <c r="E219" s="70">
        <v>1990</v>
      </c>
      <c r="F219" s="70" t="s">
        <v>787</v>
      </c>
      <c r="G219" s="70" t="s">
        <v>1891</v>
      </c>
      <c r="H219" s="70" t="s">
        <v>1892</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376</v>
      </c>
      <c r="C220" s="70">
        <v>2</v>
      </c>
      <c r="D220" s="70">
        <v>23</v>
      </c>
      <c r="E220" s="70">
        <v>2005</v>
      </c>
      <c r="F220" s="70" t="s">
        <v>789</v>
      </c>
      <c r="G220" s="70" t="s">
        <v>1891</v>
      </c>
      <c r="H220" s="70" t="s">
        <v>1892</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377</v>
      </c>
      <c r="C221" s="70">
        <v>3</v>
      </c>
      <c r="D221" s="70">
        <v>23</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378</v>
      </c>
      <c r="C222" s="70">
        <v>4</v>
      </c>
      <c r="D222" s="70">
        <v>23</v>
      </c>
      <c r="E222" s="70">
        <v>2007</v>
      </c>
      <c r="F222" s="70" t="s">
        <v>791</v>
      </c>
      <c r="G222" s="70" t="s">
        <v>1891</v>
      </c>
      <c r="H222" s="70" t="s">
        <v>1892</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379</v>
      </c>
      <c r="C223" s="70">
        <v>5</v>
      </c>
      <c r="D223" s="70">
        <v>23</v>
      </c>
      <c r="E223" s="70">
        <v>2008</v>
      </c>
      <c r="F223" s="70" t="s">
        <v>792</v>
      </c>
      <c r="G223" s="70" t="s">
        <v>1891</v>
      </c>
      <c r="H223" s="70" t="s">
        <v>1892</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380</v>
      </c>
      <c r="C224" s="70">
        <v>6</v>
      </c>
      <c r="D224" s="70">
        <v>23</v>
      </c>
      <c r="E224" s="70">
        <v>2009</v>
      </c>
      <c r="F224" s="70" t="s">
        <v>176</v>
      </c>
      <c r="G224" s="70" t="s">
        <v>1891</v>
      </c>
      <c r="H224" s="70" t="s">
        <v>1892</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1898</v>
      </c>
      <c r="B225" s="70">
        <v>381</v>
      </c>
      <c r="C225" s="70">
        <v>7</v>
      </c>
      <c r="D225" s="70">
        <v>23</v>
      </c>
      <c r="E225" s="70">
        <v>2010</v>
      </c>
      <c r="F225" s="70" t="s">
        <v>177</v>
      </c>
      <c r="G225" s="70" t="s">
        <v>1891</v>
      </c>
      <c r="H225" s="70" t="s">
        <v>1892</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1899</v>
      </c>
      <c r="B226" s="70">
        <v>382</v>
      </c>
      <c r="C226" s="70">
        <v>8</v>
      </c>
      <c r="D226" s="70">
        <v>23</v>
      </c>
      <c r="E226" s="70">
        <v>2011</v>
      </c>
      <c r="F226" s="70" t="s">
        <v>178</v>
      </c>
      <c r="G226" s="70" t="s">
        <v>1891</v>
      </c>
      <c r="H226" s="70" t="s">
        <v>1892</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1900</v>
      </c>
      <c r="B227" s="70">
        <v>383</v>
      </c>
      <c r="C227" s="70">
        <v>9</v>
      </c>
      <c r="D227" s="70">
        <v>23</v>
      </c>
      <c r="E227" s="70">
        <v>2012</v>
      </c>
      <c r="F227" s="70" t="s">
        <v>179</v>
      </c>
      <c r="G227" s="70" t="s">
        <v>1891</v>
      </c>
      <c r="H227" s="70" t="s">
        <v>1892</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1901</v>
      </c>
      <c r="B228" s="70">
        <v>384</v>
      </c>
      <c r="C228" s="70">
        <v>10</v>
      </c>
      <c r="D228" s="70">
        <v>23</v>
      </c>
      <c r="E228" s="70">
        <v>2013</v>
      </c>
      <c r="F228" s="70" t="s">
        <v>180</v>
      </c>
      <c r="G228" s="70" t="s">
        <v>1891</v>
      </c>
      <c r="H228" s="70" t="s">
        <v>1892</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1902</v>
      </c>
      <c r="B229" s="70">
        <v>385</v>
      </c>
      <c r="C229" s="70">
        <v>11</v>
      </c>
      <c r="D229" s="70">
        <v>23</v>
      </c>
      <c r="E229" s="70">
        <v>2014</v>
      </c>
      <c r="F229" s="70" t="s">
        <v>181</v>
      </c>
      <c r="G229" s="70" t="s">
        <v>1891</v>
      </c>
      <c r="H229" s="70" t="s">
        <v>1892</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1903</v>
      </c>
      <c r="B230" s="70">
        <v>386</v>
      </c>
      <c r="C230" s="70">
        <v>12</v>
      </c>
      <c r="D230" s="70">
        <v>23</v>
      </c>
      <c r="E230" s="70">
        <v>2015</v>
      </c>
      <c r="F230" s="70" t="s">
        <v>182</v>
      </c>
      <c r="G230" s="70" t="s">
        <v>1891</v>
      </c>
      <c r="H230" s="70" t="s">
        <v>1892</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1904</v>
      </c>
      <c r="B231" s="70">
        <v>387</v>
      </c>
      <c r="C231" s="70">
        <v>13</v>
      </c>
      <c r="D231" s="70">
        <v>23</v>
      </c>
      <c r="E231" s="70">
        <v>2016</v>
      </c>
      <c r="F231" s="70" t="s">
        <v>155</v>
      </c>
      <c r="G231" s="70" t="s">
        <v>1891</v>
      </c>
      <c r="H231" s="70" t="s">
        <v>1892</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1905</v>
      </c>
      <c r="B232" s="70">
        <v>388</v>
      </c>
      <c r="C232" s="70">
        <v>14</v>
      </c>
      <c r="D232" s="70">
        <v>23</v>
      </c>
      <c r="E232" s="70">
        <v>2017</v>
      </c>
      <c r="F232" s="70" t="s">
        <v>156</v>
      </c>
      <c r="G232" s="70" t="s">
        <v>1891</v>
      </c>
      <c r="H232" s="70" t="s">
        <v>1892</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1906</v>
      </c>
      <c r="B233" s="70">
        <v>389</v>
      </c>
      <c r="C233" s="70">
        <v>15</v>
      </c>
      <c r="D233" s="70">
        <v>23</v>
      </c>
      <c r="E233" s="70">
        <v>2018</v>
      </c>
      <c r="F233" s="70" t="s">
        <v>183</v>
      </c>
      <c r="G233" s="70" t="s">
        <v>1891</v>
      </c>
      <c r="H233" s="70" t="s">
        <v>1892</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1907</v>
      </c>
      <c r="B234" s="70">
        <v>390</v>
      </c>
      <c r="C234" s="70">
        <v>16</v>
      </c>
      <c r="D234" s="70">
        <v>23</v>
      </c>
      <c r="E234" s="70">
        <v>2019</v>
      </c>
      <c r="F234" s="70" t="s">
        <v>158</v>
      </c>
      <c r="G234" s="70" t="s">
        <v>1891</v>
      </c>
      <c r="H234" s="70" t="s">
        <v>1892</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1908</v>
      </c>
      <c r="B235" s="70">
        <v>391</v>
      </c>
      <c r="C235" s="70">
        <v>17</v>
      </c>
      <c r="D235" s="70">
        <v>23</v>
      </c>
      <c r="E235" s="70">
        <v>2020</v>
      </c>
      <c r="F235" s="70" t="s">
        <v>159</v>
      </c>
      <c r="G235" s="1064" t="s">
        <v>1891</v>
      </c>
      <c r="H235" s="70" t="s">
        <v>1892</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1909</v>
      </c>
      <c r="B236" s="70">
        <v>391</v>
      </c>
      <c r="C236" s="70">
        <v>18</v>
      </c>
      <c r="D236" s="70">
        <v>23</v>
      </c>
      <c r="E236" s="70">
        <v>2021</v>
      </c>
      <c r="F236" s="70" t="s">
        <v>160</v>
      </c>
      <c r="G236" s="1064" t="s">
        <v>1891</v>
      </c>
      <c r="H236" s="70" t="s">
        <v>1892</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1910</v>
      </c>
      <c r="B237" s="70">
        <v>391</v>
      </c>
      <c r="C237" s="70">
        <v>19</v>
      </c>
      <c r="D237" s="70">
        <v>23</v>
      </c>
      <c r="E237" s="70">
        <v>2022</v>
      </c>
      <c r="F237" s="70" t="s">
        <v>161</v>
      </c>
      <c r="G237" s="70" t="s">
        <v>1891</v>
      </c>
      <c r="H237" s="70" t="s">
        <v>1892</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391</v>
      </c>
      <c r="C238" s="70">
        <v>20</v>
      </c>
      <c r="D238" s="70">
        <v>23</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391</v>
      </c>
      <c r="C239" s="70">
        <v>21</v>
      </c>
      <c r="D239" s="70">
        <v>23</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239</v>
      </c>
      <c r="C240" s="70">
        <v>1</v>
      </c>
      <c r="D240" s="70">
        <v>15</v>
      </c>
      <c r="E240" s="70">
        <v>1990</v>
      </c>
      <c r="F240" s="70" t="s">
        <v>787</v>
      </c>
      <c r="G240" s="70" t="s">
        <v>1914</v>
      </c>
      <c r="H240" s="70" t="s">
        <v>1915</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240</v>
      </c>
      <c r="C241" s="70">
        <v>2</v>
      </c>
      <c r="D241" s="70">
        <v>15</v>
      </c>
      <c r="E241" s="70">
        <v>2005</v>
      </c>
      <c r="F241" s="70" t="s">
        <v>789</v>
      </c>
      <c r="G241" s="70" t="s">
        <v>1914</v>
      </c>
      <c r="H241" s="70" t="s">
        <v>1915</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241</v>
      </c>
      <c r="C242" s="70">
        <v>3</v>
      </c>
      <c r="D242" s="70">
        <v>15</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242</v>
      </c>
      <c r="C243" s="70">
        <v>4</v>
      </c>
      <c r="D243" s="70">
        <v>15</v>
      </c>
      <c r="E243" s="70">
        <v>2007</v>
      </c>
      <c r="F243" s="70" t="s">
        <v>791</v>
      </c>
      <c r="G243" s="70" t="s">
        <v>1914</v>
      </c>
      <c r="H243" s="70" t="s">
        <v>1915</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243</v>
      </c>
      <c r="C244" s="70">
        <v>5</v>
      </c>
      <c r="D244" s="70">
        <v>15</v>
      </c>
      <c r="E244" s="70">
        <v>2008</v>
      </c>
      <c r="F244" s="70" t="s">
        <v>792</v>
      </c>
      <c r="G244" s="70" t="s">
        <v>1914</v>
      </c>
      <c r="H244" s="70" t="s">
        <v>1915</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244</v>
      </c>
      <c r="C245" s="70">
        <v>6</v>
      </c>
      <c r="D245" s="70">
        <v>15</v>
      </c>
      <c r="E245" s="70">
        <v>2009</v>
      </c>
      <c r="F245" s="70" t="s">
        <v>176</v>
      </c>
      <c r="G245" s="70" t="s">
        <v>1914</v>
      </c>
      <c r="H245" s="70" t="s">
        <v>1915</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1921</v>
      </c>
      <c r="B246" s="70">
        <v>245</v>
      </c>
      <c r="C246" s="70">
        <v>7</v>
      </c>
      <c r="D246" s="70">
        <v>15</v>
      </c>
      <c r="E246" s="70">
        <v>2010</v>
      </c>
      <c r="F246" s="70" t="s">
        <v>177</v>
      </c>
      <c r="G246" s="70" t="s">
        <v>1914</v>
      </c>
      <c r="H246" s="70" t="s">
        <v>1915</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1922</v>
      </c>
      <c r="B247" s="70">
        <v>246</v>
      </c>
      <c r="C247" s="70">
        <v>8</v>
      </c>
      <c r="D247" s="70">
        <v>15</v>
      </c>
      <c r="E247" s="70">
        <v>2011</v>
      </c>
      <c r="F247" s="70" t="s">
        <v>178</v>
      </c>
      <c r="G247" s="70" t="s">
        <v>1914</v>
      </c>
      <c r="H247" s="70" t="s">
        <v>1915</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1923</v>
      </c>
      <c r="B248" s="70">
        <v>247</v>
      </c>
      <c r="C248" s="70">
        <v>9</v>
      </c>
      <c r="D248" s="70">
        <v>15</v>
      </c>
      <c r="E248" s="70">
        <v>2012</v>
      </c>
      <c r="F248" s="70" t="s">
        <v>179</v>
      </c>
      <c r="G248" s="70" t="s">
        <v>1914</v>
      </c>
      <c r="H248" s="70" t="s">
        <v>1915</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1924</v>
      </c>
      <c r="B249" s="70">
        <v>248</v>
      </c>
      <c r="C249" s="70">
        <v>10</v>
      </c>
      <c r="D249" s="70">
        <v>15</v>
      </c>
      <c r="E249" s="70">
        <v>2013</v>
      </c>
      <c r="F249" s="70" t="s">
        <v>180</v>
      </c>
      <c r="G249" s="70" t="s">
        <v>1914</v>
      </c>
      <c r="H249" s="70" t="s">
        <v>1915</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1925</v>
      </c>
      <c r="B250" s="70">
        <v>249</v>
      </c>
      <c r="C250" s="70">
        <v>11</v>
      </c>
      <c r="D250" s="70">
        <v>15</v>
      </c>
      <c r="E250" s="70">
        <v>2014</v>
      </c>
      <c r="F250" s="70" t="s">
        <v>181</v>
      </c>
      <c r="G250" s="70" t="s">
        <v>1914</v>
      </c>
      <c r="H250" s="70" t="s">
        <v>1915</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1926</v>
      </c>
      <c r="B251" s="70">
        <v>250</v>
      </c>
      <c r="C251" s="70">
        <v>12</v>
      </c>
      <c r="D251" s="70">
        <v>15</v>
      </c>
      <c r="E251" s="70">
        <v>2015</v>
      </c>
      <c r="F251" s="70" t="s">
        <v>182</v>
      </c>
      <c r="G251" s="70" t="s">
        <v>1914</v>
      </c>
      <c r="H251" s="70" t="s">
        <v>1915</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1927</v>
      </c>
      <c r="B252" s="70">
        <v>251</v>
      </c>
      <c r="C252" s="70">
        <v>13</v>
      </c>
      <c r="D252" s="70">
        <v>15</v>
      </c>
      <c r="E252" s="70">
        <v>2016</v>
      </c>
      <c r="F252" s="70" t="s">
        <v>155</v>
      </c>
      <c r="G252" s="70" t="s">
        <v>1914</v>
      </c>
      <c r="H252" s="70" t="s">
        <v>1915</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1928</v>
      </c>
      <c r="B253" s="70">
        <v>252</v>
      </c>
      <c r="C253" s="70">
        <v>14</v>
      </c>
      <c r="D253" s="70">
        <v>15</v>
      </c>
      <c r="E253" s="70">
        <v>2017</v>
      </c>
      <c r="F253" s="70" t="s">
        <v>156</v>
      </c>
      <c r="G253" s="70" t="s">
        <v>1914</v>
      </c>
      <c r="H253" s="70" t="s">
        <v>1915</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1929</v>
      </c>
      <c r="B254" s="70">
        <v>253</v>
      </c>
      <c r="C254" s="70">
        <v>15</v>
      </c>
      <c r="D254" s="70">
        <v>15</v>
      </c>
      <c r="E254" s="70">
        <v>2018</v>
      </c>
      <c r="F254" s="70" t="s">
        <v>183</v>
      </c>
      <c r="G254" s="1064" t="s">
        <v>1914</v>
      </c>
      <c r="H254" s="70" t="s">
        <v>1915</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1930</v>
      </c>
      <c r="B255" s="70">
        <v>254</v>
      </c>
      <c r="C255" s="70">
        <v>16</v>
      </c>
      <c r="D255" s="70">
        <v>15</v>
      </c>
      <c r="E255" s="70">
        <v>2019</v>
      </c>
      <c r="F255" s="70" t="s">
        <v>158</v>
      </c>
      <c r="G255" s="1064" t="s">
        <v>1914</v>
      </c>
      <c r="H255" s="70" t="s">
        <v>1915</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1931</v>
      </c>
      <c r="B256" s="70">
        <v>255</v>
      </c>
      <c r="C256" s="70">
        <v>17</v>
      </c>
      <c r="D256" s="70">
        <v>15</v>
      </c>
      <c r="E256" s="70">
        <v>2020</v>
      </c>
      <c r="F256" s="70" t="s">
        <v>159</v>
      </c>
      <c r="G256" s="70" t="s">
        <v>1914</v>
      </c>
      <c r="H256" s="70" t="s">
        <v>1915</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1932</v>
      </c>
      <c r="B257" s="70">
        <v>255</v>
      </c>
      <c r="C257" s="70">
        <v>18</v>
      </c>
      <c r="D257" s="70">
        <v>15</v>
      </c>
      <c r="E257" s="70">
        <v>2021</v>
      </c>
      <c r="F257" s="70" t="s">
        <v>160</v>
      </c>
      <c r="G257" s="70" t="s">
        <v>1914</v>
      </c>
      <c r="H257" s="70" t="s">
        <v>1915</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255</v>
      </c>
      <c r="C258" s="70">
        <v>19</v>
      </c>
      <c r="D258" s="70">
        <v>15</v>
      </c>
      <c r="E258" s="70">
        <v>2022</v>
      </c>
      <c r="F258" s="70" t="s">
        <v>161</v>
      </c>
      <c r="G258" s="70" t="s">
        <v>1914</v>
      </c>
      <c r="H258" s="70" t="s">
        <v>1915</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255</v>
      </c>
      <c r="C259" s="70">
        <v>20</v>
      </c>
      <c r="D259" s="70">
        <v>15</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255</v>
      </c>
      <c r="C260" s="70">
        <v>21</v>
      </c>
      <c r="D260" s="70">
        <v>15</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1937</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1938</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1939</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1940</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1941</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1942</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1943</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1944</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1945</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1946</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1947</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1948</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1949</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1950</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1951</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1952</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1953</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375</v>
      </c>
      <c r="C282" s="70">
        <v>1</v>
      </c>
      <c r="D282" s="70">
        <v>23</v>
      </c>
      <c r="E282" s="70">
        <v>1990</v>
      </c>
      <c r="F282" s="70" t="s">
        <v>787</v>
      </c>
      <c r="G282" s="70" t="s">
        <v>1956</v>
      </c>
      <c r="H282" s="70" t="s">
        <v>1957</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376</v>
      </c>
      <c r="C283" s="70">
        <v>2</v>
      </c>
      <c r="D283" s="70">
        <v>23</v>
      </c>
      <c r="E283" s="70">
        <v>2005</v>
      </c>
      <c r="F283" s="70" t="s">
        <v>789</v>
      </c>
      <c r="G283" s="70" t="s">
        <v>1956</v>
      </c>
      <c r="H283" s="70" t="s">
        <v>1957</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377</v>
      </c>
      <c r="C284" s="70">
        <v>3</v>
      </c>
      <c r="D284" s="70">
        <v>23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378</v>
      </c>
      <c r="C285" s="70">
        <v>4</v>
      </c>
      <c r="D285" s="70">
        <v>23</v>
      </c>
      <c r="E285" s="70">
        <v>2007</v>
      </c>
      <c r="F285" s="70" t="s">
        <v>791</v>
      </c>
      <c r="G285" s="70" t="s">
        <v>1956</v>
      </c>
      <c r="H285" s="70" t="s">
        <v>1957</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379</v>
      </c>
      <c r="C286" s="70">
        <v>5</v>
      </c>
      <c r="D286" s="70">
        <v>23</v>
      </c>
      <c r="E286" s="70">
        <v>2008</v>
      </c>
      <c r="F286" s="70" t="s">
        <v>792</v>
      </c>
      <c r="G286" s="70" t="s">
        <v>1956</v>
      </c>
      <c r="H286" s="70" t="s">
        <v>1957</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380</v>
      </c>
      <c r="C287" s="70">
        <v>6</v>
      </c>
      <c r="D287" s="70">
        <v>23</v>
      </c>
      <c r="E287" s="70">
        <v>2009</v>
      </c>
      <c r="F287" s="70" t="s">
        <v>176</v>
      </c>
      <c r="G287" s="70" t="s">
        <v>1956</v>
      </c>
      <c r="H287" s="70" t="s">
        <v>1957</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1963</v>
      </c>
      <c r="B288" s="70">
        <v>381</v>
      </c>
      <c r="C288" s="70">
        <v>7</v>
      </c>
      <c r="D288" s="70">
        <v>23</v>
      </c>
      <c r="E288" s="70">
        <v>2010</v>
      </c>
      <c r="F288" s="70" t="s">
        <v>177</v>
      </c>
      <c r="G288" s="70" t="s">
        <v>1956</v>
      </c>
      <c r="H288" s="70" t="s">
        <v>1957</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1964</v>
      </c>
      <c r="B289" s="70">
        <v>382</v>
      </c>
      <c r="C289" s="70">
        <v>8</v>
      </c>
      <c r="D289" s="70">
        <v>23</v>
      </c>
      <c r="E289" s="70">
        <v>2011</v>
      </c>
      <c r="F289" s="70" t="s">
        <v>178</v>
      </c>
      <c r="G289" s="70" t="s">
        <v>1956</v>
      </c>
      <c r="H289" s="70" t="s">
        <v>1957</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1965</v>
      </c>
      <c r="B290" s="70">
        <v>383</v>
      </c>
      <c r="C290" s="70">
        <v>9</v>
      </c>
      <c r="D290" s="70">
        <v>23</v>
      </c>
      <c r="E290" s="70">
        <v>2012</v>
      </c>
      <c r="F290" s="70" t="s">
        <v>179</v>
      </c>
      <c r="G290" s="70" t="s">
        <v>1956</v>
      </c>
      <c r="H290" s="70" t="s">
        <v>1957</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1966</v>
      </c>
      <c r="B291" s="70">
        <v>384</v>
      </c>
      <c r="C291" s="70">
        <v>10</v>
      </c>
      <c r="D291" s="70">
        <v>23</v>
      </c>
      <c r="E291" s="70">
        <v>2013</v>
      </c>
      <c r="F291" s="70" t="s">
        <v>180</v>
      </c>
      <c r="G291" s="70" t="s">
        <v>1956</v>
      </c>
      <c r="H291" s="70" t="s">
        <v>1957</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1967</v>
      </c>
      <c r="B292" s="70">
        <v>385</v>
      </c>
      <c r="C292" s="70">
        <v>11</v>
      </c>
      <c r="D292" s="70">
        <v>23</v>
      </c>
      <c r="E292" s="70">
        <v>2014</v>
      </c>
      <c r="F292" s="70" t="s">
        <v>181</v>
      </c>
      <c r="G292" s="1064" t="s">
        <v>1956</v>
      </c>
      <c r="H292" s="70" t="s">
        <v>1957</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1968</v>
      </c>
      <c r="B293" s="70">
        <v>386</v>
      </c>
      <c r="C293" s="70">
        <v>12</v>
      </c>
      <c r="D293" s="70">
        <v>23</v>
      </c>
      <c r="E293" s="70">
        <v>2015</v>
      </c>
      <c r="F293" s="70" t="s">
        <v>182</v>
      </c>
      <c r="G293" s="1064" t="s">
        <v>1956</v>
      </c>
      <c r="H293" s="70" t="s">
        <v>1957</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1969</v>
      </c>
      <c r="B294" s="70">
        <v>387</v>
      </c>
      <c r="C294" s="70">
        <v>13</v>
      </c>
      <c r="D294" s="70">
        <v>23</v>
      </c>
      <c r="E294" s="70">
        <v>2016</v>
      </c>
      <c r="F294" s="70" t="s">
        <v>155</v>
      </c>
      <c r="G294" s="70" t="s">
        <v>1956</v>
      </c>
      <c r="H294" s="70" t="s">
        <v>1957</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1970</v>
      </c>
      <c r="B295" s="70">
        <v>388</v>
      </c>
      <c r="C295" s="70">
        <v>14</v>
      </c>
      <c r="D295" s="70">
        <v>23</v>
      </c>
      <c r="E295" s="70">
        <v>2017</v>
      </c>
      <c r="F295" s="70" t="s">
        <v>156</v>
      </c>
      <c r="G295" s="70" t="s">
        <v>1956</v>
      </c>
      <c r="H295" s="70" t="s">
        <v>1957</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1971</v>
      </c>
      <c r="B296" s="70">
        <v>389</v>
      </c>
      <c r="C296" s="70">
        <v>15</v>
      </c>
      <c r="D296" s="70">
        <v>23</v>
      </c>
      <c r="E296" s="70">
        <v>2018</v>
      </c>
      <c r="F296" s="70" t="s">
        <v>183</v>
      </c>
      <c r="G296" s="70" t="s">
        <v>1956</v>
      </c>
      <c r="H296" s="70" t="s">
        <v>1957</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1972</v>
      </c>
      <c r="B297" s="70">
        <v>390</v>
      </c>
      <c r="C297" s="70">
        <v>16</v>
      </c>
      <c r="D297" s="70">
        <v>23</v>
      </c>
      <c r="E297" s="70">
        <v>2019</v>
      </c>
      <c r="F297" s="70" t="s">
        <v>158</v>
      </c>
      <c r="G297" s="70" t="s">
        <v>1956</v>
      </c>
      <c r="H297" s="70" t="s">
        <v>1957</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1973</v>
      </c>
      <c r="B298" s="70">
        <v>391</v>
      </c>
      <c r="C298" s="70">
        <v>17</v>
      </c>
      <c r="D298" s="70">
        <v>23</v>
      </c>
      <c r="E298" s="70">
        <v>2020</v>
      </c>
      <c r="F298" s="70" t="s">
        <v>159</v>
      </c>
      <c r="G298" s="70" t="s">
        <v>1956</v>
      </c>
      <c r="H298" s="70" t="s">
        <v>1957</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1974</v>
      </c>
      <c r="B299" s="70">
        <v>391</v>
      </c>
      <c r="C299" s="70">
        <v>18</v>
      </c>
      <c r="D299" s="70">
        <v>23</v>
      </c>
      <c r="E299" s="70">
        <v>2021</v>
      </c>
      <c r="F299" s="70" t="s">
        <v>160</v>
      </c>
      <c r="G299" s="70" t="s">
        <v>1956</v>
      </c>
      <c r="H299" s="70" t="s">
        <v>1957</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1975</v>
      </c>
      <c r="B300" s="70">
        <v>391</v>
      </c>
      <c r="C300" s="70">
        <v>19</v>
      </c>
      <c r="D300" s="70">
        <v>23</v>
      </c>
      <c r="E300" s="70">
        <v>2022</v>
      </c>
      <c r="F300" s="70" t="s">
        <v>161</v>
      </c>
      <c r="G300" s="70" t="s">
        <v>1956</v>
      </c>
      <c r="H300" s="70" t="s">
        <v>1957</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391</v>
      </c>
      <c r="C301" s="70">
        <v>20</v>
      </c>
      <c r="D301" s="70">
        <v>23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391</v>
      </c>
      <c r="C302" s="70">
        <v>21</v>
      </c>
      <c r="D302" s="70">
        <v>23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69</v>
      </c>
      <c r="C303" s="70">
        <v>1</v>
      </c>
      <c r="D303" s="70">
        <v>5</v>
      </c>
      <c r="E303" s="70">
        <v>1990</v>
      </c>
      <c r="F303" s="70" t="s">
        <v>787</v>
      </c>
      <c r="G303" s="70" t="s">
        <v>1979</v>
      </c>
      <c r="H303" s="70" t="s">
        <v>1980</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70</v>
      </c>
      <c r="C304" s="70">
        <v>2</v>
      </c>
      <c r="D304" s="70">
        <v>5</v>
      </c>
      <c r="E304" s="70">
        <v>2005</v>
      </c>
      <c r="F304" s="70" t="s">
        <v>789</v>
      </c>
      <c r="G304" s="70" t="s">
        <v>1979</v>
      </c>
      <c r="H304" s="70" t="s">
        <v>1980</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71</v>
      </c>
      <c r="C305" s="70">
        <v>3</v>
      </c>
      <c r="D305" s="70">
        <v>5</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72</v>
      </c>
      <c r="C306" s="70">
        <v>4</v>
      </c>
      <c r="D306" s="70">
        <v>5</v>
      </c>
      <c r="E306" s="70">
        <v>2007</v>
      </c>
      <c r="F306" s="70" t="s">
        <v>791</v>
      </c>
      <c r="G306" s="70" t="s">
        <v>1979</v>
      </c>
      <c r="H306" s="70" t="s">
        <v>1980</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73</v>
      </c>
      <c r="C307" s="70">
        <v>5</v>
      </c>
      <c r="D307" s="70">
        <v>5</v>
      </c>
      <c r="E307" s="70">
        <v>2008</v>
      </c>
      <c r="F307" s="70" t="s">
        <v>792</v>
      </c>
      <c r="G307" s="70" t="s">
        <v>1979</v>
      </c>
      <c r="H307" s="70" t="s">
        <v>1980</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74</v>
      </c>
      <c r="C308" s="70">
        <v>6</v>
      </c>
      <c r="D308" s="70">
        <v>5</v>
      </c>
      <c r="E308" s="70">
        <v>2009</v>
      </c>
      <c r="F308" s="70" t="s">
        <v>176</v>
      </c>
      <c r="G308" s="70" t="s">
        <v>1979</v>
      </c>
      <c r="H308" s="70" t="s">
        <v>1980</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1986</v>
      </c>
      <c r="B309" s="70">
        <v>75</v>
      </c>
      <c r="C309" s="70">
        <v>7</v>
      </c>
      <c r="D309" s="70">
        <v>5</v>
      </c>
      <c r="E309" s="70">
        <v>2010</v>
      </c>
      <c r="F309" s="70" t="s">
        <v>177</v>
      </c>
      <c r="G309" s="70" t="s">
        <v>1979</v>
      </c>
      <c r="H309" s="70" t="s">
        <v>1980</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1987</v>
      </c>
      <c r="B310" s="70">
        <v>76</v>
      </c>
      <c r="C310" s="70">
        <v>8</v>
      </c>
      <c r="D310" s="70">
        <v>5</v>
      </c>
      <c r="E310" s="70">
        <v>2011</v>
      </c>
      <c r="F310" s="70" t="s">
        <v>178</v>
      </c>
      <c r="G310" s="70" t="s">
        <v>1979</v>
      </c>
      <c r="H310" s="70" t="s">
        <v>1980</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1988</v>
      </c>
      <c r="B311" s="70">
        <v>77</v>
      </c>
      <c r="C311" s="70">
        <v>9</v>
      </c>
      <c r="D311" s="70">
        <v>5</v>
      </c>
      <c r="E311" s="70">
        <v>2012</v>
      </c>
      <c r="F311" s="70" t="s">
        <v>179</v>
      </c>
      <c r="G311" s="1064" t="s">
        <v>1979</v>
      </c>
      <c r="H311" s="70" t="s">
        <v>1980</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1989</v>
      </c>
      <c r="B312" s="70">
        <v>78</v>
      </c>
      <c r="C312" s="70">
        <v>10</v>
      </c>
      <c r="D312" s="70">
        <v>5</v>
      </c>
      <c r="E312" s="70">
        <v>2013</v>
      </c>
      <c r="F312" s="70" t="s">
        <v>180</v>
      </c>
      <c r="G312" s="1064" t="s">
        <v>1979</v>
      </c>
      <c r="H312" s="70" t="s">
        <v>1980</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1990</v>
      </c>
      <c r="B313" s="70">
        <v>79</v>
      </c>
      <c r="C313" s="70">
        <v>11</v>
      </c>
      <c r="D313" s="70">
        <v>5</v>
      </c>
      <c r="E313" s="70">
        <v>2014</v>
      </c>
      <c r="F313" s="70" t="s">
        <v>181</v>
      </c>
      <c r="G313" s="70" t="s">
        <v>1979</v>
      </c>
      <c r="H313" s="70" t="s">
        <v>1980</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1991</v>
      </c>
      <c r="B314" s="70">
        <v>80</v>
      </c>
      <c r="C314" s="70">
        <v>12</v>
      </c>
      <c r="D314" s="70">
        <v>5</v>
      </c>
      <c r="E314" s="70">
        <v>2015</v>
      </c>
      <c r="F314" s="70" t="s">
        <v>182</v>
      </c>
      <c r="G314" s="70" t="s">
        <v>1979</v>
      </c>
      <c r="H314" s="70" t="s">
        <v>1980</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1992</v>
      </c>
      <c r="B315" s="70">
        <v>81</v>
      </c>
      <c r="C315" s="70">
        <v>13</v>
      </c>
      <c r="D315" s="70">
        <v>5</v>
      </c>
      <c r="E315" s="70">
        <v>2016</v>
      </c>
      <c r="F315" s="70" t="s">
        <v>155</v>
      </c>
      <c r="G315" s="70" t="s">
        <v>1979</v>
      </c>
      <c r="H315" s="70" t="s">
        <v>1980</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1993</v>
      </c>
      <c r="B316" s="70">
        <v>82</v>
      </c>
      <c r="C316" s="70">
        <v>14</v>
      </c>
      <c r="D316" s="70">
        <v>5</v>
      </c>
      <c r="E316" s="70">
        <v>2017</v>
      </c>
      <c r="F316" s="70" t="s">
        <v>156</v>
      </c>
      <c r="G316" s="70" t="s">
        <v>1979</v>
      </c>
      <c r="H316" s="70" t="s">
        <v>1980</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1994</v>
      </c>
      <c r="B317" s="70">
        <v>83</v>
      </c>
      <c r="C317" s="70">
        <v>15</v>
      </c>
      <c r="D317" s="70">
        <v>5</v>
      </c>
      <c r="E317" s="70">
        <v>2018</v>
      </c>
      <c r="F317" s="70" t="s">
        <v>183</v>
      </c>
      <c r="G317" s="70" t="s">
        <v>1979</v>
      </c>
      <c r="H317" s="70" t="s">
        <v>1980</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1995</v>
      </c>
      <c r="B318" s="70">
        <v>84</v>
      </c>
      <c r="C318" s="70">
        <v>16</v>
      </c>
      <c r="D318" s="70">
        <v>5</v>
      </c>
      <c r="E318" s="70">
        <v>2019</v>
      </c>
      <c r="F318" s="70" t="s">
        <v>158</v>
      </c>
      <c r="G318" s="70" t="s">
        <v>1979</v>
      </c>
      <c r="H318" s="70" t="s">
        <v>1980</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1996</v>
      </c>
      <c r="B319" s="70">
        <v>85</v>
      </c>
      <c r="C319" s="70">
        <v>17</v>
      </c>
      <c r="D319" s="70">
        <v>5</v>
      </c>
      <c r="E319" s="70">
        <v>2020</v>
      </c>
      <c r="F319" s="70" t="s">
        <v>159</v>
      </c>
      <c r="G319" s="70" t="s">
        <v>1979</v>
      </c>
      <c r="H319" s="70" t="s">
        <v>1980</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1997</v>
      </c>
      <c r="B320" s="70">
        <v>85</v>
      </c>
      <c r="C320" s="70">
        <v>18</v>
      </c>
      <c r="D320" s="70">
        <v>5</v>
      </c>
      <c r="E320" s="70">
        <v>2021</v>
      </c>
      <c r="F320" s="70" t="s">
        <v>160</v>
      </c>
      <c r="G320" s="70" t="s">
        <v>1979</v>
      </c>
      <c r="H320" s="70" t="s">
        <v>1980</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1998</v>
      </c>
      <c r="B321" s="70">
        <v>85</v>
      </c>
      <c r="C321" s="70">
        <v>19</v>
      </c>
      <c r="D321" s="70">
        <v>5</v>
      </c>
      <c r="E321" s="70">
        <v>2022</v>
      </c>
      <c r="F321" s="70" t="s">
        <v>161</v>
      </c>
      <c r="G321" s="70" t="s">
        <v>1979</v>
      </c>
      <c r="H321" s="70" t="s">
        <v>1980</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85</v>
      </c>
      <c r="C322" s="70">
        <v>20</v>
      </c>
      <c r="D322" s="70">
        <v>5</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85</v>
      </c>
      <c r="C323" s="70">
        <v>21</v>
      </c>
      <c r="D323" s="70">
        <v>5</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324</v>
      </c>
      <c r="C324" s="70">
        <v>1</v>
      </c>
      <c r="D324" s="70">
        <v>20</v>
      </c>
      <c r="E324" s="70">
        <v>1990</v>
      </c>
      <c r="F324" s="70" t="s">
        <v>787</v>
      </c>
      <c r="G324" s="70" t="s">
        <v>1641</v>
      </c>
      <c r="H324" s="70" t="s">
        <v>1642</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2002</v>
      </c>
      <c r="B325" s="70">
        <v>325</v>
      </c>
      <c r="C325" s="70">
        <v>2</v>
      </c>
      <c r="D325" s="70">
        <v>20</v>
      </c>
      <c r="E325" s="70">
        <v>2005</v>
      </c>
      <c r="F325" s="70" t="s">
        <v>789</v>
      </c>
      <c r="G325" s="70" t="s">
        <v>1641</v>
      </c>
      <c r="H325" s="70" t="s">
        <v>1642</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2003</v>
      </c>
      <c r="B326" s="70">
        <v>326</v>
      </c>
      <c r="C326" s="70">
        <v>3</v>
      </c>
      <c r="D326" s="70">
        <v>20</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2004</v>
      </c>
      <c r="B327" s="70">
        <v>327</v>
      </c>
      <c r="C327" s="70">
        <v>4</v>
      </c>
      <c r="D327" s="70">
        <v>20</v>
      </c>
      <c r="E327" s="70">
        <v>2007</v>
      </c>
      <c r="F327" s="70" t="s">
        <v>791</v>
      </c>
      <c r="G327" s="70" t="s">
        <v>1641</v>
      </c>
      <c r="H327" s="70" t="s">
        <v>1642</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2005</v>
      </c>
      <c r="B328" s="70">
        <v>328</v>
      </c>
      <c r="C328" s="70">
        <v>5</v>
      </c>
      <c r="D328" s="70">
        <v>20</v>
      </c>
      <c r="E328" s="70">
        <v>2008</v>
      </c>
      <c r="F328" s="70" t="s">
        <v>792</v>
      </c>
      <c r="G328" s="70" t="s">
        <v>1641</v>
      </c>
      <c r="H328" s="70" t="s">
        <v>1642</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2006</v>
      </c>
      <c r="B329" s="70">
        <v>329</v>
      </c>
      <c r="C329" s="70">
        <v>6</v>
      </c>
      <c r="D329" s="70">
        <v>20</v>
      </c>
      <c r="E329" s="70">
        <v>2009</v>
      </c>
      <c r="F329" s="70" t="s">
        <v>176</v>
      </c>
      <c r="G329" s="1064" t="s">
        <v>1641</v>
      </c>
      <c r="H329" s="70" t="s">
        <v>1642</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2007</v>
      </c>
      <c r="B330" s="70">
        <v>330</v>
      </c>
      <c r="C330" s="70">
        <v>7</v>
      </c>
      <c r="D330" s="70">
        <v>20</v>
      </c>
      <c r="E330" s="70">
        <v>2010</v>
      </c>
      <c r="F330" s="70" t="s">
        <v>177</v>
      </c>
      <c r="G330" s="1064" t="s">
        <v>1641</v>
      </c>
      <c r="H330" s="70" t="s">
        <v>1642</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2008</v>
      </c>
      <c r="B331" s="70">
        <v>331</v>
      </c>
      <c r="C331" s="70">
        <v>8</v>
      </c>
      <c r="D331" s="70">
        <v>20</v>
      </c>
      <c r="E331" s="70">
        <v>2011</v>
      </c>
      <c r="F331" s="70" t="s">
        <v>178</v>
      </c>
      <c r="G331" s="70" t="s">
        <v>1641</v>
      </c>
      <c r="H331" s="70" t="s">
        <v>1642</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2009</v>
      </c>
      <c r="B332" s="70">
        <v>332</v>
      </c>
      <c r="C332" s="70">
        <v>9</v>
      </c>
      <c r="D332" s="70">
        <v>20</v>
      </c>
      <c r="E332" s="70">
        <v>2012</v>
      </c>
      <c r="F332" s="70" t="s">
        <v>179</v>
      </c>
      <c r="G332" s="70" t="s">
        <v>1641</v>
      </c>
      <c r="H332" s="70" t="s">
        <v>1642</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2010</v>
      </c>
      <c r="B333" s="70">
        <v>333</v>
      </c>
      <c r="C333" s="70">
        <v>10</v>
      </c>
      <c r="D333" s="70">
        <v>20</v>
      </c>
      <c r="E333" s="70">
        <v>2013</v>
      </c>
      <c r="F333" s="70" t="s">
        <v>180</v>
      </c>
      <c r="G333" s="70" t="s">
        <v>1641</v>
      </c>
      <c r="H333" s="70" t="s">
        <v>1642</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2011</v>
      </c>
      <c r="B334" s="70">
        <v>334</v>
      </c>
      <c r="C334" s="70">
        <v>11</v>
      </c>
      <c r="D334" s="70">
        <v>20</v>
      </c>
      <c r="E334" s="70">
        <v>2014</v>
      </c>
      <c r="F334" s="70" t="s">
        <v>181</v>
      </c>
      <c r="G334" s="70" t="s">
        <v>1641</v>
      </c>
      <c r="H334" s="70" t="s">
        <v>1642</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2012</v>
      </c>
      <c r="B335" s="70">
        <v>335</v>
      </c>
      <c r="C335" s="70">
        <v>12</v>
      </c>
      <c r="D335" s="70">
        <v>20</v>
      </c>
      <c r="E335" s="70">
        <v>2015</v>
      </c>
      <c r="F335" s="70" t="s">
        <v>182</v>
      </c>
      <c r="G335" s="70" t="s">
        <v>1641</v>
      </c>
      <c r="H335" s="70" t="s">
        <v>1642</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2013</v>
      </c>
      <c r="B336" s="70">
        <v>336</v>
      </c>
      <c r="C336" s="70">
        <v>13</v>
      </c>
      <c r="D336" s="70">
        <v>20</v>
      </c>
      <c r="E336" s="70">
        <v>2016</v>
      </c>
      <c r="F336" s="70" t="s">
        <v>155</v>
      </c>
      <c r="G336" s="70" t="s">
        <v>1641</v>
      </c>
      <c r="H336" s="70" t="s">
        <v>1642</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2014</v>
      </c>
      <c r="B337" s="70">
        <v>337</v>
      </c>
      <c r="C337" s="70">
        <v>14</v>
      </c>
      <c r="D337" s="70">
        <v>20</v>
      </c>
      <c r="E337" s="70">
        <v>2017</v>
      </c>
      <c r="F337" s="70" t="s">
        <v>156</v>
      </c>
      <c r="G337" s="70" t="s">
        <v>1641</v>
      </c>
      <c r="H337" s="70" t="s">
        <v>1642</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2015</v>
      </c>
      <c r="B338" s="70">
        <v>338</v>
      </c>
      <c r="C338" s="70">
        <v>15</v>
      </c>
      <c r="D338" s="70">
        <v>20</v>
      </c>
      <c r="E338" s="70">
        <v>2018</v>
      </c>
      <c r="F338" s="70" t="s">
        <v>183</v>
      </c>
      <c r="G338" s="70" t="s">
        <v>1641</v>
      </c>
      <c r="H338" s="70" t="s">
        <v>1642</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2016</v>
      </c>
      <c r="B339" s="70">
        <v>339</v>
      </c>
      <c r="C339" s="70">
        <v>16</v>
      </c>
      <c r="D339" s="70">
        <v>20</v>
      </c>
      <c r="E339" s="70">
        <v>2019</v>
      </c>
      <c r="F339" s="70" t="s">
        <v>158</v>
      </c>
      <c r="G339" s="70" t="s">
        <v>1641</v>
      </c>
      <c r="H339" s="70" t="s">
        <v>1642</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2017</v>
      </c>
      <c r="B340" s="70">
        <v>340</v>
      </c>
      <c r="C340" s="70">
        <v>17</v>
      </c>
      <c r="D340" s="70">
        <v>20</v>
      </c>
      <c r="E340" s="70">
        <v>2020</v>
      </c>
      <c r="F340" s="70" t="s">
        <v>159</v>
      </c>
      <c r="G340" s="70" t="s">
        <v>1641</v>
      </c>
      <c r="H340" s="70" t="s">
        <v>1642</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2018</v>
      </c>
      <c r="B341" s="70">
        <v>340</v>
      </c>
      <c r="C341" s="70">
        <v>18</v>
      </c>
      <c r="D341" s="70">
        <v>20</v>
      </c>
      <c r="E341" s="70">
        <v>2021</v>
      </c>
      <c r="F341" s="70" t="s">
        <v>160</v>
      </c>
      <c r="G341" s="70" t="s">
        <v>1641</v>
      </c>
      <c r="H341" s="70" t="s">
        <v>1642</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1646</v>
      </c>
      <c r="B342" s="70">
        <v>340</v>
      </c>
      <c r="C342" s="70">
        <v>19</v>
      </c>
      <c r="D342" s="70">
        <v>20</v>
      </c>
      <c r="E342" s="70">
        <v>2022</v>
      </c>
      <c r="F342" s="70" t="s">
        <v>161</v>
      </c>
      <c r="G342" s="70" t="s">
        <v>1641</v>
      </c>
      <c r="H342" s="70" t="s">
        <v>1642</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340</v>
      </c>
      <c r="C343" s="70">
        <v>20</v>
      </c>
      <c r="D343" s="70">
        <v>20</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340</v>
      </c>
      <c r="C344" s="70">
        <v>21</v>
      </c>
      <c r="D344" s="70">
        <v>20</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239</v>
      </c>
      <c r="C345" s="70">
        <v>1</v>
      </c>
      <c r="D345" s="70">
        <v>15</v>
      </c>
      <c r="E345" s="70">
        <v>1990</v>
      </c>
      <c r="F345" s="70" t="s">
        <v>787</v>
      </c>
      <c r="G345" s="70" t="s">
        <v>2021</v>
      </c>
      <c r="H345" s="70" t="s">
        <v>2022</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240</v>
      </c>
      <c r="C346" s="70">
        <v>2</v>
      </c>
      <c r="D346" s="70">
        <v>15</v>
      </c>
      <c r="E346" s="70">
        <v>2005</v>
      </c>
      <c r="F346" s="70" t="s">
        <v>789</v>
      </c>
      <c r="G346" s="70" t="s">
        <v>2021</v>
      </c>
      <c r="H346" s="70" t="s">
        <v>2022</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241</v>
      </c>
      <c r="C347" s="70">
        <v>3</v>
      </c>
      <c r="D347" s="70">
        <v>15</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242</v>
      </c>
      <c r="C348" s="70">
        <v>4</v>
      </c>
      <c r="D348" s="70">
        <v>15</v>
      </c>
      <c r="E348" s="70">
        <v>2007</v>
      </c>
      <c r="F348" s="70" t="s">
        <v>791</v>
      </c>
      <c r="G348" s="70" t="s">
        <v>2021</v>
      </c>
      <c r="H348" s="70" t="s">
        <v>2022</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243</v>
      </c>
      <c r="C349" s="70">
        <v>5</v>
      </c>
      <c r="D349" s="70">
        <v>15</v>
      </c>
      <c r="E349" s="70">
        <v>2008</v>
      </c>
      <c r="F349" s="70" t="s">
        <v>792</v>
      </c>
      <c r="G349" s="1064" t="s">
        <v>2021</v>
      </c>
      <c r="H349" s="70" t="s">
        <v>2022</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244</v>
      </c>
      <c r="C350" s="70">
        <v>6</v>
      </c>
      <c r="D350" s="70">
        <v>15</v>
      </c>
      <c r="E350" s="70">
        <v>2009</v>
      </c>
      <c r="F350" s="70" t="s">
        <v>176</v>
      </c>
      <c r="G350" s="1064" t="s">
        <v>2021</v>
      </c>
      <c r="H350" s="70" t="s">
        <v>2022</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2028</v>
      </c>
      <c r="B351" s="70">
        <v>245</v>
      </c>
      <c r="C351" s="70">
        <v>7</v>
      </c>
      <c r="D351" s="70">
        <v>15</v>
      </c>
      <c r="E351" s="70">
        <v>2010</v>
      </c>
      <c r="F351" s="70" t="s">
        <v>177</v>
      </c>
      <c r="G351" s="70" t="s">
        <v>2021</v>
      </c>
      <c r="H351" s="70" t="s">
        <v>2022</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2029</v>
      </c>
      <c r="B352" s="70">
        <v>246</v>
      </c>
      <c r="C352" s="70">
        <v>8</v>
      </c>
      <c r="D352" s="70">
        <v>15</v>
      </c>
      <c r="E352" s="70">
        <v>2011</v>
      </c>
      <c r="F352" s="70" t="s">
        <v>178</v>
      </c>
      <c r="G352" s="70" t="s">
        <v>2021</v>
      </c>
      <c r="H352" s="70" t="s">
        <v>2022</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2030</v>
      </c>
      <c r="B353" s="70">
        <v>247</v>
      </c>
      <c r="C353" s="70">
        <v>9</v>
      </c>
      <c r="D353" s="70">
        <v>15</v>
      </c>
      <c r="E353" s="70">
        <v>2012</v>
      </c>
      <c r="F353" s="70" t="s">
        <v>179</v>
      </c>
      <c r="G353" s="70" t="s">
        <v>2021</v>
      </c>
      <c r="H353" s="70" t="s">
        <v>2022</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2031</v>
      </c>
      <c r="B354" s="70">
        <v>248</v>
      </c>
      <c r="C354" s="70">
        <v>10</v>
      </c>
      <c r="D354" s="70">
        <v>15</v>
      </c>
      <c r="E354" s="70">
        <v>2013</v>
      </c>
      <c r="F354" s="70" t="s">
        <v>180</v>
      </c>
      <c r="G354" s="70" t="s">
        <v>2021</v>
      </c>
      <c r="H354" s="70" t="s">
        <v>2022</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2032</v>
      </c>
      <c r="B355" s="70">
        <v>249</v>
      </c>
      <c r="C355" s="70">
        <v>11</v>
      </c>
      <c r="D355" s="70">
        <v>15</v>
      </c>
      <c r="E355" s="70">
        <v>2014</v>
      </c>
      <c r="F355" s="70" t="s">
        <v>181</v>
      </c>
      <c r="G355" s="70" t="s">
        <v>2021</v>
      </c>
      <c r="H355" s="70" t="s">
        <v>2022</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2033</v>
      </c>
      <c r="B356" s="70">
        <v>250</v>
      </c>
      <c r="C356" s="70">
        <v>12</v>
      </c>
      <c r="D356" s="70">
        <v>15</v>
      </c>
      <c r="E356" s="70">
        <v>2015</v>
      </c>
      <c r="F356" s="70" t="s">
        <v>182</v>
      </c>
      <c r="G356" s="70" t="s">
        <v>2021</v>
      </c>
      <c r="H356" s="70" t="s">
        <v>2022</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2034</v>
      </c>
      <c r="B357" s="70">
        <v>251</v>
      </c>
      <c r="C357" s="70">
        <v>13</v>
      </c>
      <c r="D357" s="70">
        <v>15</v>
      </c>
      <c r="E357" s="70">
        <v>2016</v>
      </c>
      <c r="F357" s="70" t="s">
        <v>155</v>
      </c>
      <c r="G357" s="70" t="s">
        <v>2021</v>
      </c>
      <c r="H357" s="70" t="s">
        <v>2022</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2035</v>
      </c>
      <c r="B358" s="70">
        <v>252</v>
      </c>
      <c r="C358" s="70">
        <v>14</v>
      </c>
      <c r="D358" s="70">
        <v>15</v>
      </c>
      <c r="E358" s="70">
        <v>2017</v>
      </c>
      <c r="F358" s="70" t="s">
        <v>156</v>
      </c>
      <c r="G358" s="70" t="s">
        <v>2021</v>
      </c>
      <c r="H358" s="70" t="s">
        <v>2022</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2036</v>
      </c>
      <c r="B359" s="70">
        <v>253</v>
      </c>
      <c r="C359" s="70">
        <v>15</v>
      </c>
      <c r="D359" s="70">
        <v>15</v>
      </c>
      <c r="E359" s="70">
        <v>2018</v>
      </c>
      <c r="F359" s="70" t="s">
        <v>183</v>
      </c>
      <c r="G359" s="70" t="s">
        <v>2021</v>
      </c>
      <c r="H359" s="70" t="s">
        <v>2022</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2037</v>
      </c>
      <c r="B360" s="70">
        <v>254</v>
      </c>
      <c r="C360" s="70">
        <v>16</v>
      </c>
      <c r="D360" s="70">
        <v>15</v>
      </c>
      <c r="E360" s="70">
        <v>2019</v>
      </c>
      <c r="F360" s="70" t="s">
        <v>158</v>
      </c>
      <c r="G360" s="70" t="s">
        <v>2021</v>
      </c>
      <c r="H360" s="70" t="s">
        <v>2022</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2038</v>
      </c>
      <c r="B361" s="70">
        <v>255</v>
      </c>
      <c r="C361" s="70">
        <v>17</v>
      </c>
      <c r="D361" s="70">
        <v>15</v>
      </c>
      <c r="E361" s="70">
        <v>2020</v>
      </c>
      <c r="F361" s="70" t="s">
        <v>159</v>
      </c>
      <c r="G361" s="70" t="s">
        <v>2021</v>
      </c>
      <c r="H361" s="70" t="s">
        <v>2022</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2039</v>
      </c>
      <c r="B362" s="70">
        <v>255</v>
      </c>
      <c r="C362" s="70">
        <v>18</v>
      </c>
      <c r="D362" s="70">
        <v>15</v>
      </c>
      <c r="E362" s="70">
        <v>2021</v>
      </c>
      <c r="F362" s="70" t="s">
        <v>160</v>
      </c>
      <c r="G362" s="70" t="s">
        <v>2021</v>
      </c>
      <c r="H362" s="70" t="s">
        <v>2022</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2040</v>
      </c>
      <c r="B363" s="70">
        <v>255</v>
      </c>
      <c r="C363" s="70">
        <v>19</v>
      </c>
      <c r="D363" s="70">
        <v>15</v>
      </c>
      <c r="E363" s="70">
        <v>2022</v>
      </c>
      <c r="F363" s="70" t="s">
        <v>161</v>
      </c>
      <c r="G363" s="70" t="s">
        <v>2021</v>
      </c>
      <c r="H363" s="70" t="s">
        <v>2022</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255</v>
      </c>
      <c r="C364" s="70">
        <v>20</v>
      </c>
      <c r="D364" s="70">
        <v>15</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255</v>
      </c>
      <c r="C365" s="70">
        <v>21</v>
      </c>
      <c r="D365" s="70">
        <v>15</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409</v>
      </c>
      <c r="C366" s="70">
        <v>1</v>
      </c>
      <c r="D366" s="70">
        <v>25</v>
      </c>
      <c r="E366" s="70">
        <v>1990</v>
      </c>
      <c r="F366" s="70" t="s">
        <v>787</v>
      </c>
      <c r="G366" s="70" t="s">
        <v>2044</v>
      </c>
      <c r="H366" s="70" t="s">
        <v>2045</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410</v>
      </c>
      <c r="C367" s="70">
        <v>2</v>
      </c>
      <c r="D367" s="70">
        <v>25</v>
      </c>
      <c r="E367" s="70">
        <v>2005</v>
      </c>
      <c r="F367" s="70" t="s">
        <v>789</v>
      </c>
      <c r="G367" s="70" t="s">
        <v>2044</v>
      </c>
      <c r="H367" s="70" t="s">
        <v>2045</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411</v>
      </c>
      <c r="C368" s="70">
        <v>3</v>
      </c>
      <c r="D368" s="70">
        <v>25</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412</v>
      </c>
      <c r="C369" s="70">
        <v>4</v>
      </c>
      <c r="D369" s="70">
        <v>25</v>
      </c>
      <c r="E369" s="70">
        <v>2007</v>
      </c>
      <c r="F369" s="70" t="s">
        <v>791</v>
      </c>
      <c r="G369" s="1064" t="s">
        <v>2044</v>
      </c>
      <c r="H369" s="70" t="s">
        <v>2045</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413</v>
      </c>
      <c r="C370" s="70">
        <v>5</v>
      </c>
      <c r="D370" s="70">
        <v>25</v>
      </c>
      <c r="E370" s="70">
        <v>2008</v>
      </c>
      <c r="F370" s="70" t="s">
        <v>792</v>
      </c>
      <c r="G370" s="70" t="s">
        <v>2044</v>
      </c>
      <c r="H370" s="70" t="s">
        <v>2045</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414</v>
      </c>
      <c r="C371" s="70">
        <v>6</v>
      </c>
      <c r="D371" s="70">
        <v>25</v>
      </c>
      <c r="E371" s="70">
        <v>2009</v>
      </c>
      <c r="F371" s="70" t="s">
        <v>176</v>
      </c>
      <c r="G371" s="70" t="s">
        <v>2044</v>
      </c>
      <c r="H371" s="70" t="s">
        <v>2045</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2051</v>
      </c>
      <c r="B372" s="70">
        <v>415</v>
      </c>
      <c r="C372" s="70">
        <v>7</v>
      </c>
      <c r="D372" s="70">
        <v>25</v>
      </c>
      <c r="E372" s="70">
        <v>2010</v>
      </c>
      <c r="F372" s="70" t="s">
        <v>177</v>
      </c>
      <c r="G372" s="70" t="s">
        <v>2044</v>
      </c>
      <c r="H372" s="70" t="s">
        <v>2045</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2052</v>
      </c>
      <c r="B373" s="70">
        <v>416</v>
      </c>
      <c r="C373" s="70">
        <v>8</v>
      </c>
      <c r="D373" s="70">
        <v>25</v>
      </c>
      <c r="E373" s="70">
        <v>2011</v>
      </c>
      <c r="F373" s="70" t="s">
        <v>178</v>
      </c>
      <c r="G373" s="70" t="s">
        <v>2044</v>
      </c>
      <c r="H373" s="70" t="s">
        <v>2045</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2053</v>
      </c>
      <c r="B374" s="70">
        <v>417</v>
      </c>
      <c r="C374" s="70">
        <v>9</v>
      </c>
      <c r="D374" s="70">
        <v>25</v>
      </c>
      <c r="E374" s="70">
        <v>2012</v>
      </c>
      <c r="F374" s="70" t="s">
        <v>179</v>
      </c>
      <c r="G374" s="70" t="s">
        <v>2044</v>
      </c>
      <c r="H374" s="70" t="s">
        <v>2045</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2054</v>
      </c>
      <c r="B375" s="70">
        <v>418</v>
      </c>
      <c r="C375" s="70">
        <v>10</v>
      </c>
      <c r="D375" s="70">
        <v>25</v>
      </c>
      <c r="E375" s="70">
        <v>2013</v>
      </c>
      <c r="F375" s="70" t="s">
        <v>180</v>
      </c>
      <c r="G375" s="70" t="s">
        <v>2044</v>
      </c>
      <c r="H375" s="70" t="s">
        <v>2045</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2055</v>
      </c>
      <c r="B376" s="70">
        <v>419</v>
      </c>
      <c r="C376" s="70">
        <v>11</v>
      </c>
      <c r="D376" s="70">
        <v>25</v>
      </c>
      <c r="E376" s="70">
        <v>2014</v>
      </c>
      <c r="F376" s="70" t="s">
        <v>181</v>
      </c>
      <c r="G376" s="70" t="s">
        <v>2044</v>
      </c>
      <c r="H376" s="70" t="s">
        <v>2045</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2056</v>
      </c>
      <c r="B377" s="70">
        <v>420</v>
      </c>
      <c r="C377" s="70">
        <v>12</v>
      </c>
      <c r="D377" s="70">
        <v>25</v>
      </c>
      <c r="E377" s="70">
        <v>2015</v>
      </c>
      <c r="F377" s="70" t="s">
        <v>182</v>
      </c>
      <c r="G377" s="70" t="s">
        <v>2044</v>
      </c>
      <c r="H377" s="70" t="s">
        <v>2045</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2057</v>
      </c>
      <c r="B378" s="70">
        <v>421</v>
      </c>
      <c r="C378" s="70">
        <v>13</v>
      </c>
      <c r="D378" s="70">
        <v>25</v>
      </c>
      <c r="E378" s="70">
        <v>2016</v>
      </c>
      <c r="F378" s="70" t="s">
        <v>155</v>
      </c>
      <c r="G378" s="70" t="s">
        <v>2044</v>
      </c>
      <c r="H378" s="70" t="s">
        <v>2045</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2058</v>
      </c>
      <c r="B379" s="70">
        <v>422</v>
      </c>
      <c r="C379" s="70">
        <v>14</v>
      </c>
      <c r="D379" s="70">
        <v>25</v>
      </c>
      <c r="E379" s="70">
        <v>2017</v>
      </c>
      <c r="F379" s="70" t="s">
        <v>156</v>
      </c>
      <c r="G379" s="70" t="s">
        <v>2044</v>
      </c>
      <c r="H379" s="70" t="s">
        <v>2045</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2059</v>
      </c>
      <c r="B380" s="70">
        <v>423</v>
      </c>
      <c r="C380" s="70">
        <v>15</v>
      </c>
      <c r="D380" s="70">
        <v>25</v>
      </c>
      <c r="E380" s="70">
        <v>2018</v>
      </c>
      <c r="F380" s="70" t="s">
        <v>183</v>
      </c>
      <c r="G380" s="70" t="s">
        <v>2044</v>
      </c>
      <c r="H380" s="70" t="s">
        <v>2045</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2060</v>
      </c>
      <c r="B381" s="70">
        <v>424</v>
      </c>
      <c r="C381" s="70">
        <v>16</v>
      </c>
      <c r="D381" s="70">
        <v>25</v>
      </c>
      <c r="E381" s="70">
        <v>2019</v>
      </c>
      <c r="F381" s="70" t="s">
        <v>158</v>
      </c>
      <c r="G381" s="70" t="s">
        <v>2044</v>
      </c>
      <c r="H381" s="70" t="s">
        <v>2045</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2061</v>
      </c>
      <c r="B382" s="70">
        <v>425</v>
      </c>
      <c r="C382" s="70">
        <v>17</v>
      </c>
      <c r="D382" s="70">
        <v>25</v>
      </c>
      <c r="E382" s="70">
        <v>2020</v>
      </c>
      <c r="F382" s="70" t="s">
        <v>159</v>
      </c>
      <c r="G382" s="70" t="s">
        <v>2044</v>
      </c>
      <c r="H382" s="70" t="s">
        <v>2045</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2062</v>
      </c>
      <c r="B383" s="70">
        <v>425</v>
      </c>
      <c r="C383" s="70">
        <v>18</v>
      </c>
      <c r="D383" s="70">
        <v>25</v>
      </c>
      <c r="E383" s="70">
        <v>2021</v>
      </c>
      <c r="F383" s="70" t="s">
        <v>160</v>
      </c>
      <c r="G383" s="70" t="s">
        <v>2044</v>
      </c>
      <c r="H383" s="70" t="s">
        <v>2045</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2063</v>
      </c>
      <c r="B384" s="70">
        <v>425</v>
      </c>
      <c r="C384" s="70">
        <v>19</v>
      </c>
      <c r="D384" s="70">
        <v>25</v>
      </c>
      <c r="E384" s="70">
        <v>2022</v>
      </c>
      <c r="F384" s="70" t="s">
        <v>161</v>
      </c>
      <c r="G384" s="70" t="s">
        <v>2044</v>
      </c>
      <c r="H384" s="70" t="s">
        <v>2045</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425</v>
      </c>
      <c r="C385" s="70">
        <v>20</v>
      </c>
      <c r="D385" s="70">
        <v>25</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425</v>
      </c>
      <c r="C386" s="70">
        <v>21</v>
      </c>
      <c r="D386" s="70">
        <v>25</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290</v>
      </c>
      <c r="C387" s="70">
        <v>1</v>
      </c>
      <c r="D387" s="70">
        <v>18</v>
      </c>
      <c r="E387" s="70">
        <v>1990</v>
      </c>
      <c r="F387" s="70" t="s">
        <v>787</v>
      </c>
      <c r="G387" s="1064" t="s">
        <v>2067</v>
      </c>
      <c r="H387" s="70" t="s">
        <v>2068</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291</v>
      </c>
      <c r="C388" s="70">
        <v>2</v>
      </c>
      <c r="D388" s="70">
        <v>18</v>
      </c>
      <c r="E388" s="70">
        <v>2005</v>
      </c>
      <c r="F388" s="70" t="s">
        <v>789</v>
      </c>
      <c r="G388" s="70" t="s">
        <v>2067</v>
      </c>
      <c r="H388" s="70" t="s">
        <v>2068</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292</v>
      </c>
      <c r="C389" s="70">
        <v>3</v>
      </c>
      <c r="D389" s="70">
        <v>18</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293</v>
      </c>
      <c r="C390" s="70">
        <v>4</v>
      </c>
      <c r="D390" s="70">
        <v>18</v>
      </c>
      <c r="E390" s="70">
        <v>2007</v>
      </c>
      <c r="F390" s="70" t="s">
        <v>791</v>
      </c>
      <c r="G390" s="70" t="s">
        <v>2067</v>
      </c>
      <c r="H390" s="70" t="s">
        <v>2068</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294</v>
      </c>
      <c r="C391" s="70">
        <v>5</v>
      </c>
      <c r="D391" s="70">
        <v>18</v>
      </c>
      <c r="E391" s="70">
        <v>2008</v>
      </c>
      <c r="F391" s="70" t="s">
        <v>792</v>
      </c>
      <c r="G391" s="70" t="s">
        <v>2067</v>
      </c>
      <c r="H391" s="70" t="s">
        <v>2068</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295</v>
      </c>
      <c r="C392" s="70">
        <v>6</v>
      </c>
      <c r="D392" s="70">
        <v>18</v>
      </c>
      <c r="E392" s="70">
        <v>2009</v>
      </c>
      <c r="F392" s="70" t="s">
        <v>176</v>
      </c>
      <c r="G392" s="70" t="s">
        <v>2067</v>
      </c>
      <c r="H392" s="70" t="s">
        <v>2068</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2074</v>
      </c>
      <c r="B393" s="70">
        <v>296</v>
      </c>
      <c r="C393" s="70">
        <v>7</v>
      </c>
      <c r="D393" s="70">
        <v>18</v>
      </c>
      <c r="E393" s="70">
        <v>2010</v>
      </c>
      <c r="F393" s="70" t="s">
        <v>177</v>
      </c>
      <c r="G393" s="70" t="s">
        <v>2067</v>
      </c>
      <c r="H393" s="70" t="s">
        <v>2068</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2075</v>
      </c>
      <c r="B394" s="70">
        <v>297</v>
      </c>
      <c r="C394" s="70">
        <v>8</v>
      </c>
      <c r="D394" s="70">
        <v>18</v>
      </c>
      <c r="E394" s="70">
        <v>2011</v>
      </c>
      <c r="F394" s="70" t="s">
        <v>178</v>
      </c>
      <c r="G394" s="70" t="s">
        <v>2067</v>
      </c>
      <c r="H394" s="70" t="s">
        <v>2068</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2076</v>
      </c>
      <c r="B395" s="70">
        <v>298</v>
      </c>
      <c r="C395" s="70">
        <v>9</v>
      </c>
      <c r="D395" s="70">
        <v>18</v>
      </c>
      <c r="E395" s="70">
        <v>2012</v>
      </c>
      <c r="F395" s="70" t="s">
        <v>179</v>
      </c>
      <c r="G395" s="70" t="s">
        <v>2067</v>
      </c>
      <c r="H395" s="70" t="s">
        <v>2068</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2077</v>
      </c>
      <c r="B396" s="70">
        <v>299</v>
      </c>
      <c r="C396" s="70">
        <v>10</v>
      </c>
      <c r="D396" s="70">
        <v>18</v>
      </c>
      <c r="E396" s="70">
        <v>2013</v>
      </c>
      <c r="F396" s="70" t="s">
        <v>180</v>
      </c>
      <c r="G396" s="70" t="s">
        <v>2067</v>
      </c>
      <c r="H396" s="70" t="s">
        <v>2068</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2078</v>
      </c>
      <c r="B397" s="70">
        <v>300</v>
      </c>
      <c r="C397" s="70">
        <v>11</v>
      </c>
      <c r="D397" s="70">
        <v>18</v>
      </c>
      <c r="E397" s="70">
        <v>2014</v>
      </c>
      <c r="F397" s="70" t="s">
        <v>181</v>
      </c>
      <c r="G397" s="70" t="s">
        <v>2067</v>
      </c>
      <c r="H397" s="70" t="s">
        <v>2068</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2079</v>
      </c>
      <c r="B398" s="70">
        <v>301</v>
      </c>
      <c r="C398" s="70">
        <v>12</v>
      </c>
      <c r="D398" s="70">
        <v>18</v>
      </c>
      <c r="E398" s="70">
        <v>2015</v>
      </c>
      <c r="F398" s="70" t="s">
        <v>182</v>
      </c>
      <c r="G398" s="70" t="s">
        <v>2067</v>
      </c>
      <c r="H398" s="70" t="s">
        <v>2068</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2080</v>
      </c>
      <c r="B399" s="70">
        <v>302</v>
      </c>
      <c r="C399" s="70">
        <v>13</v>
      </c>
      <c r="D399" s="70">
        <v>18</v>
      </c>
      <c r="E399" s="70">
        <v>2016</v>
      </c>
      <c r="F399" s="70" t="s">
        <v>155</v>
      </c>
      <c r="G399" s="70" t="s">
        <v>2067</v>
      </c>
      <c r="H399" s="70" t="s">
        <v>2068</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2081</v>
      </c>
      <c r="B400" s="70">
        <v>303</v>
      </c>
      <c r="C400" s="70">
        <v>14</v>
      </c>
      <c r="D400" s="70">
        <v>18</v>
      </c>
      <c r="E400" s="70">
        <v>2017</v>
      </c>
      <c r="F400" s="70" t="s">
        <v>156</v>
      </c>
      <c r="G400" s="70" t="s">
        <v>2067</v>
      </c>
      <c r="H400" s="70" t="s">
        <v>2068</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2082</v>
      </c>
      <c r="B401" s="70">
        <v>304</v>
      </c>
      <c r="C401" s="70">
        <v>15</v>
      </c>
      <c r="D401" s="70">
        <v>18</v>
      </c>
      <c r="E401" s="70">
        <v>2018</v>
      </c>
      <c r="F401" s="70" t="s">
        <v>183</v>
      </c>
      <c r="G401" s="70" t="s">
        <v>2067</v>
      </c>
      <c r="H401" s="70" t="s">
        <v>2068</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2083</v>
      </c>
      <c r="B402" s="70">
        <v>305</v>
      </c>
      <c r="C402" s="70">
        <v>16</v>
      </c>
      <c r="D402" s="70">
        <v>18</v>
      </c>
      <c r="E402" s="70">
        <v>2019</v>
      </c>
      <c r="F402" s="70" t="s">
        <v>158</v>
      </c>
      <c r="G402" s="70" t="s">
        <v>2067</v>
      </c>
      <c r="H402" s="70" t="s">
        <v>2068</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2084</v>
      </c>
      <c r="B403" s="70">
        <v>306</v>
      </c>
      <c r="C403" s="70">
        <v>17</v>
      </c>
      <c r="D403" s="70">
        <v>18</v>
      </c>
      <c r="E403" s="70">
        <v>2020</v>
      </c>
      <c r="F403" s="70" t="s">
        <v>159</v>
      </c>
      <c r="G403" s="70" t="s">
        <v>2067</v>
      </c>
      <c r="H403" s="70" t="s">
        <v>2068</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2085</v>
      </c>
      <c r="B404" s="70">
        <v>306</v>
      </c>
      <c r="C404" s="70">
        <v>18</v>
      </c>
      <c r="D404" s="70">
        <v>18</v>
      </c>
      <c r="E404" s="70">
        <v>2021</v>
      </c>
      <c r="F404" s="70" t="s">
        <v>160</v>
      </c>
      <c r="G404" s="70" t="s">
        <v>2067</v>
      </c>
      <c r="H404" s="70" t="s">
        <v>2068</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2086</v>
      </c>
      <c r="B405" s="70">
        <v>306</v>
      </c>
      <c r="C405" s="70">
        <v>19</v>
      </c>
      <c r="D405" s="70">
        <v>18</v>
      </c>
      <c r="E405" s="70">
        <v>2022</v>
      </c>
      <c r="F405" s="70" t="s">
        <v>161</v>
      </c>
      <c r="G405" s="70" t="s">
        <v>2067</v>
      </c>
      <c r="H405" s="70" t="s">
        <v>2068</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306</v>
      </c>
      <c r="C406" s="70">
        <v>20</v>
      </c>
      <c r="D406" s="70">
        <v>18</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306</v>
      </c>
      <c r="C407" s="70">
        <v>21</v>
      </c>
      <c r="D407" s="70">
        <v>18</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188</v>
      </c>
      <c r="C408" s="70">
        <v>1</v>
      </c>
      <c r="D408" s="70">
        <v>12</v>
      </c>
      <c r="E408" s="70">
        <v>1990</v>
      </c>
      <c r="F408" s="70" t="s">
        <v>787</v>
      </c>
      <c r="G408" s="70" t="s">
        <v>2090</v>
      </c>
      <c r="H408" s="70" t="s">
        <v>2091</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189</v>
      </c>
      <c r="C409" s="70">
        <v>2</v>
      </c>
      <c r="D409" s="70">
        <v>12</v>
      </c>
      <c r="E409" s="70">
        <v>2005</v>
      </c>
      <c r="F409" s="70" t="s">
        <v>789</v>
      </c>
      <c r="G409" s="70" t="s">
        <v>2090</v>
      </c>
      <c r="H409" s="70" t="s">
        <v>2091</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190</v>
      </c>
      <c r="C410" s="70">
        <v>3</v>
      </c>
      <c r="D410" s="70">
        <v>12</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191</v>
      </c>
      <c r="C411" s="70">
        <v>4</v>
      </c>
      <c r="D411" s="70">
        <v>12</v>
      </c>
      <c r="E411" s="70">
        <v>2007</v>
      </c>
      <c r="F411" s="70" t="s">
        <v>791</v>
      </c>
      <c r="G411" s="70" t="s">
        <v>2090</v>
      </c>
      <c r="H411" s="70" t="s">
        <v>2091</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192</v>
      </c>
      <c r="C412" s="70">
        <v>5</v>
      </c>
      <c r="D412" s="70">
        <v>12</v>
      </c>
      <c r="E412" s="70">
        <v>2008</v>
      </c>
      <c r="F412" s="70" t="s">
        <v>792</v>
      </c>
      <c r="G412" s="70" t="s">
        <v>2090</v>
      </c>
      <c r="H412" s="70" t="s">
        <v>2091</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193</v>
      </c>
      <c r="C413" s="70">
        <v>6</v>
      </c>
      <c r="D413" s="70">
        <v>12</v>
      </c>
      <c r="E413" s="70">
        <v>2009</v>
      </c>
      <c r="F413" s="70" t="s">
        <v>176</v>
      </c>
      <c r="G413" s="70" t="s">
        <v>2090</v>
      </c>
      <c r="H413" s="70" t="s">
        <v>2091</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2097</v>
      </c>
      <c r="B414" s="70">
        <v>194</v>
      </c>
      <c r="C414" s="70">
        <v>7</v>
      </c>
      <c r="D414" s="70">
        <v>12</v>
      </c>
      <c r="E414" s="70">
        <v>2010</v>
      </c>
      <c r="F414" s="70" t="s">
        <v>177</v>
      </c>
      <c r="G414" s="70" t="s">
        <v>2090</v>
      </c>
      <c r="H414" s="70" t="s">
        <v>2091</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2098</v>
      </c>
      <c r="B415" s="70">
        <v>195</v>
      </c>
      <c r="C415" s="70">
        <v>8</v>
      </c>
      <c r="D415" s="70">
        <v>12</v>
      </c>
      <c r="E415" s="70">
        <v>2011</v>
      </c>
      <c r="F415" s="70" t="s">
        <v>178</v>
      </c>
      <c r="G415" s="70" t="s">
        <v>2090</v>
      </c>
      <c r="H415" s="70" t="s">
        <v>2091</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2099</v>
      </c>
      <c r="B416" s="70">
        <v>196</v>
      </c>
      <c r="C416" s="70">
        <v>9</v>
      </c>
      <c r="D416" s="70">
        <v>12</v>
      </c>
      <c r="E416" s="70">
        <v>2012</v>
      </c>
      <c r="F416" s="70" t="s">
        <v>179</v>
      </c>
      <c r="G416" s="70" t="s">
        <v>2090</v>
      </c>
      <c r="H416" s="70" t="s">
        <v>2091</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2100</v>
      </c>
      <c r="B417" s="70">
        <v>197</v>
      </c>
      <c r="C417" s="70">
        <v>10</v>
      </c>
      <c r="D417" s="70">
        <v>12</v>
      </c>
      <c r="E417" s="70">
        <v>2013</v>
      </c>
      <c r="F417" s="70" t="s">
        <v>180</v>
      </c>
      <c r="G417" s="70" t="s">
        <v>2090</v>
      </c>
      <c r="H417" s="70" t="s">
        <v>2091</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2101</v>
      </c>
      <c r="B418" s="70">
        <v>198</v>
      </c>
      <c r="C418" s="70">
        <v>11</v>
      </c>
      <c r="D418" s="70">
        <v>12</v>
      </c>
      <c r="E418" s="70">
        <v>2014</v>
      </c>
      <c r="F418" s="70" t="s">
        <v>181</v>
      </c>
      <c r="G418" s="70" t="s">
        <v>2090</v>
      </c>
      <c r="H418" s="70" t="s">
        <v>2091</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2102</v>
      </c>
      <c r="B419" s="70">
        <v>199</v>
      </c>
      <c r="C419" s="70">
        <v>12</v>
      </c>
      <c r="D419" s="70">
        <v>12</v>
      </c>
      <c r="E419" s="70">
        <v>2015</v>
      </c>
      <c r="F419" s="70" t="s">
        <v>182</v>
      </c>
      <c r="G419" s="70" t="s">
        <v>2090</v>
      </c>
      <c r="H419" s="70" t="s">
        <v>2091</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2103</v>
      </c>
      <c r="B420" s="70">
        <v>200</v>
      </c>
      <c r="C420" s="70">
        <v>13</v>
      </c>
      <c r="D420" s="70">
        <v>12</v>
      </c>
      <c r="E420" s="70">
        <v>2016</v>
      </c>
      <c r="F420" s="70" t="s">
        <v>155</v>
      </c>
      <c r="G420" s="70" t="s">
        <v>2090</v>
      </c>
      <c r="H420" s="70" t="s">
        <v>2091</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2104</v>
      </c>
      <c r="B421" s="70">
        <v>201</v>
      </c>
      <c r="C421" s="70">
        <v>14</v>
      </c>
      <c r="D421" s="70">
        <v>12</v>
      </c>
      <c r="E421" s="70">
        <v>2017</v>
      </c>
      <c r="F421" s="70" t="s">
        <v>156</v>
      </c>
      <c r="G421" s="70" t="s">
        <v>2090</v>
      </c>
      <c r="H421" s="70" t="s">
        <v>2091</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2105</v>
      </c>
      <c r="B422" s="70">
        <v>202</v>
      </c>
      <c r="C422" s="70">
        <v>15</v>
      </c>
      <c r="D422" s="70">
        <v>12</v>
      </c>
      <c r="E422" s="70">
        <v>2018</v>
      </c>
      <c r="F422" s="70" t="s">
        <v>183</v>
      </c>
      <c r="G422" s="70" t="s">
        <v>2090</v>
      </c>
      <c r="H422" s="70" t="s">
        <v>2091</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2106</v>
      </c>
      <c r="B423" s="70">
        <v>203</v>
      </c>
      <c r="C423" s="70">
        <v>16</v>
      </c>
      <c r="D423" s="70">
        <v>12</v>
      </c>
      <c r="E423" s="70">
        <v>2019</v>
      </c>
      <c r="F423" s="70" t="s">
        <v>158</v>
      </c>
      <c r="G423" s="70" t="s">
        <v>2090</v>
      </c>
      <c r="H423" s="70" t="s">
        <v>2091</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2107</v>
      </c>
      <c r="B424" s="70">
        <v>204</v>
      </c>
      <c r="C424" s="70">
        <v>17</v>
      </c>
      <c r="D424" s="70">
        <v>12</v>
      </c>
      <c r="E424" s="70">
        <v>2020</v>
      </c>
      <c r="F424" s="70" t="s">
        <v>159</v>
      </c>
      <c r="G424" s="70" t="s">
        <v>2090</v>
      </c>
      <c r="H424" s="70" t="s">
        <v>2091</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2108</v>
      </c>
      <c r="B425" s="70">
        <v>204</v>
      </c>
      <c r="C425" s="70">
        <v>18</v>
      </c>
      <c r="D425" s="70">
        <v>12</v>
      </c>
      <c r="E425" s="70">
        <v>2021</v>
      </c>
      <c r="F425" s="70" t="s">
        <v>160</v>
      </c>
      <c r="G425" s="1064" t="s">
        <v>2090</v>
      </c>
      <c r="H425" s="70" t="s">
        <v>2091</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2109</v>
      </c>
      <c r="B426" s="70">
        <v>204</v>
      </c>
      <c r="C426" s="70">
        <v>19</v>
      </c>
      <c r="D426" s="70">
        <v>12</v>
      </c>
      <c r="E426" s="70">
        <v>2022</v>
      </c>
      <c r="F426" s="70" t="s">
        <v>161</v>
      </c>
      <c r="G426" s="1064" t="s">
        <v>2090</v>
      </c>
      <c r="H426" s="70" t="s">
        <v>2091</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204</v>
      </c>
      <c r="C427" s="70">
        <v>20</v>
      </c>
      <c r="D427" s="70">
        <v>12</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204</v>
      </c>
      <c r="C428" s="70">
        <v>21</v>
      </c>
      <c r="D428" s="70">
        <v>12</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358</v>
      </c>
      <c r="C429" s="70">
        <v>1</v>
      </c>
      <c r="D429" s="70">
        <v>22</v>
      </c>
      <c r="E429" s="70">
        <v>1990</v>
      </c>
      <c r="F429" s="70" t="s">
        <v>787</v>
      </c>
      <c r="G429" s="70" t="s">
        <v>2113</v>
      </c>
      <c r="H429" s="70" t="s">
        <v>2114</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359</v>
      </c>
      <c r="C430" s="70">
        <v>2</v>
      </c>
      <c r="D430" s="70">
        <v>22</v>
      </c>
      <c r="E430" s="70">
        <v>2005</v>
      </c>
      <c r="F430" s="70" t="s">
        <v>789</v>
      </c>
      <c r="G430" s="70" t="s">
        <v>2113</v>
      </c>
      <c r="H430" s="70" t="s">
        <v>2114</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360</v>
      </c>
      <c r="C431" s="70">
        <v>3</v>
      </c>
      <c r="D431" s="70">
        <v>22</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361</v>
      </c>
      <c r="C432" s="70">
        <v>4</v>
      </c>
      <c r="D432" s="70">
        <v>22</v>
      </c>
      <c r="E432" s="70">
        <v>2007</v>
      </c>
      <c r="F432" s="70" t="s">
        <v>791</v>
      </c>
      <c r="G432" s="70" t="s">
        <v>2113</v>
      </c>
      <c r="H432" s="70" t="s">
        <v>2114</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362</v>
      </c>
      <c r="C433" s="70">
        <v>5</v>
      </c>
      <c r="D433" s="70">
        <v>22</v>
      </c>
      <c r="E433" s="70">
        <v>2008</v>
      </c>
      <c r="F433" s="70" t="s">
        <v>792</v>
      </c>
      <c r="G433" s="70" t="s">
        <v>2113</v>
      </c>
      <c r="H433" s="70" t="s">
        <v>2114</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363</v>
      </c>
      <c r="C434" s="70">
        <v>6</v>
      </c>
      <c r="D434" s="70">
        <v>22</v>
      </c>
      <c r="E434" s="70">
        <v>2009</v>
      </c>
      <c r="F434" s="70" t="s">
        <v>176</v>
      </c>
      <c r="G434" s="70" t="s">
        <v>2113</v>
      </c>
      <c r="H434" s="70" t="s">
        <v>2114</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2120</v>
      </c>
      <c r="B435" s="70">
        <v>364</v>
      </c>
      <c r="C435" s="70">
        <v>7</v>
      </c>
      <c r="D435" s="70">
        <v>22</v>
      </c>
      <c r="E435" s="70">
        <v>2010</v>
      </c>
      <c r="F435" s="70" t="s">
        <v>177</v>
      </c>
      <c r="G435" s="70" t="s">
        <v>2113</v>
      </c>
      <c r="H435" s="70" t="s">
        <v>2114</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2121</v>
      </c>
      <c r="B436" s="70">
        <v>365</v>
      </c>
      <c r="C436" s="70">
        <v>8</v>
      </c>
      <c r="D436" s="70">
        <v>22</v>
      </c>
      <c r="E436" s="70">
        <v>2011</v>
      </c>
      <c r="F436" s="70" t="s">
        <v>178</v>
      </c>
      <c r="G436" s="70" t="s">
        <v>2113</v>
      </c>
      <c r="H436" s="70" t="s">
        <v>2114</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2122</v>
      </c>
      <c r="B437" s="70">
        <v>366</v>
      </c>
      <c r="C437" s="70">
        <v>9</v>
      </c>
      <c r="D437" s="70">
        <v>22</v>
      </c>
      <c r="E437" s="70">
        <v>2012</v>
      </c>
      <c r="F437" s="70" t="s">
        <v>179</v>
      </c>
      <c r="G437" s="70" t="s">
        <v>2113</v>
      </c>
      <c r="H437" s="70" t="s">
        <v>2114</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2123</v>
      </c>
      <c r="B438" s="70">
        <v>367</v>
      </c>
      <c r="C438" s="70">
        <v>10</v>
      </c>
      <c r="D438" s="70">
        <v>22</v>
      </c>
      <c r="E438" s="70">
        <v>2013</v>
      </c>
      <c r="F438" s="70" t="s">
        <v>180</v>
      </c>
      <c r="G438" s="70" t="s">
        <v>2113</v>
      </c>
      <c r="H438" s="70" t="s">
        <v>2114</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2124</v>
      </c>
      <c r="B439" s="70">
        <v>368</v>
      </c>
      <c r="C439" s="70">
        <v>11</v>
      </c>
      <c r="D439" s="70">
        <v>22</v>
      </c>
      <c r="E439" s="70">
        <v>2014</v>
      </c>
      <c r="F439" s="70" t="s">
        <v>181</v>
      </c>
      <c r="G439" s="70" t="s">
        <v>2113</v>
      </c>
      <c r="H439" s="70" t="s">
        <v>2114</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2125</v>
      </c>
      <c r="B440" s="70">
        <v>369</v>
      </c>
      <c r="C440" s="70">
        <v>12</v>
      </c>
      <c r="D440" s="70">
        <v>22</v>
      </c>
      <c r="E440" s="70">
        <v>2015</v>
      </c>
      <c r="F440" s="70" t="s">
        <v>182</v>
      </c>
      <c r="G440" s="70" t="s">
        <v>2113</v>
      </c>
      <c r="H440" s="70" t="s">
        <v>2114</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2126</v>
      </c>
      <c r="B441" s="70">
        <v>370</v>
      </c>
      <c r="C441" s="70">
        <v>13</v>
      </c>
      <c r="D441" s="70">
        <v>22</v>
      </c>
      <c r="E441" s="70">
        <v>2016</v>
      </c>
      <c r="F441" s="70" t="s">
        <v>155</v>
      </c>
      <c r="G441" s="70" t="s">
        <v>2113</v>
      </c>
      <c r="H441" s="70" t="s">
        <v>2114</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2127</v>
      </c>
      <c r="B442" s="70">
        <v>371</v>
      </c>
      <c r="C442" s="70">
        <v>14</v>
      </c>
      <c r="D442" s="70">
        <v>22</v>
      </c>
      <c r="E442" s="70">
        <v>2017</v>
      </c>
      <c r="F442" s="70" t="s">
        <v>156</v>
      </c>
      <c r="G442" s="70" t="s">
        <v>2113</v>
      </c>
      <c r="H442" s="70" t="s">
        <v>2114</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2128</v>
      </c>
      <c r="B443" s="70">
        <v>372</v>
      </c>
      <c r="C443" s="70">
        <v>15</v>
      </c>
      <c r="D443" s="70">
        <v>22</v>
      </c>
      <c r="E443" s="70">
        <v>2018</v>
      </c>
      <c r="F443" s="70" t="s">
        <v>183</v>
      </c>
      <c r="G443" s="70" t="s">
        <v>2113</v>
      </c>
      <c r="H443" s="70" t="s">
        <v>2114</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2129</v>
      </c>
      <c r="B444" s="70">
        <v>373</v>
      </c>
      <c r="C444" s="70">
        <v>16</v>
      </c>
      <c r="D444" s="70">
        <v>22</v>
      </c>
      <c r="E444" s="70">
        <v>2019</v>
      </c>
      <c r="F444" s="70" t="s">
        <v>158</v>
      </c>
      <c r="G444" s="1064" t="s">
        <v>2113</v>
      </c>
      <c r="H444" s="70" t="s">
        <v>2114</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2130</v>
      </c>
      <c r="B445" s="70">
        <v>374</v>
      </c>
      <c r="C445" s="70">
        <v>17</v>
      </c>
      <c r="D445" s="70">
        <v>22</v>
      </c>
      <c r="E445" s="70">
        <v>2020</v>
      </c>
      <c r="F445" s="70" t="s">
        <v>159</v>
      </c>
      <c r="G445" s="1064" t="s">
        <v>2113</v>
      </c>
      <c r="H445" s="70" t="s">
        <v>2114</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2131</v>
      </c>
      <c r="B446" s="70">
        <v>374</v>
      </c>
      <c r="C446" s="70">
        <v>18</v>
      </c>
      <c r="D446" s="70">
        <v>22</v>
      </c>
      <c r="E446" s="70">
        <v>2021</v>
      </c>
      <c r="F446" s="70" t="s">
        <v>160</v>
      </c>
      <c r="G446" s="70" t="s">
        <v>2113</v>
      </c>
      <c r="H446" s="70" t="s">
        <v>2114</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2132</v>
      </c>
      <c r="B447" s="70">
        <v>374</v>
      </c>
      <c r="C447" s="70">
        <v>19</v>
      </c>
      <c r="D447" s="70">
        <v>22</v>
      </c>
      <c r="E447" s="70">
        <v>2022</v>
      </c>
      <c r="F447" s="70" t="s">
        <v>161</v>
      </c>
      <c r="G447" s="70" t="s">
        <v>2113</v>
      </c>
      <c r="H447" s="70" t="s">
        <v>2114</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374</v>
      </c>
      <c r="C448" s="70">
        <v>20</v>
      </c>
      <c r="D448" s="70">
        <v>22</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374</v>
      </c>
      <c r="C449" s="70">
        <v>21</v>
      </c>
      <c r="D449" s="70">
        <v>22</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460</v>
      </c>
      <c r="C450" s="70">
        <v>1</v>
      </c>
      <c r="D450" s="70">
        <v>28</v>
      </c>
      <c r="E450" s="70">
        <v>1990</v>
      </c>
      <c r="F450" s="70" t="s">
        <v>787</v>
      </c>
      <c r="G450" s="70" t="s">
        <v>2136</v>
      </c>
      <c r="H450" s="70" t="s">
        <v>2137</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461</v>
      </c>
      <c r="C451" s="70">
        <v>2</v>
      </c>
      <c r="D451" s="70">
        <v>28</v>
      </c>
      <c r="E451" s="70">
        <v>2005</v>
      </c>
      <c r="F451" s="70" t="s">
        <v>789</v>
      </c>
      <c r="G451" s="70" t="s">
        <v>2136</v>
      </c>
      <c r="H451" s="70" t="s">
        <v>2137</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462</v>
      </c>
      <c r="C452" s="70">
        <v>3</v>
      </c>
      <c r="D452" s="70">
        <v>28</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463</v>
      </c>
      <c r="C453" s="70">
        <v>4</v>
      </c>
      <c r="D453" s="70">
        <v>28</v>
      </c>
      <c r="E453" s="70">
        <v>2007</v>
      </c>
      <c r="F453" s="70" t="s">
        <v>791</v>
      </c>
      <c r="G453" s="70" t="s">
        <v>2136</v>
      </c>
      <c r="H453" s="70" t="s">
        <v>2137</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464</v>
      </c>
      <c r="C454" s="70">
        <v>5</v>
      </c>
      <c r="D454" s="70">
        <v>28</v>
      </c>
      <c r="E454" s="70">
        <v>2008</v>
      </c>
      <c r="F454" s="70" t="s">
        <v>792</v>
      </c>
      <c r="G454" s="70" t="s">
        <v>2136</v>
      </c>
      <c r="H454" s="70" t="s">
        <v>2137</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465</v>
      </c>
      <c r="C455" s="70">
        <v>6</v>
      </c>
      <c r="D455" s="70">
        <v>28</v>
      </c>
      <c r="E455" s="70">
        <v>2009</v>
      </c>
      <c r="F455" s="70" t="s">
        <v>176</v>
      </c>
      <c r="G455" s="70" t="s">
        <v>2136</v>
      </c>
      <c r="H455" s="70" t="s">
        <v>2137</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2143</v>
      </c>
      <c r="B456" s="70">
        <v>466</v>
      </c>
      <c r="C456" s="70">
        <v>7</v>
      </c>
      <c r="D456" s="70">
        <v>28</v>
      </c>
      <c r="E456" s="70">
        <v>2010</v>
      </c>
      <c r="F456" s="70" t="s">
        <v>177</v>
      </c>
      <c r="G456" s="70" t="s">
        <v>2136</v>
      </c>
      <c r="H456" s="70" t="s">
        <v>2137</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2144</v>
      </c>
      <c r="B457" s="70">
        <v>467</v>
      </c>
      <c r="C457" s="70">
        <v>8</v>
      </c>
      <c r="D457" s="70">
        <v>28</v>
      </c>
      <c r="E457" s="70">
        <v>2011</v>
      </c>
      <c r="F457" s="70" t="s">
        <v>178</v>
      </c>
      <c r="G457" s="70" t="s">
        <v>2136</v>
      </c>
      <c r="H457" s="70" t="s">
        <v>2137</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2145</v>
      </c>
      <c r="B458" s="70">
        <v>468</v>
      </c>
      <c r="C458" s="70">
        <v>9</v>
      </c>
      <c r="D458" s="70">
        <v>28</v>
      </c>
      <c r="E458" s="70">
        <v>2012</v>
      </c>
      <c r="F458" s="70" t="s">
        <v>179</v>
      </c>
      <c r="G458" s="70" t="s">
        <v>2136</v>
      </c>
      <c r="H458" s="70" t="s">
        <v>2137</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2146</v>
      </c>
      <c r="B459" s="70">
        <v>469</v>
      </c>
      <c r="C459" s="70">
        <v>10</v>
      </c>
      <c r="D459" s="70">
        <v>28</v>
      </c>
      <c r="E459" s="70">
        <v>2013</v>
      </c>
      <c r="F459" s="70" t="s">
        <v>180</v>
      </c>
      <c r="G459" s="70" t="s">
        <v>2136</v>
      </c>
      <c r="H459" s="70" t="s">
        <v>2137</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2147</v>
      </c>
      <c r="B460" s="70">
        <v>470</v>
      </c>
      <c r="C460" s="70">
        <v>11</v>
      </c>
      <c r="D460" s="70">
        <v>28</v>
      </c>
      <c r="E460" s="70">
        <v>2014</v>
      </c>
      <c r="F460" s="70" t="s">
        <v>181</v>
      </c>
      <c r="G460" s="70" t="s">
        <v>2136</v>
      </c>
      <c r="H460" s="70" t="s">
        <v>2137</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2148</v>
      </c>
      <c r="B461" s="70">
        <v>471</v>
      </c>
      <c r="C461" s="70">
        <v>12</v>
      </c>
      <c r="D461" s="70">
        <v>28</v>
      </c>
      <c r="E461" s="70">
        <v>2015</v>
      </c>
      <c r="F461" s="70" t="s">
        <v>182</v>
      </c>
      <c r="G461" s="70" t="s">
        <v>2136</v>
      </c>
      <c r="H461" s="70" t="s">
        <v>2137</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2149</v>
      </c>
      <c r="B462" s="70">
        <v>472</v>
      </c>
      <c r="C462" s="70">
        <v>13</v>
      </c>
      <c r="D462" s="70">
        <v>28</v>
      </c>
      <c r="E462" s="70">
        <v>2016</v>
      </c>
      <c r="F462" s="70" t="s">
        <v>155</v>
      </c>
      <c r="G462" s="1064" t="s">
        <v>2136</v>
      </c>
      <c r="H462" s="70" t="s">
        <v>2137</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2150</v>
      </c>
      <c r="B463" s="70">
        <v>473</v>
      </c>
      <c r="C463" s="70">
        <v>14</v>
      </c>
      <c r="D463" s="70">
        <v>28</v>
      </c>
      <c r="E463" s="70">
        <v>2017</v>
      </c>
      <c r="F463" s="70" t="s">
        <v>156</v>
      </c>
      <c r="G463" s="1064" t="s">
        <v>2136</v>
      </c>
      <c r="H463" s="70" t="s">
        <v>2137</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2151</v>
      </c>
      <c r="B464" s="70">
        <v>474</v>
      </c>
      <c r="C464" s="70">
        <v>15</v>
      </c>
      <c r="D464" s="70">
        <v>28</v>
      </c>
      <c r="E464" s="70">
        <v>2018</v>
      </c>
      <c r="F464" s="70" t="s">
        <v>183</v>
      </c>
      <c r="G464" s="70" t="s">
        <v>2136</v>
      </c>
      <c r="H464" s="70" t="s">
        <v>2137</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2152</v>
      </c>
      <c r="B465" s="70">
        <v>475</v>
      </c>
      <c r="C465" s="70">
        <v>16</v>
      </c>
      <c r="D465" s="70">
        <v>28</v>
      </c>
      <c r="E465" s="70">
        <v>2019</v>
      </c>
      <c r="F465" s="70" t="s">
        <v>158</v>
      </c>
      <c r="G465" s="70" t="s">
        <v>2136</v>
      </c>
      <c r="H465" s="70" t="s">
        <v>2137</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2153</v>
      </c>
      <c r="B466" s="70">
        <v>476</v>
      </c>
      <c r="C466" s="70">
        <v>17</v>
      </c>
      <c r="D466" s="70">
        <v>28</v>
      </c>
      <c r="E466" s="70">
        <v>2020</v>
      </c>
      <c r="F466" s="70" t="s">
        <v>159</v>
      </c>
      <c r="G466" s="70" t="s">
        <v>2136</v>
      </c>
      <c r="H466" s="70" t="s">
        <v>2137</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2154</v>
      </c>
      <c r="B467" s="70">
        <v>476</v>
      </c>
      <c r="C467" s="70">
        <v>18</v>
      </c>
      <c r="D467" s="70">
        <v>28</v>
      </c>
      <c r="E467" s="70">
        <v>2021</v>
      </c>
      <c r="F467" s="70" t="s">
        <v>160</v>
      </c>
      <c r="G467" s="70" t="s">
        <v>2136</v>
      </c>
      <c r="H467" s="70" t="s">
        <v>2137</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2155</v>
      </c>
      <c r="B468" s="70">
        <v>476</v>
      </c>
      <c r="C468" s="70">
        <v>19</v>
      </c>
      <c r="D468" s="70">
        <v>28</v>
      </c>
      <c r="E468" s="70">
        <v>2022</v>
      </c>
      <c r="F468" s="70" t="s">
        <v>161</v>
      </c>
      <c r="G468" s="70" t="s">
        <v>2136</v>
      </c>
      <c r="H468" s="70" t="s">
        <v>2137</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476</v>
      </c>
      <c r="C469" s="70">
        <v>20</v>
      </c>
      <c r="D469" s="70">
        <v>28</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476</v>
      </c>
      <c r="C470" s="70">
        <v>21</v>
      </c>
      <c r="D470" s="70">
        <v>28</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2159</v>
      </c>
      <c r="H471" s="70" t="s">
        <v>2160</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121</v>
      </c>
      <c r="C472" s="70">
        <v>2</v>
      </c>
      <c r="D472" s="70">
        <v>8</v>
      </c>
      <c r="E472" s="70">
        <v>2005</v>
      </c>
      <c r="F472" s="70" t="s">
        <v>789</v>
      </c>
      <c r="G472" s="70" t="s">
        <v>2159</v>
      </c>
      <c r="H472" s="70" t="s">
        <v>2160</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122</v>
      </c>
      <c r="C473" s="70">
        <v>3</v>
      </c>
      <c r="D473" s="70">
        <v>8</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123</v>
      </c>
      <c r="C474" s="70">
        <v>4</v>
      </c>
      <c r="D474" s="70">
        <v>8</v>
      </c>
      <c r="E474" s="70">
        <v>2007</v>
      </c>
      <c r="F474" s="70" t="s">
        <v>791</v>
      </c>
      <c r="G474" s="70" t="s">
        <v>2159</v>
      </c>
      <c r="H474" s="70" t="s">
        <v>2160</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124</v>
      </c>
      <c r="C475" s="70">
        <v>5</v>
      </c>
      <c r="D475" s="70">
        <v>8</v>
      </c>
      <c r="E475" s="70">
        <v>2008</v>
      </c>
      <c r="F475" s="70" t="s">
        <v>792</v>
      </c>
      <c r="G475" s="70" t="s">
        <v>2159</v>
      </c>
      <c r="H475" s="70" t="s">
        <v>2160</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125</v>
      </c>
      <c r="C476" s="70">
        <v>6</v>
      </c>
      <c r="D476" s="70">
        <v>8</v>
      </c>
      <c r="E476" s="70">
        <v>2009</v>
      </c>
      <c r="F476" s="70" t="s">
        <v>176</v>
      </c>
      <c r="G476" s="70" t="s">
        <v>2159</v>
      </c>
      <c r="H476" s="70" t="s">
        <v>2160</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2166</v>
      </c>
      <c r="B477" s="70">
        <v>126</v>
      </c>
      <c r="C477" s="70">
        <v>7</v>
      </c>
      <c r="D477" s="70">
        <v>8</v>
      </c>
      <c r="E477" s="70">
        <v>2010</v>
      </c>
      <c r="F477" s="70" t="s">
        <v>177</v>
      </c>
      <c r="G477" s="70" t="s">
        <v>2159</v>
      </c>
      <c r="H477" s="70" t="s">
        <v>2160</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2167</v>
      </c>
      <c r="B478" s="70">
        <v>127</v>
      </c>
      <c r="C478" s="70">
        <v>8</v>
      </c>
      <c r="D478" s="70">
        <v>8</v>
      </c>
      <c r="E478" s="70">
        <v>2011</v>
      </c>
      <c r="F478" s="70" t="s">
        <v>178</v>
      </c>
      <c r="G478" s="70" t="s">
        <v>2159</v>
      </c>
      <c r="H478" s="70" t="s">
        <v>2160</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2168</v>
      </c>
      <c r="B479" s="70">
        <v>128</v>
      </c>
      <c r="C479" s="70">
        <v>9</v>
      </c>
      <c r="D479" s="70">
        <v>8</v>
      </c>
      <c r="E479" s="70">
        <v>2012</v>
      </c>
      <c r="F479" s="70" t="s">
        <v>179</v>
      </c>
      <c r="G479" s="70" t="s">
        <v>2159</v>
      </c>
      <c r="H479" s="70" t="s">
        <v>2160</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2169</v>
      </c>
      <c r="B480" s="70">
        <v>129</v>
      </c>
      <c r="C480" s="70">
        <v>10</v>
      </c>
      <c r="D480" s="70">
        <v>8</v>
      </c>
      <c r="E480" s="70">
        <v>2013</v>
      </c>
      <c r="F480" s="70" t="s">
        <v>180</v>
      </c>
      <c r="G480" s="70" t="s">
        <v>2159</v>
      </c>
      <c r="H480" s="70" t="s">
        <v>2160</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2170</v>
      </c>
      <c r="B481" s="70">
        <v>130</v>
      </c>
      <c r="C481" s="70">
        <v>11</v>
      </c>
      <c r="D481" s="70">
        <v>8</v>
      </c>
      <c r="E481" s="70">
        <v>2014</v>
      </c>
      <c r="F481" s="70" t="s">
        <v>181</v>
      </c>
      <c r="G481" s="70" t="s">
        <v>2159</v>
      </c>
      <c r="H481" s="70" t="s">
        <v>2160</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2171</v>
      </c>
      <c r="B482" s="70">
        <v>131</v>
      </c>
      <c r="C482" s="70">
        <v>12</v>
      </c>
      <c r="D482" s="70">
        <v>8</v>
      </c>
      <c r="E482" s="70">
        <v>2015</v>
      </c>
      <c r="F482" s="70" t="s">
        <v>182</v>
      </c>
      <c r="G482" s="1064" t="s">
        <v>2159</v>
      </c>
      <c r="H482" s="70" t="s">
        <v>2160</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2172</v>
      </c>
      <c r="B483" s="70">
        <v>132</v>
      </c>
      <c r="C483" s="70">
        <v>13</v>
      </c>
      <c r="D483" s="70">
        <v>8</v>
      </c>
      <c r="E483" s="70">
        <v>2016</v>
      </c>
      <c r="F483" s="70" t="s">
        <v>155</v>
      </c>
      <c r="G483" s="1064" t="s">
        <v>2159</v>
      </c>
      <c r="H483" s="70" t="s">
        <v>2160</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2173</v>
      </c>
      <c r="B484" s="70">
        <v>133</v>
      </c>
      <c r="C484" s="70">
        <v>14</v>
      </c>
      <c r="D484" s="70">
        <v>8</v>
      </c>
      <c r="E484" s="70">
        <v>2017</v>
      </c>
      <c r="F484" s="70" t="s">
        <v>156</v>
      </c>
      <c r="G484" s="70" t="s">
        <v>2159</v>
      </c>
      <c r="H484" s="70" t="s">
        <v>2160</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2174</v>
      </c>
      <c r="B485" s="70">
        <v>134</v>
      </c>
      <c r="C485" s="70">
        <v>15</v>
      </c>
      <c r="D485" s="70">
        <v>8</v>
      </c>
      <c r="E485" s="70">
        <v>2018</v>
      </c>
      <c r="F485" s="70" t="s">
        <v>183</v>
      </c>
      <c r="G485" s="70" t="s">
        <v>2159</v>
      </c>
      <c r="H485" s="70" t="s">
        <v>2160</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2175</v>
      </c>
      <c r="B486" s="70">
        <v>135</v>
      </c>
      <c r="C486" s="70">
        <v>16</v>
      </c>
      <c r="D486" s="70">
        <v>8</v>
      </c>
      <c r="E486" s="70">
        <v>2019</v>
      </c>
      <c r="F486" s="70" t="s">
        <v>158</v>
      </c>
      <c r="G486" s="70" t="s">
        <v>2159</v>
      </c>
      <c r="H486" s="70" t="s">
        <v>2160</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2176</v>
      </c>
      <c r="B487" s="70">
        <v>136</v>
      </c>
      <c r="C487" s="70">
        <v>17</v>
      </c>
      <c r="D487" s="70">
        <v>8</v>
      </c>
      <c r="E487" s="70">
        <v>2020</v>
      </c>
      <c r="F487" s="70" t="s">
        <v>159</v>
      </c>
      <c r="G487" s="70" t="s">
        <v>2159</v>
      </c>
      <c r="H487" s="70" t="s">
        <v>2160</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2177</v>
      </c>
      <c r="B488" s="70">
        <v>136</v>
      </c>
      <c r="C488" s="70">
        <v>18</v>
      </c>
      <c r="D488" s="70">
        <v>8</v>
      </c>
      <c r="E488" s="70">
        <v>2021</v>
      </c>
      <c r="F488" s="70" t="s">
        <v>160</v>
      </c>
      <c r="G488" s="70" t="s">
        <v>2159</v>
      </c>
      <c r="H488" s="70" t="s">
        <v>2160</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2178</v>
      </c>
      <c r="B489" s="70">
        <v>136</v>
      </c>
      <c r="C489" s="70">
        <v>19</v>
      </c>
      <c r="D489" s="70">
        <v>8</v>
      </c>
      <c r="E489" s="70">
        <v>2022</v>
      </c>
      <c r="F489" s="70" t="s">
        <v>161</v>
      </c>
      <c r="G489" s="70" t="s">
        <v>2159</v>
      </c>
      <c r="H489" s="70" t="s">
        <v>2160</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136</v>
      </c>
      <c r="C490" s="70">
        <v>20</v>
      </c>
      <c r="D490" s="70">
        <v>8</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136</v>
      </c>
      <c r="C491" s="70">
        <v>21</v>
      </c>
      <c r="D491" s="70">
        <v>8</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137</v>
      </c>
      <c r="C492" s="70">
        <v>1</v>
      </c>
      <c r="D492" s="70">
        <v>9</v>
      </c>
      <c r="E492" s="70">
        <v>1990</v>
      </c>
      <c r="F492" s="70" t="s">
        <v>787</v>
      </c>
      <c r="G492" s="70" t="s">
        <v>2182</v>
      </c>
      <c r="H492" s="70" t="s">
        <v>2183</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138</v>
      </c>
      <c r="C493" s="70">
        <v>2</v>
      </c>
      <c r="D493" s="70">
        <v>9</v>
      </c>
      <c r="E493" s="70">
        <v>2005</v>
      </c>
      <c r="F493" s="70" t="s">
        <v>789</v>
      </c>
      <c r="G493" s="70" t="s">
        <v>2182</v>
      </c>
      <c r="H493" s="70" t="s">
        <v>2183</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139</v>
      </c>
      <c r="C494" s="70">
        <v>3</v>
      </c>
      <c r="D494" s="70">
        <v>9</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140</v>
      </c>
      <c r="C495" s="70">
        <v>4</v>
      </c>
      <c r="D495" s="70">
        <v>9</v>
      </c>
      <c r="E495" s="70">
        <v>2007</v>
      </c>
      <c r="F495" s="70" t="s">
        <v>791</v>
      </c>
      <c r="G495" s="70" t="s">
        <v>2182</v>
      </c>
      <c r="H495" s="70" t="s">
        <v>2183</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141</v>
      </c>
      <c r="C496" s="70">
        <v>5</v>
      </c>
      <c r="D496" s="70">
        <v>9</v>
      </c>
      <c r="E496" s="70">
        <v>2008</v>
      </c>
      <c r="F496" s="70" t="s">
        <v>792</v>
      </c>
      <c r="G496" s="70" t="s">
        <v>2182</v>
      </c>
      <c r="H496" s="70" t="s">
        <v>2183</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142</v>
      </c>
      <c r="C497" s="70">
        <v>6</v>
      </c>
      <c r="D497" s="70">
        <v>9</v>
      </c>
      <c r="E497" s="70">
        <v>2009</v>
      </c>
      <c r="F497" s="70" t="s">
        <v>176</v>
      </c>
      <c r="G497" s="70" t="s">
        <v>2182</v>
      </c>
      <c r="H497" s="70" t="s">
        <v>2183</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2189</v>
      </c>
      <c r="B498" s="70">
        <v>143</v>
      </c>
      <c r="C498" s="70">
        <v>7</v>
      </c>
      <c r="D498" s="70">
        <v>9</v>
      </c>
      <c r="E498" s="70">
        <v>2010</v>
      </c>
      <c r="F498" s="70" t="s">
        <v>177</v>
      </c>
      <c r="G498" s="70" t="s">
        <v>2182</v>
      </c>
      <c r="H498" s="70" t="s">
        <v>2183</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2190</v>
      </c>
      <c r="B499" s="70">
        <v>144</v>
      </c>
      <c r="C499" s="70">
        <v>8</v>
      </c>
      <c r="D499" s="70">
        <v>9</v>
      </c>
      <c r="E499" s="70">
        <v>2011</v>
      </c>
      <c r="F499" s="70" t="s">
        <v>178</v>
      </c>
      <c r="G499" s="70" t="s">
        <v>2182</v>
      </c>
      <c r="H499" s="70" t="s">
        <v>2183</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2191</v>
      </c>
      <c r="B500" s="70">
        <v>145</v>
      </c>
      <c r="C500" s="70">
        <v>9</v>
      </c>
      <c r="D500" s="70">
        <v>9</v>
      </c>
      <c r="E500" s="70">
        <v>2012</v>
      </c>
      <c r="F500" s="70" t="s">
        <v>179</v>
      </c>
      <c r="G500" s="70" t="s">
        <v>2182</v>
      </c>
      <c r="H500" s="70" t="s">
        <v>2183</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2192</v>
      </c>
      <c r="B501" s="70">
        <v>146</v>
      </c>
      <c r="C501" s="70">
        <v>10</v>
      </c>
      <c r="D501" s="70">
        <v>9</v>
      </c>
      <c r="E501" s="70">
        <v>2013</v>
      </c>
      <c r="F501" s="70" t="s">
        <v>180</v>
      </c>
      <c r="G501" s="1064" t="s">
        <v>2182</v>
      </c>
      <c r="H501" s="70" t="s">
        <v>2183</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2193</v>
      </c>
      <c r="B502" s="70">
        <v>147</v>
      </c>
      <c r="C502" s="70">
        <v>11</v>
      </c>
      <c r="D502" s="70">
        <v>9</v>
      </c>
      <c r="E502" s="70">
        <v>2014</v>
      </c>
      <c r="F502" s="70" t="s">
        <v>181</v>
      </c>
      <c r="G502" s="1064" t="s">
        <v>2182</v>
      </c>
      <c r="H502" s="70" t="s">
        <v>2183</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2194</v>
      </c>
      <c r="B503" s="70">
        <v>148</v>
      </c>
      <c r="C503" s="70">
        <v>12</v>
      </c>
      <c r="D503" s="70">
        <v>9</v>
      </c>
      <c r="E503" s="70">
        <v>2015</v>
      </c>
      <c r="F503" s="70" t="s">
        <v>182</v>
      </c>
      <c r="G503" s="70" t="s">
        <v>2182</v>
      </c>
      <c r="H503" s="70" t="s">
        <v>2183</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2195</v>
      </c>
      <c r="B504" s="70">
        <v>149</v>
      </c>
      <c r="C504" s="70">
        <v>13</v>
      </c>
      <c r="D504" s="70">
        <v>9</v>
      </c>
      <c r="E504" s="70">
        <v>2016</v>
      </c>
      <c r="F504" s="70" t="s">
        <v>155</v>
      </c>
      <c r="G504" s="70" t="s">
        <v>2182</v>
      </c>
      <c r="H504" s="70" t="s">
        <v>2183</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2196</v>
      </c>
      <c r="B505" s="70">
        <v>150</v>
      </c>
      <c r="C505" s="70">
        <v>14</v>
      </c>
      <c r="D505" s="70">
        <v>9</v>
      </c>
      <c r="E505" s="70">
        <v>2017</v>
      </c>
      <c r="F505" s="70" t="s">
        <v>156</v>
      </c>
      <c r="G505" s="70" t="s">
        <v>2182</v>
      </c>
      <c r="H505" s="70" t="s">
        <v>2183</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2197</v>
      </c>
      <c r="B506" s="70">
        <v>151</v>
      </c>
      <c r="C506" s="70">
        <v>15</v>
      </c>
      <c r="D506" s="70">
        <v>9</v>
      </c>
      <c r="E506" s="70">
        <v>2018</v>
      </c>
      <c r="F506" s="70" t="s">
        <v>183</v>
      </c>
      <c r="G506" s="70" t="s">
        <v>2182</v>
      </c>
      <c r="H506" s="70" t="s">
        <v>2183</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2198</v>
      </c>
      <c r="B507" s="70">
        <v>152</v>
      </c>
      <c r="C507" s="70">
        <v>16</v>
      </c>
      <c r="D507" s="70">
        <v>9</v>
      </c>
      <c r="E507" s="70">
        <v>2019</v>
      </c>
      <c r="F507" s="70" t="s">
        <v>158</v>
      </c>
      <c r="G507" s="70" t="s">
        <v>2182</v>
      </c>
      <c r="H507" s="70" t="s">
        <v>2183</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2199</v>
      </c>
      <c r="B508" s="70">
        <v>153</v>
      </c>
      <c r="C508" s="70">
        <v>17</v>
      </c>
      <c r="D508" s="70">
        <v>9</v>
      </c>
      <c r="E508" s="70">
        <v>2020</v>
      </c>
      <c r="F508" s="70" t="s">
        <v>159</v>
      </c>
      <c r="G508" s="70" t="s">
        <v>2182</v>
      </c>
      <c r="H508" s="70" t="s">
        <v>2183</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2200</v>
      </c>
      <c r="B509" s="70">
        <v>153</v>
      </c>
      <c r="C509" s="70">
        <v>18</v>
      </c>
      <c r="D509" s="70">
        <v>9</v>
      </c>
      <c r="E509" s="70">
        <v>2021</v>
      </c>
      <c r="F509" s="70" t="s">
        <v>160</v>
      </c>
      <c r="G509" s="70" t="s">
        <v>2182</v>
      </c>
      <c r="H509" s="70" t="s">
        <v>2183</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2201</v>
      </c>
      <c r="B510" s="70">
        <v>153</v>
      </c>
      <c r="C510" s="70">
        <v>19</v>
      </c>
      <c r="D510" s="70">
        <v>9</v>
      </c>
      <c r="E510" s="70">
        <v>2022</v>
      </c>
      <c r="F510" s="70" t="s">
        <v>161</v>
      </c>
      <c r="G510" s="70" t="s">
        <v>2182</v>
      </c>
      <c r="H510" s="70" t="s">
        <v>2183</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153</v>
      </c>
      <c r="C511" s="70">
        <v>20</v>
      </c>
      <c r="D511" s="70">
        <v>9</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153</v>
      </c>
      <c r="C512" s="70">
        <v>21</v>
      </c>
      <c r="D512" s="70">
        <v>9</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426</v>
      </c>
      <c r="C513" s="70">
        <v>1</v>
      </c>
      <c r="D513" s="70">
        <v>26</v>
      </c>
      <c r="E513" s="70">
        <v>1990</v>
      </c>
      <c r="F513" s="70" t="s">
        <v>787</v>
      </c>
      <c r="G513" s="70" t="s">
        <v>1644</v>
      </c>
      <c r="H513" s="70" t="s">
        <v>1645</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2205</v>
      </c>
      <c r="B514" s="70">
        <v>427</v>
      </c>
      <c r="C514" s="70">
        <v>2</v>
      </c>
      <c r="D514" s="70">
        <v>26</v>
      </c>
      <c r="E514" s="70">
        <v>2005</v>
      </c>
      <c r="F514" s="70" t="s">
        <v>789</v>
      </c>
      <c r="G514" s="70" t="s">
        <v>1644</v>
      </c>
      <c r="H514" s="70" t="s">
        <v>1645</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2206</v>
      </c>
      <c r="B515" s="70">
        <v>428</v>
      </c>
      <c r="C515" s="70">
        <v>3</v>
      </c>
      <c r="D515" s="70">
        <v>26</v>
      </c>
      <c r="E515" s="70">
        <v>2006</v>
      </c>
      <c r="F515" s="70" t="s">
        <v>790</v>
      </c>
      <c r="G515" s="70" t="s">
        <v>1644</v>
      </c>
      <c r="H515" s="70" t="s">
        <v>1645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2207</v>
      </c>
      <c r="B516" s="70">
        <v>429</v>
      </c>
      <c r="C516" s="70">
        <v>4</v>
      </c>
      <c r="D516" s="70">
        <v>26</v>
      </c>
      <c r="E516" s="70">
        <v>2007</v>
      </c>
      <c r="F516" s="70" t="s">
        <v>791</v>
      </c>
      <c r="G516" s="70" t="s">
        <v>1644</v>
      </c>
      <c r="H516" s="70" t="s">
        <v>1645</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2208</v>
      </c>
      <c r="B517" s="70">
        <v>430</v>
      </c>
      <c r="C517" s="70">
        <v>5</v>
      </c>
      <c r="D517" s="70">
        <v>26</v>
      </c>
      <c r="E517" s="70">
        <v>2008</v>
      </c>
      <c r="F517" s="70" t="s">
        <v>792</v>
      </c>
      <c r="G517" s="70" t="s">
        <v>1644</v>
      </c>
      <c r="H517" s="70" t="s">
        <v>1645</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2209</v>
      </c>
      <c r="B518" s="70">
        <v>431</v>
      </c>
      <c r="C518" s="70">
        <v>6</v>
      </c>
      <c r="D518" s="70">
        <v>26</v>
      </c>
      <c r="E518" s="70">
        <v>2009</v>
      </c>
      <c r="F518" s="70" t="s">
        <v>176</v>
      </c>
      <c r="G518" s="70" t="s">
        <v>1644</v>
      </c>
      <c r="H518" s="70" t="s">
        <v>1645</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2210</v>
      </c>
      <c r="B519" s="70">
        <v>432</v>
      </c>
      <c r="C519" s="70">
        <v>7</v>
      </c>
      <c r="D519" s="70">
        <v>26</v>
      </c>
      <c r="E519" s="70">
        <v>2010</v>
      </c>
      <c r="F519" s="70" t="s">
        <v>177</v>
      </c>
      <c r="G519" s="70" t="s">
        <v>1644</v>
      </c>
      <c r="H519" s="70" t="s">
        <v>1645</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2211</v>
      </c>
      <c r="B520" s="70">
        <v>433</v>
      </c>
      <c r="C520" s="70">
        <v>8</v>
      </c>
      <c r="D520" s="70">
        <v>26</v>
      </c>
      <c r="E520" s="70">
        <v>2011</v>
      </c>
      <c r="F520" s="70" t="s">
        <v>178</v>
      </c>
      <c r="G520" s="1064" t="s">
        <v>1644</v>
      </c>
      <c r="H520" s="70" t="s">
        <v>1645</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2212</v>
      </c>
      <c r="B521" s="70">
        <v>434</v>
      </c>
      <c r="C521" s="70">
        <v>9</v>
      </c>
      <c r="D521" s="70">
        <v>26</v>
      </c>
      <c r="E521" s="70">
        <v>2012</v>
      </c>
      <c r="F521" s="70" t="s">
        <v>179</v>
      </c>
      <c r="G521" s="1064" t="s">
        <v>1644</v>
      </c>
      <c r="H521" s="70" t="s">
        <v>1645</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2213</v>
      </c>
      <c r="B522" s="70">
        <v>435</v>
      </c>
      <c r="C522" s="70">
        <v>10</v>
      </c>
      <c r="D522" s="70">
        <v>26</v>
      </c>
      <c r="E522" s="70">
        <v>2013</v>
      </c>
      <c r="F522" s="70" t="s">
        <v>180</v>
      </c>
      <c r="G522" s="70" t="s">
        <v>1644</v>
      </c>
      <c r="H522" s="70" t="s">
        <v>1645</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2214</v>
      </c>
      <c r="B523" s="70">
        <v>436</v>
      </c>
      <c r="C523" s="70">
        <v>11</v>
      </c>
      <c r="D523" s="70">
        <v>26</v>
      </c>
      <c r="E523" s="70">
        <v>2014</v>
      </c>
      <c r="F523" s="70" t="s">
        <v>181</v>
      </c>
      <c r="G523" s="70" t="s">
        <v>1644</v>
      </c>
      <c r="H523" s="70" t="s">
        <v>1645</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2215</v>
      </c>
      <c r="B524" s="70">
        <v>437</v>
      </c>
      <c r="C524" s="70">
        <v>12</v>
      </c>
      <c r="D524" s="70">
        <v>26</v>
      </c>
      <c r="E524" s="70">
        <v>2015</v>
      </c>
      <c r="F524" s="70" t="s">
        <v>182</v>
      </c>
      <c r="G524" s="70" t="s">
        <v>1644</v>
      </c>
      <c r="H524" s="70" t="s">
        <v>1645</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2216</v>
      </c>
      <c r="B525" s="70">
        <v>438</v>
      </c>
      <c r="C525" s="70">
        <v>13</v>
      </c>
      <c r="D525" s="70">
        <v>26</v>
      </c>
      <c r="E525" s="70">
        <v>2016</v>
      </c>
      <c r="F525" s="70" t="s">
        <v>155</v>
      </c>
      <c r="G525" s="70" t="s">
        <v>1644</v>
      </c>
      <c r="H525" s="70" t="s">
        <v>1645</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2217</v>
      </c>
      <c r="B526" s="70">
        <v>439</v>
      </c>
      <c r="C526" s="70">
        <v>14</v>
      </c>
      <c r="D526" s="70">
        <v>26</v>
      </c>
      <c r="E526" s="70">
        <v>2017</v>
      </c>
      <c r="F526" s="70" t="s">
        <v>156</v>
      </c>
      <c r="G526" s="70" t="s">
        <v>1644</v>
      </c>
      <c r="H526" s="70" t="s">
        <v>1645</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2218</v>
      </c>
      <c r="B527" s="70">
        <v>440</v>
      </c>
      <c r="C527" s="70">
        <v>15</v>
      </c>
      <c r="D527" s="70">
        <v>26</v>
      </c>
      <c r="E527" s="70">
        <v>2018</v>
      </c>
      <c r="F527" s="70" t="s">
        <v>183</v>
      </c>
      <c r="G527" s="70" t="s">
        <v>1644</v>
      </c>
      <c r="H527" s="70" t="s">
        <v>1645</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2219</v>
      </c>
      <c r="B528" s="70">
        <v>441</v>
      </c>
      <c r="C528" s="70">
        <v>16</v>
      </c>
      <c r="D528" s="70">
        <v>26</v>
      </c>
      <c r="E528" s="70">
        <v>2019</v>
      </c>
      <c r="F528" s="70" t="s">
        <v>158</v>
      </c>
      <c r="G528" s="70" t="s">
        <v>1644</v>
      </c>
      <c r="H528" s="70" t="s">
        <v>1645</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2220</v>
      </c>
      <c r="B529" s="70">
        <v>442</v>
      </c>
      <c r="C529" s="70">
        <v>17</v>
      </c>
      <c r="D529" s="70">
        <v>26</v>
      </c>
      <c r="E529" s="70">
        <v>2020</v>
      </c>
      <c r="F529" s="70" t="s">
        <v>159</v>
      </c>
      <c r="G529" s="70" t="s">
        <v>1644</v>
      </c>
      <c r="H529" s="70" t="s">
        <v>1645</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2221</v>
      </c>
      <c r="B530" s="70">
        <v>442</v>
      </c>
      <c r="C530" s="70">
        <v>18</v>
      </c>
      <c r="D530" s="70">
        <v>26</v>
      </c>
      <c r="E530" s="70">
        <v>2021</v>
      </c>
      <c r="F530" s="70" t="s">
        <v>160</v>
      </c>
      <c r="G530" s="70" t="s">
        <v>1644</v>
      </c>
      <c r="H530" s="70" t="s">
        <v>1645</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1647</v>
      </c>
      <c r="B531" s="70">
        <v>442</v>
      </c>
      <c r="C531" s="70">
        <v>19</v>
      </c>
      <c r="D531" s="70">
        <v>26</v>
      </c>
      <c r="E531" s="70">
        <v>2022</v>
      </c>
      <c r="F531" s="70" t="s">
        <v>161</v>
      </c>
      <c r="G531" s="70" t="s">
        <v>1644</v>
      </c>
      <c r="H531" s="70" t="s">
        <v>1645</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442</v>
      </c>
      <c r="C532" s="70">
        <v>20</v>
      </c>
      <c r="D532" s="70">
        <v>26</v>
      </c>
      <c r="E532" s="70">
        <v>2023</v>
      </c>
      <c r="F532" s="70" t="s">
        <v>1539</v>
      </c>
      <c r="G532" s="70" t="s">
        <v>1644</v>
      </c>
      <c r="H532" s="70" t="s">
        <v>1645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1643</v>
      </c>
      <c r="B533" s="70">
        <v>442</v>
      </c>
      <c r="C533" s="70">
        <v>21</v>
      </c>
      <c r="D533" s="70">
        <v>26</v>
      </c>
      <c r="E533" s="70">
        <v>2024</v>
      </c>
      <c r="F533" s="70" t="s">
        <v>1554</v>
      </c>
      <c r="G533" s="70" t="s">
        <v>1644</v>
      </c>
      <c r="H533" s="70" t="s">
        <v>1645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2224</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2225</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2226</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2227</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2228</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2229</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2230</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2231</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2232</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2233</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2234</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2235</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2236</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2237</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2238</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2239</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2240</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443</v>
      </c>
      <c r="C555" s="70">
        <v>1</v>
      </c>
      <c r="D555" s="70">
        <v>27</v>
      </c>
      <c r="E555" s="70">
        <v>1990</v>
      </c>
      <c r="F555" s="70" t="s">
        <v>787</v>
      </c>
      <c r="G555" s="70" t="s">
        <v>2243</v>
      </c>
      <c r="H555" s="70" t="s">
        <v>2244</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444</v>
      </c>
      <c r="C556" s="70">
        <v>2</v>
      </c>
      <c r="D556" s="70">
        <v>27</v>
      </c>
      <c r="E556" s="70">
        <v>2005</v>
      </c>
      <c r="F556" s="70" t="s">
        <v>789</v>
      </c>
      <c r="G556" s="70" t="s">
        <v>2243</v>
      </c>
      <c r="H556" s="70" t="s">
        <v>2244</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445</v>
      </c>
      <c r="C557" s="70">
        <v>3</v>
      </c>
      <c r="D557" s="70">
        <v>27</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446</v>
      </c>
      <c r="C558" s="70">
        <v>4</v>
      </c>
      <c r="D558" s="70">
        <v>27</v>
      </c>
      <c r="E558" s="70">
        <v>2007</v>
      </c>
      <c r="F558" s="70" t="s">
        <v>791</v>
      </c>
      <c r="G558" s="1064" t="s">
        <v>2243</v>
      </c>
      <c r="H558" s="70" t="s">
        <v>2244</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447</v>
      </c>
      <c r="C559" s="70">
        <v>5</v>
      </c>
      <c r="D559" s="70">
        <v>27</v>
      </c>
      <c r="E559" s="70">
        <v>2008</v>
      </c>
      <c r="F559" s="70" t="s">
        <v>792</v>
      </c>
      <c r="G559" s="1064" t="s">
        <v>2243</v>
      </c>
      <c r="H559" s="70" t="s">
        <v>2244</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448</v>
      </c>
      <c r="C560" s="70">
        <v>6</v>
      </c>
      <c r="D560" s="70">
        <v>27</v>
      </c>
      <c r="E560" s="70">
        <v>2009</v>
      </c>
      <c r="F560" s="70" t="s">
        <v>176</v>
      </c>
      <c r="G560" s="70" t="s">
        <v>2243</v>
      </c>
      <c r="H560" s="70" t="s">
        <v>2244</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2250</v>
      </c>
      <c r="B561" s="70">
        <v>449</v>
      </c>
      <c r="C561" s="70">
        <v>7</v>
      </c>
      <c r="D561" s="70">
        <v>27</v>
      </c>
      <c r="E561" s="70">
        <v>2010</v>
      </c>
      <c r="F561" s="70" t="s">
        <v>177</v>
      </c>
      <c r="G561" s="70" t="s">
        <v>2243</v>
      </c>
      <c r="H561" s="70" t="s">
        <v>2244</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2251</v>
      </c>
      <c r="B562" s="70">
        <v>450</v>
      </c>
      <c r="C562" s="70">
        <v>8</v>
      </c>
      <c r="D562" s="70">
        <v>27</v>
      </c>
      <c r="E562" s="70">
        <v>2011</v>
      </c>
      <c r="F562" s="70" t="s">
        <v>178</v>
      </c>
      <c r="G562" s="70" t="s">
        <v>2243</v>
      </c>
      <c r="H562" s="70" t="s">
        <v>2244</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2252</v>
      </c>
      <c r="B563" s="70">
        <v>451</v>
      </c>
      <c r="C563" s="70">
        <v>9</v>
      </c>
      <c r="D563" s="70">
        <v>27</v>
      </c>
      <c r="E563" s="70">
        <v>2012</v>
      </c>
      <c r="F563" s="70" t="s">
        <v>179</v>
      </c>
      <c r="G563" s="70" t="s">
        <v>2243</v>
      </c>
      <c r="H563" s="70" t="s">
        <v>2244</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2253</v>
      </c>
      <c r="B564" s="70">
        <v>452</v>
      </c>
      <c r="C564" s="70">
        <v>10</v>
      </c>
      <c r="D564" s="70">
        <v>27</v>
      </c>
      <c r="E564" s="70">
        <v>2013</v>
      </c>
      <c r="F564" s="70" t="s">
        <v>180</v>
      </c>
      <c r="G564" s="70" t="s">
        <v>2243</v>
      </c>
      <c r="H564" s="70" t="s">
        <v>2244</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2254</v>
      </c>
      <c r="B565" s="70">
        <v>453</v>
      </c>
      <c r="C565" s="70">
        <v>11</v>
      </c>
      <c r="D565" s="70">
        <v>27</v>
      </c>
      <c r="E565" s="70">
        <v>2014</v>
      </c>
      <c r="F565" s="70" t="s">
        <v>181</v>
      </c>
      <c r="G565" s="70" t="s">
        <v>2243</v>
      </c>
      <c r="H565" s="70" t="s">
        <v>2244</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2255</v>
      </c>
      <c r="B566" s="70">
        <v>454</v>
      </c>
      <c r="C566" s="70">
        <v>12</v>
      </c>
      <c r="D566" s="70">
        <v>27</v>
      </c>
      <c r="E566" s="70">
        <v>2015</v>
      </c>
      <c r="F566" s="70" t="s">
        <v>182</v>
      </c>
      <c r="G566" s="70" t="s">
        <v>2243</v>
      </c>
      <c r="H566" s="70" t="s">
        <v>2244</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2256</v>
      </c>
      <c r="B567" s="70">
        <v>455</v>
      </c>
      <c r="C567" s="70">
        <v>13</v>
      </c>
      <c r="D567" s="70">
        <v>27</v>
      </c>
      <c r="E567" s="70">
        <v>2016</v>
      </c>
      <c r="F567" s="70" t="s">
        <v>155</v>
      </c>
      <c r="G567" s="70" t="s">
        <v>2243</v>
      </c>
      <c r="H567" s="70" t="s">
        <v>2244</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2257</v>
      </c>
      <c r="B568" s="70">
        <v>456</v>
      </c>
      <c r="C568" s="70">
        <v>14</v>
      </c>
      <c r="D568" s="70">
        <v>27</v>
      </c>
      <c r="E568" s="70">
        <v>2017</v>
      </c>
      <c r="F568" s="70" t="s">
        <v>156</v>
      </c>
      <c r="G568" s="70" t="s">
        <v>2243</v>
      </c>
      <c r="H568" s="70" t="s">
        <v>2244</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2258</v>
      </c>
      <c r="B569" s="70">
        <v>457</v>
      </c>
      <c r="C569" s="70">
        <v>15</v>
      </c>
      <c r="D569" s="70">
        <v>27</v>
      </c>
      <c r="E569" s="70">
        <v>2018</v>
      </c>
      <c r="F569" s="70" t="s">
        <v>183</v>
      </c>
      <c r="G569" s="70" t="s">
        <v>2243</v>
      </c>
      <c r="H569" s="70" t="s">
        <v>2244</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2259</v>
      </c>
      <c r="B570" s="70">
        <v>458</v>
      </c>
      <c r="C570" s="70">
        <v>16</v>
      </c>
      <c r="D570" s="70">
        <v>27</v>
      </c>
      <c r="E570" s="70">
        <v>2019</v>
      </c>
      <c r="F570" s="70" t="s">
        <v>158</v>
      </c>
      <c r="G570" s="70" t="s">
        <v>2243</v>
      </c>
      <c r="H570" s="70" t="s">
        <v>2244</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2260</v>
      </c>
      <c r="B571" s="70">
        <v>459</v>
      </c>
      <c r="C571" s="70">
        <v>17</v>
      </c>
      <c r="D571" s="70">
        <v>27</v>
      </c>
      <c r="E571" s="70">
        <v>2020</v>
      </c>
      <c r="F571" s="70" t="s">
        <v>159</v>
      </c>
      <c r="G571" s="70" t="s">
        <v>2243</v>
      </c>
      <c r="H571" s="70" t="s">
        <v>2244</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2261</v>
      </c>
      <c r="B572" s="70">
        <v>459</v>
      </c>
      <c r="C572" s="70">
        <v>18</v>
      </c>
      <c r="D572" s="70">
        <v>27</v>
      </c>
      <c r="E572" s="70">
        <v>2021</v>
      </c>
      <c r="F572" s="70" t="s">
        <v>160</v>
      </c>
      <c r="G572" s="70" t="s">
        <v>2243</v>
      </c>
      <c r="H572" s="70" t="s">
        <v>2244</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2262</v>
      </c>
      <c r="B573" s="70">
        <v>459</v>
      </c>
      <c r="C573" s="70">
        <v>19</v>
      </c>
      <c r="D573" s="70">
        <v>27</v>
      </c>
      <c r="E573" s="70">
        <v>2022</v>
      </c>
      <c r="F573" s="70" t="s">
        <v>161</v>
      </c>
      <c r="G573" s="70" t="s">
        <v>2243</v>
      </c>
      <c r="H573" s="70" t="s">
        <v>2244</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459</v>
      </c>
      <c r="C574" s="70">
        <v>20</v>
      </c>
      <c r="D574" s="70">
        <v>27</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459</v>
      </c>
      <c r="C575" s="70">
        <v>21</v>
      </c>
      <c r="D575" s="70">
        <v>27</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273</v>
      </c>
      <c r="C576" s="70">
        <v>1</v>
      </c>
      <c r="D576" s="70">
        <v>17</v>
      </c>
      <c r="E576" s="70">
        <v>1990</v>
      </c>
      <c r="F576" s="70" t="s">
        <v>787</v>
      </c>
      <c r="G576" s="70" t="s">
        <v>2266</v>
      </c>
      <c r="H576" s="70" t="s">
        <v>2267</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274</v>
      </c>
      <c r="C577" s="70">
        <v>2</v>
      </c>
      <c r="D577" s="70">
        <v>17</v>
      </c>
      <c r="E577" s="70">
        <v>2005</v>
      </c>
      <c r="F577" s="70" t="s">
        <v>789</v>
      </c>
      <c r="G577" s="1064" t="s">
        <v>2266</v>
      </c>
      <c r="H577" s="70" t="s">
        <v>2267</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275</v>
      </c>
      <c r="C578" s="70">
        <v>3</v>
      </c>
      <c r="D578" s="70">
        <v>17</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276</v>
      </c>
      <c r="C579" s="70">
        <v>4</v>
      </c>
      <c r="D579" s="70">
        <v>17</v>
      </c>
      <c r="E579" s="70">
        <v>2007</v>
      </c>
      <c r="F579" s="70" t="s">
        <v>791</v>
      </c>
      <c r="G579" s="70" t="s">
        <v>2266</v>
      </c>
      <c r="H579" s="70" t="s">
        <v>2267</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277</v>
      </c>
      <c r="C580" s="70">
        <v>5</v>
      </c>
      <c r="D580" s="70">
        <v>17</v>
      </c>
      <c r="E580" s="70">
        <v>2008</v>
      </c>
      <c r="F580" s="70" t="s">
        <v>792</v>
      </c>
      <c r="G580" s="70" t="s">
        <v>2266</v>
      </c>
      <c r="H580" s="70" t="s">
        <v>2267</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278</v>
      </c>
      <c r="C581" s="70">
        <v>6</v>
      </c>
      <c r="D581" s="70">
        <v>17</v>
      </c>
      <c r="E581" s="70">
        <v>2009</v>
      </c>
      <c r="F581" s="70" t="s">
        <v>176</v>
      </c>
      <c r="G581" s="70" t="s">
        <v>2266</v>
      </c>
      <c r="H581" s="70" t="s">
        <v>2267</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2273</v>
      </c>
      <c r="B582" s="70">
        <v>279</v>
      </c>
      <c r="C582" s="70">
        <v>7</v>
      </c>
      <c r="D582" s="70">
        <v>17</v>
      </c>
      <c r="E582" s="70">
        <v>2010</v>
      </c>
      <c r="F582" s="70" t="s">
        <v>177</v>
      </c>
      <c r="G582" s="70" t="s">
        <v>2266</v>
      </c>
      <c r="H582" s="70" t="s">
        <v>2267</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2274</v>
      </c>
      <c r="B583" s="70">
        <v>280</v>
      </c>
      <c r="C583" s="70">
        <v>8</v>
      </c>
      <c r="D583" s="70">
        <v>17</v>
      </c>
      <c r="E583" s="70">
        <v>2011</v>
      </c>
      <c r="F583" s="70" t="s">
        <v>178</v>
      </c>
      <c r="G583" s="70" t="s">
        <v>2266</v>
      </c>
      <c r="H583" s="70" t="s">
        <v>2267</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2275</v>
      </c>
      <c r="B584" s="70">
        <v>281</v>
      </c>
      <c r="C584" s="70">
        <v>9</v>
      </c>
      <c r="D584" s="70">
        <v>17</v>
      </c>
      <c r="E584" s="70">
        <v>2012</v>
      </c>
      <c r="F584" s="70" t="s">
        <v>179</v>
      </c>
      <c r="G584" s="70" t="s">
        <v>2266</v>
      </c>
      <c r="H584" s="70" t="s">
        <v>2267</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2276</v>
      </c>
      <c r="B585" s="70">
        <v>282</v>
      </c>
      <c r="C585" s="70">
        <v>10</v>
      </c>
      <c r="D585" s="70">
        <v>17</v>
      </c>
      <c r="E585" s="70">
        <v>2013</v>
      </c>
      <c r="F585" s="70" t="s">
        <v>180</v>
      </c>
      <c r="G585" s="70" t="s">
        <v>2266</v>
      </c>
      <c r="H585" s="70" t="s">
        <v>2267</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2277</v>
      </c>
      <c r="B586" s="70">
        <v>283</v>
      </c>
      <c r="C586" s="70">
        <v>11</v>
      </c>
      <c r="D586" s="70">
        <v>17</v>
      </c>
      <c r="E586" s="70">
        <v>2014</v>
      </c>
      <c r="F586" s="70" t="s">
        <v>181</v>
      </c>
      <c r="G586" s="70" t="s">
        <v>2266</v>
      </c>
      <c r="H586" s="70" t="s">
        <v>2267</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2278</v>
      </c>
      <c r="B587" s="70">
        <v>284</v>
      </c>
      <c r="C587" s="70">
        <v>12</v>
      </c>
      <c r="D587" s="70">
        <v>17</v>
      </c>
      <c r="E587" s="70">
        <v>2015</v>
      </c>
      <c r="F587" s="70" t="s">
        <v>182</v>
      </c>
      <c r="G587" s="70" t="s">
        <v>2266</v>
      </c>
      <c r="H587" s="70" t="s">
        <v>2267</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2279</v>
      </c>
      <c r="B588" s="70">
        <v>285</v>
      </c>
      <c r="C588" s="70">
        <v>13</v>
      </c>
      <c r="D588" s="70">
        <v>17</v>
      </c>
      <c r="E588" s="70">
        <v>2016</v>
      </c>
      <c r="F588" s="70" t="s">
        <v>155</v>
      </c>
      <c r="G588" s="70" t="s">
        <v>2266</v>
      </c>
      <c r="H588" s="70" t="s">
        <v>2267</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2280</v>
      </c>
      <c r="B589" s="70">
        <v>286</v>
      </c>
      <c r="C589" s="70">
        <v>14</v>
      </c>
      <c r="D589" s="70">
        <v>17</v>
      </c>
      <c r="E589" s="70">
        <v>2017</v>
      </c>
      <c r="F589" s="70" t="s">
        <v>156</v>
      </c>
      <c r="G589" s="70" t="s">
        <v>2266</v>
      </c>
      <c r="H589" s="70" t="s">
        <v>2267</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2281</v>
      </c>
      <c r="B590" s="70">
        <v>287</v>
      </c>
      <c r="C590" s="70">
        <v>15</v>
      </c>
      <c r="D590" s="70">
        <v>17</v>
      </c>
      <c r="E590" s="70">
        <v>2018</v>
      </c>
      <c r="F590" s="70" t="s">
        <v>183</v>
      </c>
      <c r="G590" s="70" t="s">
        <v>2266</v>
      </c>
      <c r="H590" s="70" t="s">
        <v>2267</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2282</v>
      </c>
      <c r="B591" s="70">
        <v>288</v>
      </c>
      <c r="C591" s="70">
        <v>16</v>
      </c>
      <c r="D591" s="70">
        <v>17</v>
      </c>
      <c r="E591" s="70">
        <v>2019</v>
      </c>
      <c r="F591" s="70" t="s">
        <v>158</v>
      </c>
      <c r="G591" s="70" t="s">
        <v>2266</v>
      </c>
      <c r="H591" s="70" t="s">
        <v>2267</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2283</v>
      </c>
      <c r="B592" s="70">
        <v>289</v>
      </c>
      <c r="C592" s="70">
        <v>17</v>
      </c>
      <c r="D592" s="70">
        <v>17</v>
      </c>
      <c r="E592" s="70">
        <v>2020</v>
      </c>
      <c r="F592" s="70" t="s">
        <v>159</v>
      </c>
      <c r="G592" s="70" t="s">
        <v>2266</v>
      </c>
      <c r="H592" s="70" t="s">
        <v>2267</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2284</v>
      </c>
      <c r="B593" s="70">
        <v>289</v>
      </c>
      <c r="C593" s="70">
        <v>18</v>
      </c>
      <c r="D593" s="70">
        <v>17</v>
      </c>
      <c r="E593" s="70">
        <v>2021</v>
      </c>
      <c r="F593" s="70" t="s">
        <v>160</v>
      </c>
      <c r="G593" s="70" t="s">
        <v>2266</v>
      </c>
      <c r="H593" s="70" t="s">
        <v>2267</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2285</v>
      </c>
      <c r="B594" s="70">
        <v>289</v>
      </c>
      <c r="C594" s="70">
        <v>19</v>
      </c>
      <c r="D594" s="70">
        <v>17</v>
      </c>
      <c r="E594" s="70">
        <v>2022</v>
      </c>
      <c r="F594" s="70" t="s">
        <v>161</v>
      </c>
      <c r="G594" s="70" t="s">
        <v>2266</v>
      </c>
      <c r="H594" s="70" t="s">
        <v>2267</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289</v>
      </c>
      <c r="C595" s="70">
        <v>20</v>
      </c>
      <c r="D595" s="70">
        <v>17</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289</v>
      </c>
      <c r="C596" s="70">
        <v>21</v>
      </c>
      <c r="D596" s="70">
        <v>17</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18</v>
      </c>
      <c r="C597" s="70">
        <v>1</v>
      </c>
      <c r="D597" s="70">
        <v>2</v>
      </c>
      <c r="E597" s="70">
        <v>1990</v>
      </c>
      <c r="F597" s="70" t="s">
        <v>787</v>
      </c>
      <c r="G597" s="1064" t="s">
        <v>2289</v>
      </c>
      <c r="H597" s="70" t="s">
        <v>2290</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19</v>
      </c>
      <c r="C598" s="70">
        <v>2</v>
      </c>
      <c r="D598" s="70">
        <v>2</v>
      </c>
      <c r="E598" s="70">
        <v>2005</v>
      </c>
      <c r="F598" s="70" t="s">
        <v>789</v>
      </c>
      <c r="G598" s="70" t="s">
        <v>2289</v>
      </c>
      <c r="H598" s="70" t="s">
        <v>2290</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20</v>
      </c>
      <c r="C599" s="70">
        <v>3</v>
      </c>
      <c r="D599" s="70">
        <v>2</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21</v>
      </c>
      <c r="C600" s="70">
        <v>4</v>
      </c>
      <c r="D600" s="70">
        <v>2</v>
      </c>
      <c r="E600" s="70">
        <v>2007</v>
      </c>
      <c r="F600" s="70" t="s">
        <v>791</v>
      </c>
      <c r="G600" s="70" t="s">
        <v>2289</v>
      </c>
      <c r="H600" s="70" t="s">
        <v>2290</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22</v>
      </c>
      <c r="C601" s="70">
        <v>5</v>
      </c>
      <c r="D601" s="70">
        <v>2</v>
      </c>
      <c r="E601" s="70">
        <v>2008</v>
      </c>
      <c r="F601" s="70" t="s">
        <v>792</v>
      </c>
      <c r="G601" s="70" t="s">
        <v>2289</v>
      </c>
      <c r="H601" s="70" t="s">
        <v>2290</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23</v>
      </c>
      <c r="C602" s="70">
        <v>6</v>
      </c>
      <c r="D602" s="70">
        <v>2</v>
      </c>
      <c r="E602" s="70">
        <v>2009</v>
      </c>
      <c r="F602" s="70" t="s">
        <v>176</v>
      </c>
      <c r="G602" s="70" t="s">
        <v>2289</v>
      </c>
      <c r="H602" s="70" t="s">
        <v>2290</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2296</v>
      </c>
      <c r="B603" s="70">
        <v>24</v>
      </c>
      <c r="C603" s="70">
        <v>7</v>
      </c>
      <c r="D603" s="70">
        <v>2</v>
      </c>
      <c r="E603" s="70">
        <v>2010</v>
      </c>
      <c r="F603" s="70" t="s">
        <v>177</v>
      </c>
      <c r="G603" s="70" t="s">
        <v>2289</v>
      </c>
      <c r="H603" s="70" t="s">
        <v>2290</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2297</v>
      </c>
      <c r="B604" s="70">
        <v>25</v>
      </c>
      <c r="C604" s="70">
        <v>8</v>
      </c>
      <c r="D604" s="70">
        <v>2</v>
      </c>
      <c r="E604" s="70">
        <v>2011</v>
      </c>
      <c r="F604" s="70" t="s">
        <v>178</v>
      </c>
      <c r="G604" s="70" t="s">
        <v>2289</v>
      </c>
      <c r="H604" s="70" t="s">
        <v>2290</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2298</v>
      </c>
      <c r="B605" s="70">
        <v>26</v>
      </c>
      <c r="C605" s="70">
        <v>9</v>
      </c>
      <c r="D605" s="70">
        <v>2</v>
      </c>
      <c r="E605" s="70">
        <v>2012</v>
      </c>
      <c r="F605" s="70" t="s">
        <v>179</v>
      </c>
      <c r="G605" s="70" t="s">
        <v>2289</v>
      </c>
      <c r="H605" s="70" t="s">
        <v>2290</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2299</v>
      </c>
      <c r="B606" s="70">
        <v>27</v>
      </c>
      <c r="C606" s="70">
        <v>10</v>
      </c>
      <c r="D606" s="70">
        <v>2</v>
      </c>
      <c r="E606" s="70">
        <v>2013</v>
      </c>
      <c r="F606" s="70" t="s">
        <v>180</v>
      </c>
      <c r="G606" s="70" t="s">
        <v>2289</v>
      </c>
      <c r="H606" s="70" t="s">
        <v>2290</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2300</v>
      </c>
      <c r="B607" s="70">
        <v>28</v>
      </c>
      <c r="C607" s="70">
        <v>11</v>
      </c>
      <c r="D607" s="70">
        <v>2</v>
      </c>
      <c r="E607" s="70">
        <v>2014</v>
      </c>
      <c r="F607" s="70" t="s">
        <v>181</v>
      </c>
      <c r="G607" s="70" t="s">
        <v>2289</v>
      </c>
      <c r="H607" s="70" t="s">
        <v>2290</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2301</v>
      </c>
      <c r="B608" s="70">
        <v>29</v>
      </c>
      <c r="C608" s="70">
        <v>12</v>
      </c>
      <c r="D608" s="70">
        <v>2</v>
      </c>
      <c r="E608" s="70">
        <v>2015</v>
      </c>
      <c r="F608" s="70" t="s">
        <v>182</v>
      </c>
      <c r="G608" s="70" t="s">
        <v>2289</v>
      </c>
      <c r="H608" s="70" t="s">
        <v>2290</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2302</v>
      </c>
      <c r="B609" s="70">
        <v>30</v>
      </c>
      <c r="C609" s="70">
        <v>13</v>
      </c>
      <c r="D609" s="70">
        <v>2</v>
      </c>
      <c r="E609" s="70">
        <v>2016</v>
      </c>
      <c r="F609" s="70" t="s">
        <v>155</v>
      </c>
      <c r="G609" s="70" t="s">
        <v>2289</v>
      </c>
      <c r="H609" s="70" t="s">
        <v>2290</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2303</v>
      </c>
      <c r="B610" s="70">
        <v>31</v>
      </c>
      <c r="C610" s="70">
        <v>14</v>
      </c>
      <c r="D610" s="70">
        <v>2</v>
      </c>
      <c r="E610" s="70">
        <v>2017</v>
      </c>
      <c r="F610" s="70" t="s">
        <v>156</v>
      </c>
      <c r="G610" s="70" t="s">
        <v>2289</v>
      </c>
      <c r="H610" s="70" t="s">
        <v>2290</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2304</v>
      </c>
      <c r="B611" s="70">
        <v>32</v>
      </c>
      <c r="C611" s="70">
        <v>15</v>
      </c>
      <c r="D611" s="70">
        <v>2</v>
      </c>
      <c r="E611" s="70">
        <v>2018</v>
      </c>
      <c r="F611" s="70" t="s">
        <v>183</v>
      </c>
      <c r="G611" s="70" t="s">
        <v>2289</v>
      </c>
      <c r="H611" s="70" t="s">
        <v>2290</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2305</v>
      </c>
      <c r="B612" s="70">
        <v>33</v>
      </c>
      <c r="C612" s="70">
        <v>16</v>
      </c>
      <c r="D612" s="70">
        <v>2</v>
      </c>
      <c r="E612" s="70">
        <v>2019</v>
      </c>
      <c r="F612" s="70" t="s">
        <v>158</v>
      </c>
      <c r="G612" s="70" t="s">
        <v>2289</v>
      </c>
      <c r="H612" s="70" t="s">
        <v>2290</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2306</v>
      </c>
      <c r="B613" s="70">
        <v>34</v>
      </c>
      <c r="C613" s="70">
        <v>17</v>
      </c>
      <c r="D613" s="70">
        <v>2</v>
      </c>
      <c r="E613" s="70">
        <v>2020</v>
      </c>
      <c r="F613" s="70" t="s">
        <v>159</v>
      </c>
      <c r="G613" s="70" t="s">
        <v>2289</v>
      </c>
      <c r="H613" s="70" t="s">
        <v>2290</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2307</v>
      </c>
      <c r="B614" s="70">
        <v>34</v>
      </c>
      <c r="C614" s="70">
        <v>18</v>
      </c>
      <c r="D614" s="70">
        <v>2</v>
      </c>
      <c r="E614" s="70">
        <v>2021</v>
      </c>
      <c r="F614" s="70" t="s">
        <v>160</v>
      </c>
      <c r="G614" s="70" t="s">
        <v>2289</v>
      </c>
      <c r="H614" s="70" t="s">
        <v>2290</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2308</v>
      </c>
      <c r="B615" s="70">
        <v>34</v>
      </c>
      <c r="C615" s="70">
        <v>19</v>
      </c>
      <c r="D615" s="70">
        <v>2</v>
      </c>
      <c r="E615" s="70">
        <v>2022</v>
      </c>
      <c r="F615" s="70" t="s">
        <v>161</v>
      </c>
      <c r="G615" s="1064" t="s">
        <v>2289</v>
      </c>
      <c r="H615" s="70" t="s">
        <v>2290</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34</v>
      </c>
      <c r="C616" s="70">
        <v>20</v>
      </c>
      <c r="D616" s="70">
        <v>2</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34</v>
      </c>
      <c r="C617" s="70">
        <v>21</v>
      </c>
      <c r="D617" s="70">
        <v>2</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12462.795146769011</v>
      </c>
      <c r="K618" s="71">
        <v>277.32272176860749</v>
      </c>
      <c r="L618" s="71">
        <v>409.45126363561928</v>
      </c>
      <c r="M618" s="71">
        <v>1640.0982378395281</v>
      </c>
      <c r="N618" s="71">
        <v>1857.0381529391341</v>
      </c>
      <c r="O618" s="71">
        <v>1471.9153605680419</v>
      </c>
      <c r="P618" s="71">
        <v>1742.3544947970299</v>
      </c>
      <c r="Q618" s="71">
        <v>110.399536520355</v>
      </c>
      <c r="R618" s="71">
        <v>157.6745334992888</v>
      </c>
      <c r="S618" s="71">
        <v>118.04921999999991</v>
      </c>
      <c r="T618" s="72"/>
      <c r="U618" s="71">
        <v>749616305</v>
      </c>
      <c r="V618" s="71">
        <v>74290</v>
      </c>
      <c r="W618" s="71">
        <v>4007</v>
      </c>
      <c r="X618" s="71">
        <v>501191</v>
      </c>
      <c r="Y618" s="71">
        <v>546117</v>
      </c>
      <c r="Z618" s="71">
        <v>605416</v>
      </c>
      <c r="AA618" s="71">
        <v>423063</v>
      </c>
      <c r="AB618" s="71">
        <v>1792514</v>
      </c>
      <c r="AC618" s="71">
        <v>27309513</v>
      </c>
      <c r="AD618" s="71">
        <v>118.04922000000001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12480.334499706491</v>
      </c>
      <c r="K619" s="71">
        <v>183.9329383338893</v>
      </c>
      <c r="L619" s="71">
        <v>486.35398279457502</v>
      </c>
      <c r="M619" s="71">
        <v>2714.147275301912</v>
      </c>
      <c r="N619" s="71">
        <v>2867.5483856849119</v>
      </c>
      <c r="O619" s="71">
        <v>2240.1324418462468</v>
      </c>
      <c r="P619" s="71">
        <v>1769.0184495008341</v>
      </c>
      <c r="Q619" s="71">
        <v>109.43075148699</v>
      </c>
      <c r="R619" s="71">
        <v>181.49409666940701</v>
      </c>
      <c r="S619" s="71">
        <v>113.97845197732001</v>
      </c>
      <c r="T619" s="72"/>
      <c r="U619" s="71">
        <v>945809491</v>
      </c>
      <c r="V619" s="71">
        <v>63332</v>
      </c>
      <c r="W619" s="71">
        <v>5384</v>
      </c>
      <c r="X619" s="71">
        <v>459835</v>
      </c>
      <c r="Y619" s="71">
        <v>691279</v>
      </c>
      <c r="Z619" s="71">
        <v>1066227</v>
      </c>
      <c r="AA619" s="71">
        <v>351787</v>
      </c>
      <c r="AB619" s="71">
        <v>1857456</v>
      </c>
      <c r="AC619" s="71">
        <v>32093473</v>
      </c>
      <c r="AD619" s="71">
        <v>113.97845197732001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12974.59846304334</v>
      </c>
      <c r="K621" s="71">
        <v>157.91566559445701</v>
      </c>
      <c r="L621" s="71">
        <v>411.23736737339601</v>
      </c>
      <c r="M621" s="71">
        <v>2672.8857667744901</v>
      </c>
      <c r="N621" s="71">
        <v>2919.769720224559</v>
      </c>
      <c r="O621" s="71">
        <v>2197.0455909540419</v>
      </c>
      <c r="P621" s="71">
        <v>1751.826160844812</v>
      </c>
      <c r="Q621" s="71">
        <v>115.467470603899</v>
      </c>
      <c r="R621" s="71">
        <v>163.20170106389219</v>
      </c>
      <c r="S621" s="71">
        <v>88.714295276974198</v>
      </c>
      <c r="T621" s="72"/>
      <c r="U621" s="71">
        <v>1160177667</v>
      </c>
      <c r="V621" s="71">
        <v>58977</v>
      </c>
      <c r="W621" s="71">
        <v>5311</v>
      </c>
      <c r="X621" s="71">
        <v>557819</v>
      </c>
      <c r="Y621" s="71">
        <v>710875</v>
      </c>
      <c r="Z621" s="71">
        <v>1087079</v>
      </c>
      <c r="AA621" s="71">
        <v>343058</v>
      </c>
      <c r="AB621" s="71">
        <v>1856282</v>
      </c>
      <c r="AC621" s="71">
        <v>29686876</v>
      </c>
      <c r="AD621" s="71">
        <v>88.714295276974198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12340.687605007201</v>
      </c>
      <c r="K622" s="71">
        <v>119.0848808328556</v>
      </c>
      <c r="L622" s="71">
        <v>351.685844105049</v>
      </c>
      <c r="M622" s="71">
        <v>2821.6987052714239</v>
      </c>
      <c r="N622" s="71">
        <v>2562.6847081634592</v>
      </c>
      <c r="O622" s="71">
        <v>2139.2263404343671</v>
      </c>
      <c r="P622" s="71">
        <v>1704.73456786774</v>
      </c>
      <c r="Q622" s="71">
        <v>113.46241731085</v>
      </c>
      <c r="R622" s="71">
        <v>156.6240179916455</v>
      </c>
      <c r="S622" s="71">
        <v>121.3920910568331</v>
      </c>
      <c r="T622" s="72"/>
      <c r="U622" s="71">
        <v>1174505833</v>
      </c>
      <c r="V622" s="71">
        <v>58977</v>
      </c>
      <c r="W622" s="71">
        <v>5311</v>
      </c>
      <c r="X622" s="71">
        <v>557819</v>
      </c>
      <c r="Y622" s="71">
        <v>718960</v>
      </c>
      <c r="Z622" s="71">
        <v>1095621</v>
      </c>
      <c r="AA622" s="71">
        <v>334217</v>
      </c>
      <c r="AB622" s="71">
        <v>1854050</v>
      </c>
      <c r="AC622" s="71">
        <v>29584122</v>
      </c>
      <c r="AD622" s="71">
        <v>121.3920910568331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11538.347635574941</v>
      </c>
      <c r="K623" s="71">
        <v>124.3882604074149</v>
      </c>
      <c r="L623" s="71">
        <v>408.59444098622208</v>
      </c>
      <c r="M623" s="71">
        <v>2973.4480652956559</v>
      </c>
      <c r="N623" s="71">
        <v>2668.7965448793589</v>
      </c>
      <c r="O623" s="71">
        <v>2183.4869838218378</v>
      </c>
      <c r="P623" s="71">
        <v>1625.5747530111539</v>
      </c>
      <c r="Q623" s="71">
        <v>107.832798644267</v>
      </c>
      <c r="R623" s="71">
        <v>144.9092822649703</v>
      </c>
      <c r="S623" s="71">
        <v>117.77678704592</v>
      </c>
      <c r="T623" s="72"/>
      <c r="U623" s="71">
        <v>937458434</v>
      </c>
      <c r="V623" s="71">
        <v>59747</v>
      </c>
      <c r="W623" s="71">
        <v>7683</v>
      </c>
      <c r="X623" s="71">
        <v>615869</v>
      </c>
      <c r="Y623" s="71">
        <v>724893</v>
      </c>
      <c r="Z623" s="71">
        <v>1103806</v>
      </c>
      <c r="AA623" s="71">
        <v>327179</v>
      </c>
      <c r="AB623" s="71">
        <v>1849703</v>
      </c>
      <c r="AC623" s="71">
        <v>26702965</v>
      </c>
      <c r="AD623" s="71">
        <v>117.77678704592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7.13</v>
      </c>
      <c r="BI623" s="71">
        <v>13.12</v>
      </c>
      <c r="BJ623" s="71">
        <v>10792.56</v>
      </c>
      <c r="BK623" s="71">
        <v>2966.9679999999998</v>
      </c>
      <c r="BL623" s="71">
        <v>453.12599999999998</v>
      </c>
      <c r="BM623" s="71">
        <v>0</v>
      </c>
      <c r="BN623" s="72"/>
      <c r="BO623" s="71">
        <v>2</v>
      </c>
      <c r="BP623" s="71">
        <v>2</v>
      </c>
      <c r="BQ623" s="71">
        <v>241</v>
      </c>
      <c r="BR623" s="71">
        <v>10</v>
      </c>
      <c r="BS623" s="71">
        <v>63</v>
      </c>
      <c r="BT623" s="71">
        <v>0</v>
      </c>
      <c r="BU623"/>
      <c r="BV623" s="70">
        <v>12607.489</v>
      </c>
      <c r="BW623" s="70">
        <v>330.47800000000001</v>
      </c>
      <c r="BX623" s="70">
        <v>994.22699999999998</v>
      </c>
      <c r="BY623" s="70">
        <v>5.6790000000000003</v>
      </c>
      <c r="BZ623" s="70">
        <v>60.917999999999999</v>
      </c>
      <c r="CA623" s="70">
        <v>11</v>
      </c>
      <c r="CB623" s="70">
        <v>140.79400000000001</v>
      </c>
      <c r="CC623" s="70">
        <v>82.319000000000003</v>
      </c>
      <c r="CD623" s="70">
        <v>0</v>
      </c>
    </row>
    <row r="624" spans="1:82">
      <c r="A624" s="70" t="s">
        <v>2415</v>
      </c>
      <c r="B624" s="70">
        <v>517</v>
      </c>
      <c r="C624" s="70">
        <v>7</v>
      </c>
      <c r="D624" s="70">
        <v>31</v>
      </c>
      <c r="E624" s="70">
        <v>2010</v>
      </c>
      <c r="F624" s="70" t="s">
        <v>177</v>
      </c>
      <c r="G624" s="70" t="s">
        <v>2408</v>
      </c>
      <c r="H624" s="70" t="s">
        <v>2409</v>
      </c>
      <c r="I624" s="148"/>
      <c r="J624" s="71">
        <v>11979.622801486799</v>
      </c>
      <c r="K624" s="71">
        <v>130.05346103966829</v>
      </c>
      <c r="L624" s="71">
        <v>379.28993579675131</v>
      </c>
      <c r="M624" s="71">
        <v>3069.322305727701</v>
      </c>
      <c r="N624" s="71">
        <v>3055.1983105288109</v>
      </c>
      <c r="O624" s="71">
        <v>2189.6653625464451</v>
      </c>
      <c r="P624" s="71">
        <v>1638.2624061451761</v>
      </c>
      <c r="Q624" s="71">
        <v>112.20487949181199</v>
      </c>
      <c r="R624" s="71">
        <v>151.80525513991421</v>
      </c>
      <c r="S624" s="71">
        <v>127.99869688404</v>
      </c>
      <c r="T624" s="72"/>
      <c r="U624" s="71">
        <v>976473365</v>
      </c>
      <c r="V624" s="71">
        <v>59747</v>
      </c>
      <c r="W624" s="71">
        <v>7683</v>
      </c>
      <c r="X624" s="71">
        <v>615869</v>
      </c>
      <c r="Y624" s="71">
        <v>730515</v>
      </c>
      <c r="Z624" s="71">
        <v>1112073</v>
      </c>
      <c r="AA624" s="71">
        <v>321498</v>
      </c>
      <c r="AB624" s="71">
        <v>1844293</v>
      </c>
      <c r="AC624" s="71">
        <v>26509534</v>
      </c>
      <c r="AD624" s="71">
        <v>127.99869688404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7.3620000000000001</v>
      </c>
      <c r="BI624" s="71">
        <v>13.162000000000001</v>
      </c>
      <c r="BJ624" s="71">
        <v>10910.59434</v>
      </c>
      <c r="BK624" s="71">
        <v>2991.2370000000001</v>
      </c>
      <c r="BL624" s="71">
        <v>548.98199999999997</v>
      </c>
      <c r="BM624" s="71">
        <v>0</v>
      </c>
      <c r="BN624" s="72"/>
      <c r="BO624" s="71">
        <v>2</v>
      </c>
      <c r="BP624" s="71">
        <v>2</v>
      </c>
      <c r="BQ624" s="71">
        <v>250</v>
      </c>
      <c r="BR624" s="71">
        <v>12</v>
      </c>
      <c r="BS624" s="71">
        <v>64</v>
      </c>
      <c r="BT624" s="71">
        <v>0</v>
      </c>
      <c r="BU624"/>
      <c r="BV624" s="70">
        <v>12870.80234</v>
      </c>
      <c r="BW624" s="70">
        <v>317.767</v>
      </c>
      <c r="BX624" s="70">
        <v>984.96699999999998</v>
      </c>
      <c r="BY624" s="70">
        <v>7.601</v>
      </c>
      <c r="BZ624" s="70">
        <v>28.797000000000001</v>
      </c>
      <c r="CA624" s="70">
        <v>12</v>
      </c>
      <c r="CB624" s="70">
        <v>167.179</v>
      </c>
      <c r="CC624" s="70">
        <v>82.224000000000004</v>
      </c>
      <c r="CD624" s="70">
        <v>0</v>
      </c>
    </row>
    <row r="625" spans="1:82">
      <c r="A625" s="70" t="s">
        <v>2416</v>
      </c>
      <c r="B625" s="70">
        <v>518</v>
      </c>
      <c r="C625" s="70">
        <v>8</v>
      </c>
      <c r="D625" s="70">
        <v>31</v>
      </c>
      <c r="E625" s="70">
        <v>2011</v>
      </c>
      <c r="F625" s="70" t="s">
        <v>178</v>
      </c>
      <c r="G625" s="70" t="s">
        <v>2408</v>
      </c>
      <c r="H625" s="70" t="s">
        <v>2409</v>
      </c>
      <c r="I625" s="148"/>
      <c r="J625" s="71">
        <v>12455.360748520139</v>
      </c>
      <c r="K625" s="71">
        <v>179.531812063095</v>
      </c>
      <c r="L625" s="71">
        <v>377.23211653834181</v>
      </c>
      <c r="M625" s="71">
        <v>3574.672010805632</v>
      </c>
      <c r="N625" s="71">
        <v>3137.323037303187</v>
      </c>
      <c r="O625" s="71">
        <v>2169.8452727985596</v>
      </c>
      <c r="P625" s="71">
        <v>1574.5794584621199</v>
      </c>
      <c r="Q625" s="71">
        <v>129.02842136172501</v>
      </c>
      <c r="R625" s="71">
        <v>149.46852746430221</v>
      </c>
      <c r="S625" s="71">
        <v>132.97807339631899</v>
      </c>
      <c r="T625" s="72"/>
      <c r="U625" s="71">
        <v>941572054</v>
      </c>
      <c r="V625" s="71">
        <v>59747</v>
      </c>
      <c r="W625" s="71">
        <v>7683</v>
      </c>
      <c r="X625" s="71">
        <v>615869</v>
      </c>
      <c r="Y625" s="71">
        <v>727521</v>
      </c>
      <c r="Z625" s="71">
        <v>1125948</v>
      </c>
      <c r="AA625" s="71">
        <v>318196</v>
      </c>
      <c r="AB625" s="71">
        <v>1838613</v>
      </c>
      <c r="AC625" s="71">
        <v>26058306</v>
      </c>
      <c r="AD625" s="71">
        <v>132.97807339631899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25.16</v>
      </c>
      <c r="BI625" s="71">
        <v>13.965</v>
      </c>
      <c r="BJ625" s="71">
        <v>11004.195</v>
      </c>
      <c r="BK625" s="71">
        <v>3311.3420000000001</v>
      </c>
      <c r="BL625" s="71">
        <v>586.51599999999996</v>
      </c>
      <c r="BM625" s="71">
        <v>0</v>
      </c>
      <c r="BN625" s="72"/>
      <c r="BO625" s="71">
        <v>4</v>
      </c>
      <c r="BP625" s="71">
        <v>2</v>
      </c>
      <c r="BQ625" s="71">
        <v>245</v>
      </c>
      <c r="BR625" s="71">
        <v>12</v>
      </c>
      <c r="BS625" s="71">
        <v>68</v>
      </c>
      <c r="BT625" s="71">
        <v>0</v>
      </c>
      <c r="BU625"/>
      <c r="BV625" s="70">
        <v>13321.377</v>
      </c>
      <c r="BW625" s="70">
        <v>267.37599999999998</v>
      </c>
      <c r="BX625" s="70">
        <v>1114.3920000000001</v>
      </c>
      <c r="BY625" s="70">
        <v>11.368</v>
      </c>
      <c r="BZ625" s="70">
        <v>48.448</v>
      </c>
      <c r="CA625" s="70">
        <v>14</v>
      </c>
      <c r="CB625" s="70">
        <v>124.16500000000001</v>
      </c>
      <c r="CC625" s="70">
        <v>40.052</v>
      </c>
      <c r="CD625" s="70">
        <v>0</v>
      </c>
    </row>
    <row r="626" spans="1:82">
      <c r="A626" s="70" t="s">
        <v>2417</v>
      </c>
      <c r="B626" s="70">
        <v>519</v>
      </c>
      <c r="C626" s="70">
        <v>9</v>
      </c>
      <c r="D626" s="70">
        <v>31</v>
      </c>
      <c r="E626" s="70">
        <v>2012</v>
      </c>
      <c r="F626" s="70" t="s">
        <v>179</v>
      </c>
      <c r="G626" s="70" t="s">
        <v>2408</v>
      </c>
      <c r="H626" s="70" t="s">
        <v>2409</v>
      </c>
      <c r="I626" s="148"/>
      <c r="J626" s="71">
        <v>12749.939188032509</v>
      </c>
      <c r="K626" s="71">
        <v>167.64013034537601</v>
      </c>
      <c r="L626" s="71">
        <v>382.78955999275701</v>
      </c>
      <c r="M626" s="71">
        <v>3375.627425719013</v>
      </c>
      <c r="N626" s="71">
        <v>3092.743952890864</v>
      </c>
      <c r="O626" s="71">
        <v>2179.3792109796359</v>
      </c>
      <c r="P626" s="71">
        <v>1563.7709321498851</v>
      </c>
      <c r="Q626" s="71">
        <v>142.70335344498699</v>
      </c>
      <c r="R626" s="71">
        <v>161.4583208460449</v>
      </c>
      <c r="S626" s="71">
        <v>131.62861455873499</v>
      </c>
      <c r="T626" s="72"/>
      <c r="U626" s="71">
        <v>1013696929</v>
      </c>
      <c r="V626" s="71">
        <v>59747</v>
      </c>
      <c r="W626" s="71">
        <v>7683</v>
      </c>
      <c r="X626" s="71">
        <v>615869</v>
      </c>
      <c r="Y626" s="71">
        <v>763846</v>
      </c>
      <c r="Z626" s="71">
        <v>1139865</v>
      </c>
      <c r="AA626" s="71">
        <v>314224</v>
      </c>
      <c r="AB626" s="71">
        <v>1871619</v>
      </c>
      <c r="AC626" s="71">
        <v>27419532</v>
      </c>
      <c r="AD626" s="71">
        <v>131.62861455873499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22.687000000000001</v>
      </c>
      <c r="BI626" s="71">
        <v>14.962</v>
      </c>
      <c r="BJ626" s="71">
        <v>11347.241</v>
      </c>
      <c r="BK626" s="71">
        <v>3222.511</v>
      </c>
      <c r="BL626" s="71">
        <v>664.84299999999996</v>
      </c>
      <c r="BM626" s="71">
        <v>0</v>
      </c>
      <c r="BN626" s="72"/>
      <c r="BO626" s="71">
        <v>4</v>
      </c>
      <c r="BP626" s="71">
        <v>2</v>
      </c>
      <c r="BQ626" s="71">
        <v>253</v>
      </c>
      <c r="BR626" s="71">
        <v>12</v>
      </c>
      <c r="BS626" s="71">
        <v>72</v>
      </c>
      <c r="BT626" s="71">
        <v>0</v>
      </c>
      <c r="BU626"/>
      <c r="BV626" s="70">
        <v>13637.906000000001</v>
      </c>
      <c r="BW626" s="70">
        <v>292.11599999999999</v>
      </c>
      <c r="BX626" s="70">
        <v>1120.287</v>
      </c>
      <c r="BY626" s="70">
        <v>13.832000000000001</v>
      </c>
      <c r="BZ626" s="70">
        <v>37.000999999999998</v>
      </c>
      <c r="CA626" s="70">
        <v>14</v>
      </c>
      <c r="CB626" s="70">
        <v>115.22499999999999</v>
      </c>
      <c r="CC626" s="70">
        <v>41.877000000000002</v>
      </c>
      <c r="CD626" s="70">
        <v>0</v>
      </c>
    </row>
    <row r="627" spans="1:82">
      <c r="A627" s="70" t="s">
        <v>2418</v>
      </c>
      <c r="B627" s="70">
        <v>520</v>
      </c>
      <c r="C627" s="70">
        <v>10</v>
      </c>
      <c r="D627" s="70">
        <v>31</v>
      </c>
      <c r="E627" s="70">
        <v>2013</v>
      </c>
      <c r="F627" s="70" t="s">
        <v>180</v>
      </c>
      <c r="G627" s="70" t="s">
        <v>2408</v>
      </c>
      <c r="H627" s="70" t="s">
        <v>2409</v>
      </c>
      <c r="I627" s="148"/>
      <c r="J627" s="71">
        <v>13046.47717472255</v>
      </c>
      <c r="K627" s="71">
        <v>146.69100143365031</v>
      </c>
      <c r="L627" s="71">
        <v>363.11581415034402</v>
      </c>
      <c r="M627" s="71">
        <v>3398.9582553398109</v>
      </c>
      <c r="N627" s="71">
        <v>3186.0867872023141</v>
      </c>
      <c r="O627" s="71">
        <v>2113.7468433791296</v>
      </c>
      <c r="P627" s="71">
        <v>1553.0986056043303</v>
      </c>
      <c r="Q627" s="71">
        <v>144.565466823333</v>
      </c>
      <c r="R627" s="71">
        <v>160.56827179329159</v>
      </c>
      <c r="S627" s="71">
        <v>129.53548545960641</v>
      </c>
      <c r="T627" s="72"/>
      <c r="U627" s="71">
        <v>1040924881</v>
      </c>
      <c r="V627" s="71">
        <v>59747</v>
      </c>
      <c r="W627" s="71">
        <v>7683</v>
      </c>
      <c r="X627" s="71">
        <v>615869</v>
      </c>
      <c r="Y627" s="71">
        <v>768510</v>
      </c>
      <c r="Z627" s="71">
        <v>1154898</v>
      </c>
      <c r="AA627" s="71">
        <v>310908</v>
      </c>
      <c r="AB627" s="71">
        <v>1868860</v>
      </c>
      <c r="AC627" s="71">
        <v>26617693</v>
      </c>
      <c r="AD627" s="71">
        <v>129.53548545960641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16.501000000000001</v>
      </c>
      <c r="BI627" s="71">
        <v>16.57</v>
      </c>
      <c r="BJ627" s="71">
        <v>11493.217000000001</v>
      </c>
      <c r="BK627" s="71">
        <v>3095.2420000000002</v>
      </c>
      <c r="BL627" s="71">
        <v>678.31600000000003</v>
      </c>
      <c r="BM627" s="71">
        <v>0</v>
      </c>
      <c r="BN627" s="72"/>
      <c r="BO627" s="71">
        <v>4</v>
      </c>
      <c r="BP627" s="71">
        <v>2</v>
      </c>
      <c r="BQ627" s="71">
        <v>259</v>
      </c>
      <c r="BR627" s="71">
        <v>12</v>
      </c>
      <c r="BS627" s="71">
        <v>74</v>
      </c>
      <c r="BT627" s="71">
        <v>0</v>
      </c>
      <c r="BU627"/>
      <c r="BV627" s="70">
        <v>13581.831</v>
      </c>
      <c r="BW627" s="70">
        <v>305.99099999999999</v>
      </c>
      <c r="BX627" s="70">
        <v>1179.5409999999999</v>
      </c>
      <c r="BY627" s="70">
        <v>3.2210000000000001</v>
      </c>
      <c r="BZ627" s="70">
        <v>41.164999999999999</v>
      </c>
      <c r="CA627" s="70">
        <v>15</v>
      </c>
      <c r="CB627" s="70">
        <v>132.10499999999999</v>
      </c>
      <c r="CC627" s="70">
        <v>40.991999999999997</v>
      </c>
      <c r="CD627" s="70">
        <v>0</v>
      </c>
    </row>
    <row r="628" spans="1:82">
      <c r="A628" s="70" t="s">
        <v>2419</v>
      </c>
      <c r="B628" s="70">
        <v>521</v>
      </c>
      <c r="C628" s="70">
        <v>11</v>
      </c>
      <c r="D628" s="70">
        <v>31</v>
      </c>
      <c r="E628" s="70">
        <v>2014</v>
      </c>
      <c r="F628" s="70" t="s">
        <v>181</v>
      </c>
      <c r="G628" s="70" t="s">
        <v>2408</v>
      </c>
      <c r="H628" s="70" t="s">
        <v>2409</v>
      </c>
      <c r="I628" s="148"/>
      <c r="J628" s="71">
        <v>12628.101689100889</v>
      </c>
      <c r="K628" s="71">
        <v>140.71482441383691</v>
      </c>
      <c r="L628" s="71">
        <v>322.85241813298978</v>
      </c>
      <c r="M628" s="71">
        <v>3438.3593917681619</v>
      </c>
      <c r="N628" s="71">
        <v>2868.658794104485</v>
      </c>
      <c r="O628" s="71">
        <v>2023.4762208761456</v>
      </c>
      <c r="P628" s="71">
        <v>1545.1382712688569</v>
      </c>
      <c r="Q628" s="71">
        <v>138.05277490780301</v>
      </c>
      <c r="R628" s="71">
        <v>162.9049898658142</v>
      </c>
      <c r="S628" s="71">
        <v>153.54980465902139</v>
      </c>
      <c r="T628" s="72"/>
      <c r="U628" s="71">
        <v>1054271013</v>
      </c>
      <c r="V628" s="71">
        <v>48408</v>
      </c>
      <c r="W628" s="71">
        <v>7068</v>
      </c>
      <c r="X628" s="71">
        <v>610352</v>
      </c>
      <c r="Y628" s="71">
        <v>773416</v>
      </c>
      <c r="Z628" s="71">
        <v>1164418</v>
      </c>
      <c r="AA628" s="71">
        <v>307715</v>
      </c>
      <c r="AB628" s="71">
        <v>1860113</v>
      </c>
      <c r="AC628" s="71">
        <v>27089969</v>
      </c>
      <c r="AD628" s="71">
        <v>153.54980465902139</v>
      </c>
      <c r="AE628" s="72"/>
      <c r="AF628" s="71"/>
      <c r="AG628" s="71"/>
      <c r="AH628" s="71"/>
      <c r="AI628" s="71"/>
      <c r="AJ628" s="71"/>
      <c r="AK628" s="71"/>
      <c r="AL628" s="71"/>
      <c r="AM628" s="71"/>
      <c r="AN628" s="71"/>
      <c r="AO628" s="71"/>
      <c r="AP628" s="71"/>
      <c r="AQ628" s="72"/>
      <c r="AR628" s="71">
        <v>39291</v>
      </c>
      <c r="AS628" s="71">
        <v>8037</v>
      </c>
      <c r="AT628" s="71">
        <v>4</v>
      </c>
      <c r="AU628" s="71">
        <v>2</v>
      </c>
      <c r="AV628" s="71">
        <v>0</v>
      </c>
      <c r="AW628" s="71">
        <v>6</v>
      </c>
      <c r="AX628" s="71"/>
      <c r="AY628" s="72"/>
      <c r="AZ628" s="71">
        <v>164556.4</v>
      </c>
      <c r="BA628" s="71">
        <v>477717.9</v>
      </c>
      <c r="BB628" s="71">
        <v>72000</v>
      </c>
      <c r="BC628" s="71">
        <v>430</v>
      </c>
      <c r="BD628" s="71">
        <v>0</v>
      </c>
      <c r="BE628" s="71">
        <v>17180.7</v>
      </c>
      <c r="BF628" s="71"/>
      <c r="BG628" s="72"/>
      <c r="BH628" s="71">
        <v>26.047999999999998</v>
      </c>
      <c r="BI628" s="71">
        <v>15.927</v>
      </c>
      <c r="BJ628" s="71">
        <v>11210.056</v>
      </c>
      <c r="BK628" s="71">
        <v>3127.0309999999999</v>
      </c>
      <c r="BL628" s="71">
        <v>680.49</v>
      </c>
      <c r="BM628" s="71">
        <v>0</v>
      </c>
      <c r="BN628" s="72"/>
      <c r="BO628" s="71">
        <v>5</v>
      </c>
      <c r="BP628" s="71">
        <v>2</v>
      </c>
      <c r="BQ628" s="71">
        <v>259</v>
      </c>
      <c r="BR628" s="71">
        <v>12</v>
      </c>
      <c r="BS628" s="71">
        <v>72</v>
      </c>
      <c r="BT628" s="71">
        <v>0</v>
      </c>
      <c r="BU628"/>
      <c r="BV628" s="70">
        <v>13311.147000000001</v>
      </c>
      <c r="BW628" s="70">
        <v>336.923</v>
      </c>
      <c r="BX628" s="70">
        <v>1172.3520000000001</v>
      </c>
      <c r="BY628" s="70">
        <v>15.438000000000001</v>
      </c>
      <c r="BZ628" s="70">
        <v>52.329000000000001</v>
      </c>
      <c r="CA628" s="70">
        <v>5.9909999999999997</v>
      </c>
      <c r="CB628" s="70">
        <v>99.87</v>
      </c>
      <c r="CC628" s="70">
        <v>65.501999999999995</v>
      </c>
      <c r="CD628" s="70">
        <v>0</v>
      </c>
    </row>
    <row r="629" spans="1:82">
      <c r="A629" s="70" t="s">
        <v>2420</v>
      </c>
      <c r="B629" s="70">
        <v>522</v>
      </c>
      <c r="C629" s="70">
        <v>12</v>
      </c>
      <c r="D629" s="70">
        <v>31</v>
      </c>
      <c r="E629" s="70">
        <v>2015</v>
      </c>
      <c r="F629" s="70" t="s">
        <v>182</v>
      </c>
      <c r="G629" s="70" t="s">
        <v>2408</v>
      </c>
      <c r="H629" s="70" t="s">
        <v>2409</v>
      </c>
      <c r="I629" s="148"/>
      <c r="J629" s="71">
        <v>12524.857556139559</v>
      </c>
      <c r="K629" s="71">
        <v>133.14790442518009</v>
      </c>
      <c r="L629" s="71">
        <v>597.73856650492746</v>
      </c>
      <c r="M629" s="71">
        <v>2810.4479886177041</v>
      </c>
      <c r="N629" s="71">
        <v>2702.83783736961</v>
      </c>
      <c r="O629" s="71">
        <v>2012.1503209258019</v>
      </c>
      <c r="P629" s="71">
        <v>1529.1976342653422</v>
      </c>
      <c r="Q629" s="71">
        <v>134.41205305824101</v>
      </c>
      <c r="R629" s="71">
        <v>159.77195657081981</v>
      </c>
      <c r="S629" s="71">
        <v>150.43277819776341</v>
      </c>
      <c r="T629" s="72"/>
      <c r="U629" s="71">
        <v>1089855588</v>
      </c>
      <c r="V629" s="71">
        <v>48408</v>
      </c>
      <c r="W629" s="71">
        <v>7068</v>
      </c>
      <c r="X629" s="71">
        <v>610352</v>
      </c>
      <c r="Y629" s="71">
        <v>777756</v>
      </c>
      <c r="Z629" s="71">
        <v>1169044</v>
      </c>
      <c r="AA629" s="71">
        <v>304300</v>
      </c>
      <c r="AB629" s="71">
        <v>1850028</v>
      </c>
      <c r="AC629" s="71">
        <v>27310409</v>
      </c>
      <c r="AD629" s="71">
        <v>150.43277819776341</v>
      </c>
      <c r="AE629" s="72"/>
      <c r="AF629" s="71">
        <v>8535064183.9442101</v>
      </c>
      <c r="AG629" s="71">
        <v>99205920.203031808</v>
      </c>
      <c r="AH629" s="71">
        <v>96289915.946288049</v>
      </c>
      <c r="AI629" s="71">
        <v>4033996359.5490861</v>
      </c>
      <c r="AJ629" s="71">
        <v>3992891107.1669979</v>
      </c>
      <c r="AK629" s="71"/>
      <c r="AL629" s="71"/>
      <c r="AM629" s="71">
        <v>253538576.82442099</v>
      </c>
      <c r="AN629" s="71"/>
      <c r="AO629" s="71"/>
      <c r="AP629" s="71">
        <v>17010986063.634035</v>
      </c>
      <c r="AQ629" s="72"/>
      <c r="AR629" s="71">
        <v>43086</v>
      </c>
      <c r="AS629" s="71">
        <v>12236</v>
      </c>
      <c r="AT629" s="71">
        <v>5</v>
      </c>
      <c r="AU629" s="71">
        <v>2</v>
      </c>
      <c r="AV629" s="71">
        <v>0</v>
      </c>
      <c r="AW629" s="71">
        <v>8</v>
      </c>
      <c r="AX629" s="71"/>
      <c r="AY629" s="72"/>
      <c r="AZ629" s="71">
        <v>182861.10000000009</v>
      </c>
      <c r="BA629" s="71">
        <v>788037.60000000009</v>
      </c>
      <c r="BB629" s="71">
        <v>108000</v>
      </c>
      <c r="BC629" s="71">
        <v>430</v>
      </c>
      <c r="BD629" s="71">
        <v>0</v>
      </c>
      <c r="BE629" s="71">
        <v>19360.7</v>
      </c>
      <c r="BF629" s="71"/>
      <c r="BG629" s="72"/>
      <c r="BH629" s="71">
        <v>7.6740000000000004</v>
      </c>
      <c r="BI629" s="71">
        <v>15.779</v>
      </c>
      <c r="BJ629" s="71">
        <v>11153.877500000001</v>
      </c>
      <c r="BK629" s="71">
        <v>3147.4490000000001</v>
      </c>
      <c r="BL629" s="71">
        <v>759.76400000000012</v>
      </c>
      <c r="BM629" s="71">
        <v>0</v>
      </c>
      <c r="BN629" s="72"/>
      <c r="BO629" s="71">
        <v>2</v>
      </c>
      <c r="BP629" s="71">
        <v>2</v>
      </c>
      <c r="BQ629" s="71">
        <v>253</v>
      </c>
      <c r="BR629" s="71">
        <v>12</v>
      </c>
      <c r="BS629" s="71">
        <v>71</v>
      </c>
      <c r="BT629" s="71">
        <v>0</v>
      </c>
      <c r="BU629"/>
      <c r="BV629" s="70">
        <v>13190.0805</v>
      </c>
      <c r="BW629" s="70">
        <v>334.85</v>
      </c>
      <c r="BX629" s="70">
        <v>1193.3689999999999</v>
      </c>
      <c r="BY629" s="70">
        <v>1.899</v>
      </c>
      <c r="BZ629" s="70">
        <v>55.682000000000002</v>
      </c>
      <c r="CA629" s="70">
        <v>64.069999999999993</v>
      </c>
      <c r="CB629" s="70">
        <v>120.03700000000001</v>
      </c>
      <c r="CC629" s="70">
        <v>57.304000000000002</v>
      </c>
      <c r="CD629" s="70">
        <v>67.251999999999995</v>
      </c>
    </row>
    <row r="630" spans="1:82">
      <c r="A630" s="70" t="s">
        <v>2421</v>
      </c>
      <c r="B630" s="70">
        <v>523</v>
      </c>
      <c r="C630" s="70">
        <v>13</v>
      </c>
      <c r="D630" s="70">
        <v>31</v>
      </c>
      <c r="E630" s="70">
        <v>2016</v>
      </c>
      <c r="F630" s="70" t="s">
        <v>155</v>
      </c>
      <c r="G630" s="70" t="s">
        <v>2408</v>
      </c>
      <c r="H630" s="70" t="s">
        <v>2409</v>
      </c>
      <c r="I630" s="148"/>
      <c r="J630" s="71">
        <v>12402.605744355946</v>
      </c>
      <c r="K630" s="71">
        <v>124.62813075050944</v>
      </c>
      <c r="L630" s="71">
        <v>350.78417638549598</v>
      </c>
      <c r="M630" s="71">
        <v>2722.9960277659115</v>
      </c>
      <c r="N630" s="71">
        <v>2763.0316918391877</v>
      </c>
      <c r="O630" s="71">
        <v>2002.5491562424472</v>
      </c>
      <c r="P630" s="71">
        <v>1489.0768047412594</v>
      </c>
      <c r="Q630" s="71">
        <v>130.08674919122652</v>
      </c>
      <c r="R630" s="71">
        <v>163.65774414977716</v>
      </c>
      <c r="S630" s="71">
        <v>165.68915444505498</v>
      </c>
      <c r="T630" s="72"/>
      <c r="U630" s="71">
        <v>989547792</v>
      </c>
      <c r="V630" s="71">
        <v>48408</v>
      </c>
      <c r="W630" s="71">
        <v>7068</v>
      </c>
      <c r="X630" s="71">
        <v>610352</v>
      </c>
      <c r="Y630" s="71">
        <v>782840</v>
      </c>
      <c r="Z630" s="71">
        <v>1177768</v>
      </c>
      <c r="AA630" s="71">
        <v>306475</v>
      </c>
      <c r="AB630" s="71">
        <v>1841753</v>
      </c>
      <c r="AC630" s="71">
        <v>27951131.739042789</v>
      </c>
      <c r="AD630" s="71">
        <v>165.68915444505501</v>
      </c>
      <c r="AE630" s="72"/>
      <c r="AF630" s="71">
        <v>8630575606.8702869</v>
      </c>
      <c r="AG630" s="71">
        <v>91305926.538390949</v>
      </c>
      <c r="AH630" s="71">
        <v>45523576.968615003</v>
      </c>
      <c r="AI630" s="71">
        <v>4148872179.5642338</v>
      </c>
      <c r="AJ630" s="71">
        <v>4080099564.413321</v>
      </c>
      <c r="AK630" s="71"/>
      <c r="AL630" s="71"/>
      <c r="AM630" s="71">
        <v>252600616.3352358</v>
      </c>
      <c r="AN630" s="71"/>
      <c r="AO630" s="71"/>
      <c r="AP630" s="71">
        <v>17248977470.690083</v>
      </c>
      <c r="AQ630" s="72"/>
      <c r="AR630" s="71">
        <v>46192</v>
      </c>
      <c r="AS630" s="71">
        <v>15402</v>
      </c>
      <c r="AT630" s="71">
        <v>7</v>
      </c>
      <c r="AU630" s="71">
        <v>6</v>
      </c>
      <c r="AV630" s="71">
        <v>0</v>
      </c>
      <c r="AW630" s="71">
        <v>11</v>
      </c>
      <c r="AX630" s="71"/>
      <c r="AY630" s="72"/>
      <c r="AZ630" s="71">
        <v>198342.09999999989</v>
      </c>
      <c r="BA630" s="71">
        <v>1077989.3</v>
      </c>
      <c r="BB630" s="71">
        <v>180000</v>
      </c>
      <c r="BC630" s="71">
        <v>1085.2</v>
      </c>
      <c r="BD630" s="71">
        <v>0</v>
      </c>
      <c r="BE630" s="71">
        <v>50990.7</v>
      </c>
      <c r="BF630" s="71"/>
      <c r="BG630" s="72"/>
      <c r="BH630" s="71">
        <v>7.78</v>
      </c>
      <c r="BI630" s="71">
        <v>14.936</v>
      </c>
      <c r="BJ630" s="71">
        <v>10511.351000000001</v>
      </c>
      <c r="BK630" s="71">
        <v>2996.0259999999998</v>
      </c>
      <c r="BL630" s="71">
        <v>823.23800000000006</v>
      </c>
      <c r="BM630" s="71">
        <v>0</v>
      </c>
      <c r="BN630" s="72"/>
      <c r="BO630" s="71">
        <v>2</v>
      </c>
      <c r="BP630" s="71">
        <v>2</v>
      </c>
      <c r="BQ630" s="71">
        <v>256</v>
      </c>
      <c r="BR630" s="71">
        <v>12</v>
      </c>
      <c r="BS630" s="71">
        <v>70</v>
      </c>
      <c r="BT630" s="71">
        <v>0</v>
      </c>
      <c r="BU630"/>
      <c r="BV630" s="70">
        <v>12452.691000000001</v>
      </c>
      <c r="BW630" s="70">
        <v>339.75200000000001</v>
      </c>
      <c r="BX630" s="70">
        <v>1232.7629999999999</v>
      </c>
      <c r="BY630" s="70">
        <v>24.321000000000002</v>
      </c>
      <c r="BZ630" s="70">
        <v>34.908000000000001</v>
      </c>
      <c r="CA630" s="70">
        <v>32.762</v>
      </c>
      <c r="CB630" s="70">
        <v>117.929</v>
      </c>
      <c r="CC630" s="70">
        <v>46.414999999999999</v>
      </c>
      <c r="CD630" s="70">
        <v>71.790000000000006</v>
      </c>
    </row>
    <row r="631" spans="1:82">
      <c r="A631" s="70" t="s">
        <v>2422</v>
      </c>
      <c r="B631" s="70">
        <v>524</v>
      </c>
      <c r="C631" s="70">
        <v>14</v>
      </c>
      <c r="D631" s="70">
        <v>31</v>
      </c>
      <c r="E631" s="70">
        <v>2017</v>
      </c>
      <c r="F631" s="70" t="s">
        <v>156</v>
      </c>
      <c r="G631" s="70" t="s">
        <v>2408</v>
      </c>
      <c r="H631" s="70" t="s">
        <v>2409</v>
      </c>
      <c r="I631" s="148"/>
      <c r="J631" s="71">
        <v>12319.139312387049</v>
      </c>
      <c r="K631" s="71">
        <v>125.82175463122995</v>
      </c>
      <c r="L631" s="71">
        <v>342.78285617411547</v>
      </c>
      <c r="M631" s="71">
        <v>2572.6229972018582</v>
      </c>
      <c r="N631" s="71">
        <v>2702.7400757864798</v>
      </c>
      <c r="O631" s="71">
        <v>1982.8395824025217</v>
      </c>
      <c r="P631" s="71">
        <v>1469.3074075252944</v>
      </c>
      <c r="Q631" s="71">
        <v>125.285604338732</v>
      </c>
      <c r="R631" s="71">
        <v>155.99643321712182</v>
      </c>
      <c r="S631" s="71">
        <v>168.14114522725762</v>
      </c>
      <c r="T631" s="72"/>
      <c r="U631" s="71">
        <v>1050343774</v>
      </c>
      <c r="V631" s="71">
        <v>48408</v>
      </c>
      <c r="W631" s="71">
        <v>7068</v>
      </c>
      <c r="X631" s="71">
        <v>610352</v>
      </c>
      <c r="Y631" s="71">
        <v>789961</v>
      </c>
      <c r="Z631" s="71">
        <v>1185521</v>
      </c>
      <c r="AA631" s="71">
        <v>304334</v>
      </c>
      <c r="AB631" s="71">
        <v>1834269</v>
      </c>
      <c r="AC631" s="71">
        <v>27171300.999999989</v>
      </c>
      <c r="AD631" s="71">
        <v>168.1411452272576</v>
      </c>
      <c r="AE631" s="72"/>
      <c r="AF631" s="71">
        <v>9351234332.2884064</v>
      </c>
      <c r="AG631" s="71">
        <v>96178464.520873532</v>
      </c>
      <c r="AH631" s="71">
        <v>55727851.219725281</v>
      </c>
      <c r="AI631" s="71">
        <v>4078978201.7336178</v>
      </c>
      <c r="AJ631" s="71">
        <v>3879279290.7601538</v>
      </c>
      <c r="AK631" s="71"/>
      <c r="AL631" s="71"/>
      <c r="AM631" s="71">
        <v>251967813.60104209</v>
      </c>
      <c r="AN631" s="71"/>
      <c r="AO631" s="71"/>
      <c r="AP631" s="71">
        <v>17713365954.123821</v>
      </c>
      <c r="AQ631" s="72"/>
      <c r="AR631" s="71">
        <v>48912</v>
      </c>
      <c r="AS631" s="71">
        <v>17813</v>
      </c>
      <c r="AT631" s="71">
        <v>10</v>
      </c>
      <c r="AU631" s="71">
        <v>6</v>
      </c>
      <c r="AV631" s="71">
        <v>0</v>
      </c>
      <c r="AW631" s="71">
        <v>14</v>
      </c>
      <c r="AX631" s="71"/>
      <c r="AY631" s="72"/>
      <c r="AZ631" s="71">
        <v>211779.5</v>
      </c>
      <c r="BA631" s="71">
        <v>1287669.5</v>
      </c>
      <c r="BB631" s="71">
        <v>202039.3</v>
      </c>
      <c r="BC631" s="71">
        <v>1085.2</v>
      </c>
      <c r="BD631" s="71">
        <v>0</v>
      </c>
      <c r="BE631" s="71">
        <v>53460.7</v>
      </c>
      <c r="BF631" s="71"/>
      <c r="BG631" s="72"/>
      <c r="BH631" s="71">
        <v>35.093000000000004</v>
      </c>
      <c r="BI631" s="71">
        <v>14.863</v>
      </c>
      <c r="BJ631" s="71">
        <v>11775.424000000001</v>
      </c>
      <c r="BK631" s="71">
        <v>2987.0639999999999</v>
      </c>
      <c r="BL631" s="71">
        <v>689.40199999999993</v>
      </c>
      <c r="BM631" s="71">
        <v>0</v>
      </c>
      <c r="BN631" s="72"/>
      <c r="BO631" s="71">
        <v>6</v>
      </c>
      <c r="BP631" s="71">
        <v>2</v>
      </c>
      <c r="BQ631" s="71">
        <v>264</v>
      </c>
      <c r="BR631" s="71">
        <v>11</v>
      </c>
      <c r="BS631" s="71">
        <v>68</v>
      </c>
      <c r="BT631" s="71">
        <v>0</v>
      </c>
      <c r="BU631"/>
      <c r="BV631" s="70">
        <v>13646.214</v>
      </c>
      <c r="BW631" s="70">
        <v>336.67599999999999</v>
      </c>
      <c r="BX631" s="70">
        <v>1124.7159999999999</v>
      </c>
      <c r="BY631" s="70">
        <v>26.155000000000001</v>
      </c>
      <c r="BZ631" s="70">
        <v>55.476999999999997</v>
      </c>
      <c r="CA631" s="70">
        <v>26</v>
      </c>
      <c r="CB631" s="70">
        <v>142.59899999999999</v>
      </c>
      <c r="CC631" s="70">
        <v>55.256999999999998</v>
      </c>
      <c r="CD631" s="70">
        <v>88.751999999999995</v>
      </c>
    </row>
    <row r="632" spans="1:82">
      <c r="A632" s="70" t="s">
        <v>2423</v>
      </c>
      <c r="B632" s="70">
        <v>525</v>
      </c>
      <c r="C632" s="70">
        <v>15</v>
      </c>
      <c r="D632" s="70">
        <v>31</v>
      </c>
      <c r="E632" s="70">
        <v>2018</v>
      </c>
      <c r="F632" s="70" t="s">
        <v>183</v>
      </c>
      <c r="G632" s="70" t="s">
        <v>2408</v>
      </c>
      <c r="H632" s="70" t="s">
        <v>2409</v>
      </c>
      <c r="I632" s="148"/>
      <c r="J632" s="71">
        <v>12610.971451290081</v>
      </c>
      <c r="K632" s="71">
        <v>116.54143431174344</v>
      </c>
      <c r="L632" s="71">
        <v>315.20974394728211</v>
      </c>
      <c r="M632" s="71">
        <v>2662.4952558026753</v>
      </c>
      <c r="N632" s="71">
        <v>2455.6530522716207</v>
      </c>
      <c r="O632" s="71">
        <v>1954.3942638240437</v>
      </c>
      <c r="P632" s="71">
        <v>1454.1271061610055</v>
      </c>
      <c r="Q632" s="71">
        <v>115.64701367634601</v>
      </c>
      <c r="R632" s="71">
        <v>161.4778399360595</v>
      </c>
      <c r="S632" s="71">
        <v>169.53029478879151</v>
      </c>
      <c r="T632" s="72"/>
      <c r="U632" s="71">
        <v>1120791065</v>
      </c>
      <c r="V632" s="71">
        <v>48408</v>
      </c>
      <c r="W632" s="71">
        <v>7068</v>
      </c>
      <c r="X632" s="71">
        <v>610352</v>
      </c>
      <c r="Y632" s="71">
        <v>795821</v>
      </c>
      <c r="Z632" s="71">
        <v>1190888</v>
      </c>
      <c r="AA632" s="71">
        <v>304218</v>
      </c>
      <c r="AB632" s="71">
        <v>1824637</v>
      </c>
      <c r="AC632" s="71">
        <v>28015817</v>
      </c>
      <c r="AD632" s="71">
        <v>169.53029478879151</v>
      </c>
      <c r="AE632" s="72"/>
      <c r="AF632" s="71">
        <v>10146481540.935829</v>
      </c>
      <c r="AG632" s="71">
        <v>87178748.686615199</v>
      </c>
      <c r="AH632" s="71">
        <v>51576121.883233331</v>
      </c>
      <c r="AI632" s="71">
        <v>4151319961.135283</v>
      </c>
      <c r="AJ632" s="71">
        <v>3639135643.4865389</v>
      </c>
      <c r="AK632" s="71"/>
      <c r="AL632" s="71"/>
      <c r="AM632" s="71">
        <v>251163309.69557089</v>
      </c>
      <c r="AN632" s="71"/>
      <c r="AO632" s="71"/>
      <c r="AP632" s="71">
        <v>18326855325.823071</v>
      </c>
      <c r="AQ632" s="72"/>
      <c r="AR632" s="71">
        <v>52814</v>
      </c>
      <c r="AS632" s="71">
        <v>20512</v>
      </c>
      <c r="AT632" s="71">
        <v>11</v>
      </c>
      <c r="AU632" s="71">
        <v>6</v>
      </c>
      <c r="AV632" s="71">
        <v>0</v>
      </c>
      <c r="AW632" s="71">
        <v>16</v>
      </c>
      <c r="AX632" s="71"/>
      <c r="AY632" s="72"/>
      <c r="AZ632" s="71">
        <v>230109</v>
      </c>
      <c r="BA632" s="71">
        <v>1610482.6</v>
      </c>
      <c r="BB632" s="71">
        <v>202059</v>
      </c>
      <c r="BC632" s="71">
        <v>1085</v>
      </c>
      <c r="BD632" s="71">
        <v>0</v>
      </c>
      <c r="BE632" s="71">
        <v>54067</v>
      </c>
      <c r="BF632" s="71"/>
      <c r="BG632" s="72"/>
      <c r="BH632" s="71">
        <v>34.366999999999997</v>
      </c>
      <c r="BI632" s="71">
        <v>14.765000000000001</v>
      </c>
      <c r="BJ632" s="71">
        <v>12202.916999999999</v>
      </c>
      <c r="BK632" s="71">
        <v>3100.6590000000001</v>
      </c>
      <c r="BL632" s="71">
        <v>685.79399999999998</v>
      </c>
      <c r="BM632" s="71">
        <v>0</v>
      </c>
      <c r="BN632" s="72"/>
      <c r="BO632" s="71">
        <v>6</v>
      </c>
      <c r="BP632" s="71">
        <v>2</v>
      </c>
      <c r="BQ632" s="71">
        <v>267</v>
      </c>
      <c r="BR632" s="71">
        <v>11</v>
      </c>
      <c r="BS632" s="71">
        <v>66</v>
      </c>
      <c r="BT632" s="71">
        <v>0</v>
      </c>
      <c r="BU632"/>
      <c r="BV632" s="70">
        <v>14062.334000000001</v>
      </c>
      <c r="BW632" s="70">
        <v>349.54500000000002</v>
      </c>
      <c r="BX632" s="70">
        <v>1144.643</v>
      </c>
      <c r="BY632" s="70">
        <v>29.283999999999999</v>
      </c>
      <c r="BZ632" s="70">
        <v>48.545000000000002</v>
      </c>
      <c r="CA632" s="70">
        <v>36</v>
      </c>
      <c r="CB632" s="70">
        <v>181.89699999999999</v>
      </c>
      <c r="CC632" s="70">
        <v>50.671999999999997</v>
      </c>
      <c r="CD632" s="70">
        <v>135.58199999999999</v>
      </c>
    </row>
    <row r="633" spans="1:82">
      <c r="A633" s="70" t="s">
        <v>2424</v>
      </c>
      <c r="B633" s="70">
        <v>526</v>
      </c>
      <c r="C633" s="70">
        <v>16</v>
      </c>
      <c r="D633" s="70">
        <v>31</v>
      </c>
      <c r="E633" s="70">
        <v>2019</v>
      </c>
      <c r="F633" s="70" t="s">
        <v>158</v>
      </c>
      <c r="G633" s="70" t="s">
        <v>2408</v>
      </c>
      <c r="H633" s="70" t="s">
        <v>2409</v>
      </c>
      <c r="I633" s="148"/>
      <c r="J633" s="71">
        <v>12253.919627131343</v>
      </c>
      <c r="K633" s="71">
        <v>108.65654549814862</v>
      </c>
      <c r="L633" s="71">
        <v>317.45034439401144</v>
      </c>
      <c r="M633" s="71">
        <v>2373.9247139593294</v>
      </c>
      <c r="N633" s="71">
        <v>2299.6453329570509</v>
      </c>
      <c r="O633" s="71">
        <v>1905.8710529573161</v>
      </c>
      <c r="P633" s="71">
        <v>1440.7151815426735</v>
      </c>
      <c r="Q633" s="71">
        <v>111.933637111813</v>
      </c>
      <c r="R633" s="71">
        <v>158.97987239494813</v>
      </c>
      <c r="S633" s="71">
        <v>184.18470450306961</v>
      </c>
      <c r="T633" s="72"/>
      <c r="U633" s="71">
        <v>1071725557</v>
      </c>
      <c r="V633" s="71">
        <v>48408</v>
      </c>
      <c r="W633" s="71">
        <v>7068</v>
      </c>
      <c r="X633" s="71">
        <v>610352</v>
      </c>
      <c r="Y633" s="71">
        <v>802803</v>
      </c>
      <c r="Z633" s="71">
        <v>1193203</v>
      </c>
      <c r="AA633" s="71">
        <v>299156</v>
      </c>
      <c r="AB633" s="71">
        <v>1813859</v>
      </c>
      <c r="AC633" s="71">
        <v>28034196</v>
      </c>
      <c r="AD633" s="71">
        <v>184.18470450306961</v>
      </c>
      <c r="AE633" s="72"/>
      <c r="AF633" s="71">
        <v>10289148123.684479</v>
      </c>
      <c r="AG633" s="71">
        <v>85634059.600898758</v>
      </c>
      <c r="AH633" s="71">
        <v>56726417.47593268</v>
      </c>
      <c r="AI633" s="71">
        <v>3983185187.1014299</v>
      </c>
      <c r="AJ633" s="71">
        <v>3582137558.107635</v>
      </c>
      <c r="AK633" s="71">
        <v>0</v>
      </c>
      <c r="AL633" s="71">
        <v>0</v>
      </c>
      <c r="AM633" s="71">
        <v>247033941.07675871</v>
      </c>
      <c r="AN633" s="71">
        <v>0</v>
      </c>
      <c r="AO633" s="71">
        <v>0</v>
      </c>
      <c r="AP633" s="71">
        <v>18243865287.047134</v>
      </c>
      <c r="AQ633" s="72"/>
      <c r="AR633" s="71">
        <v>55277</v>
      </c>
      <c r="AS633" s="71">
        <v>23201</v>
      </c>
      <c r="AT633" s="71">
        <v>10</v>
      </c>
      <c r="AU633" s="71">
        <v>7</v>
      </c>
      <c r="AV633" s="71">
        <v>0</v>
      </c>
      <c r="AW633" s="71">
        <v>16</v>
      </c>
      <c r="AX633" s="71"/>
      <c r="AY633" s="72"/>
      <c r="AZ633" s="71">
        <v>243374</v>
      </c>
      <c r="BA633" s="71">
        <v>1839301.2</v>
      </c>
      <c r="BB633" s="71">
        <v>199058.8</v>
      </c>
      <c r="BC633" s="71">
        <v>1284.2</v>
      </c>
      <c r="BD633" s="71">
        <v>0</v>
      </c>
      <c r="BE633" s="71">
        <v>48570.692999999992</v>
      </c>
      <c r="BF633" s="71"/>
      <c r="BG633" s="72"/>
      <c r="BH633" s="71">
        <v>33.049999999999997</v>
      </c>
      <c r="BI633" s="71">
        <v>14.098000000000001</v>
      </c>
      <c r="BJ633" s="71">
        <v>11796.92</v>
      </c>
      <c r="BK633" s="71">
        <v>2937.087</v>
      </c>
      <c r="BL633" s="71">
        <v>651.20600000000002</v>
      </c>
      <c r="BM633" s="71">
        <v>0</v>
      </c>
      <c r="BN633" s="72"/>
      <c r="BO633" s="71">
        <v>6</v>
      </c>
      <c r="BP633" s="71">
        <v>2</v>
      </c>
      <c r="BQ633" s="71">
        <v>266</v>
      </c>
      <c r="BR633" s="71">
        <v>9</v>
      </c>
      <c r="BS633" s="71">
        <v>65</v>
      </c>
      <c r="BT633" s="71">
        <v>0</v>
      </c>
      <c r="BU633"/>
      <c r="BV633" s="70">
        <v>13528.034</v>
      </c>
      <c r="BW633" s="70">
        <v>319.40899999999999</v>
      </c>
      <c r="BX633" s="70">
        <v>1148.2840000000001</v>
      </c>
      <c r="BY633" s="70">
        <v>33.956000000000003</v>
      </c>
      <c r="BZ633" s="70">
        <v>45.587000000000003</v>
      </c>
      <c r="CA633" s="70">
        <v>28.364999999999998</v>
      </c>
      <c r="CB633" s="70">
        <v>164.32</v>
      </c>
      <c r="CC633" s="70">
        <v>24.405999999999999</v>
      </c>
      <c r="CD633" s="70">
        <v>140</v>
      </c>
    </row>
    <row r="634" spans="1:82">
      <c r="A634" s="70" t="s">
        <v>2425</v>
      </c>
      <c r="B634" s="70">
        <v>527</v>
      </c>
      <c r="C634" s="70">
        <v>17</v>
      </c>
      <c r="D634" s="70">
        <v>31</v>
      </c>
      <c r="E634" s="70">
        <v>2020</v>
      </c>
      <c r="F634" s="70" t="s">
        <v>159</v>
      </c>
      <c r="G634" s="1064" t="s">
        <v>2408</v>
      </c>
      <c r="H634" s="70" t="s">
        <v>2409</v>
      </c>
      <c r="I634" s="148"/>
      <c r="J634" s="71">
        <v>11772.659809199695</v>
      </c>
      <c r="K634" s="71">
        <v>111.5268536536459</v>
      </c>
      <c r="L634" s="71">
        <v>380.40472467703603</v>
      </c>
      <c r="M634" s="71">
        <v>2130.1511768504984</v>
      </c>
      <c r="N634" s="71">
        <v>2294.5895049581927</v>
      </c>
      <c r="O634" s="71">
        <v>1673.3068944741287</v>
      </c>
      <c r="P634" s="71">
        <v>1357.2851840041969</v>
      </c>
      <c r="Q634" s="71">
        <v>106.17387642494501</v>
      </c>
      <c r="R634" s="71">
        <v>143.75159107859793</v>
      </c>
      <c r="S634" s="71">
        <v>186.09808314221908</v>
      </c>
      <c r="T634" s="72"/>
      <c r="U634" s="71">
        <v>1049186455</v>
      </c>
      <c r="V634" s="71">
        <v>47284</v>
      </c>
      <c r="W634" s="71">
        <v>9021</v>
      </c>
      <c r="X634" s="71">
        <v>607576</v>
      </c>
      <c r="Y634" s="71">
        <v>806290</v>
      </c>
      <c r="Z634" s="71">
        <v>1195700</v>
      </c>
      <c r="AA634" s="71">
        <v>299558</v>
      </c>
      <c r="AB634" s="71">
        <v>1800756</v>
      </c>
      <c r="AC634" s="71">
        <v>25482811</v>
      </c>
      <c r="AD634" s="71">
        <v>186.09808314221908</v>
      </c>
      <c r="AE634" s="72"/>
      <c r="AF634" s="71">
        <v>10249108978.2771</v>
      </c>
      <c r="AG634" s="71">
        <v>85680110.469883755</v>
      </c>
      <c r="AH634" s="71">
        <v>70895453.171560585</v>
      </c>
      <c r="AI634" s="71">
        <v>3830239389.5317669</v>
      </c>
      <c r="AJ634" s="71">
        <v>4106567305.3025198</v>
      </c>
      <c r="AK634" s="71">
        <v>0</v>
      </c>
      <c r="AL634" s="71">
        <v>0</v>
      </c>
      <c r="AM634" s="71">
        <v>235018664.81644306</v>
      </c>
      <c r="AN634" s="71">
        <v>0</v>
      </c>
      <c r="AO634" s="71">
        <v>0</v>
      </c>
      <c r="AP634" s="71">
        <v>18577509901.569275</v>
      </c>
      <c r="AQ634" s="72"/>
      <c r="AR634" s="71">
        <v>58680</v>
      </c>
      <c r="AS634" s="71">
        <v>24960</v>
      </c>
      <c r="AT634" s="71">
        <v>10</v>
      </c>
      <c r="AU634" s="71">
        <v>7</v>
      </c>
      <c r="AV634" s="71">
        <v>0</v>
      </c>
      <c r="AW634" s="71">
        <v>17</v>
      </c>
      <c r="AX634" s="71"/>
      <c r="AY634" s="72"/>
      <c r="AZ634" s="71">
        <v>262003.9</v>
      </c>
      <c r="BA634" s="71">
        <v>2033487.300000004</v>
      </c>
      <c r="BB634" s="71">
        <v>199058.8</v>
      </c>
      <c r="BC634" s="71">
        <v>1284.2</v>
      </c>
      <c r="BD634" s="71">
        <v>0</v>
      </c>
      <c r="BE634" s="71">
        <v>97620.693999999989</v>
      </c>
      <c r="BF634" s="71"/>
      <c r="BG634" s="72"/>
      <c r="BH634" s="71">
        <v>23.724</v>
      </c>
      <c r="BI634" s="71">
        <v>14.962999999999999</v>
      </c>
      <c r="BJ634" s="71">
        <v>11064.36</v>
      </c>
      <c r="BK634" s="71">
        <v>2829.0430000000001</v>
      </c>
      <c r="BL634" s="71">
        <v>593.73099999999999</v>
      </c>
      <c r="BM634" s="71">
        <v>0</v>
      </c>
      <c r="BN634" s="72"/>
      <c r="BO634" s="71">
        <v>4</v>
      </c>
      <c r="BP634" s="71">
        <v>2</v>
      </c>
      <c r="BQ634" s="71">
        <v>266</v>
      </c>
      <c r="BR634" s="71">
        <v>10</v>
      </c>
      <c r="BS634" s="71">
        <v>61</v>
      </c>
      <c r="BT634" s="71">
        <v>0</v>
      </c>
      <c r="BU634"/>
      <c r="BV634" s="70">
        <v>12551.624</v>
      </c>
      <c r="BW634" s="70">
        <v>346.024</v>
      </c>
      <c r="BX634" s="70">
        <v>1110.6369999999999</v>
      </c>
      <c r="BY634" s="70">
        <v>30.425000000000001</v>
      </c>
      <c r="BZ634" s="70">
        <v>85.45</v>
      </c>
      <c r="CA634" s="70">
        <v>29</v>
      </c>
      <c r="CB634" s="70">
        <v>193.661</v>
      </c>
      <c r="CC634" s="70">
        <v>9</v>
      </c>
      <c r="CD634" s="70">
        <v>170</v>
      </c>
    </row>
    <row r="635" spans="1:82">
      <c r="A635" s="70" t="s">
        <v>2426</v>
      </c>
      <c r="B635" s="70">
        <v>527</v>
      </c>
      <c r="C635" s="70">
        <v>18</v>
      </c>
      <c r="D635" s="70">
        <v>31</v>
      </c>
      <c r="E635" s="70">
        <v>2021</v>
      </c>
      <c r="F635" s="70" t="s">
        <v>160</v>
      </c>
      <c r="G635" s="1064" t="s">
        <v>2408</v>
      </c>
      <c r="H635" s="70" t="s">
        <v>2409</v>
      </c>
      <c r="I635" s="148"/>
      <c r="J635" s="71">
        <v>12549.07171140297</v>
      </c>
      <c r="K635" s="71">
        <v>122.23662622963222</v>
      </c>
      <c r="L635" s="71">
        <v>363.88154079696398</v>
      </c>
      <c r="M635" s="71">
        <v>2444.4510707427803</v>
      </c>
      <c r="N635" s="71">
        <v>2383.4259032993209</v>
      </c>
      <c r="O635" s="71">
        <v>1623.4984276126536</v>
      </c>
      <c r="P635" s="71">
        <v>1394.0805492963182</v>
      </c>
      <c r="Q635" s="71">
        <v>104.219118316986</v>
      </c>
      <c r="R635" s="71">
        <v>152.39935660589532</v>
      </c>
      <c r="S635" s="71">
        <v>186.49509342345476</v>
      </c>
      <c r="T635" s="72"/>
      <c r="U635" s="71">
        <v>1103437567</v>
      </c>
      <c r="V635" s="71">
        <v>47284</v>
      </c>
      <c r="W635" s="71">
        <v>9021</v>
      </c>
      <c r="X635" s="71">
        <v>607576</v>
      </c>
      <c r="Y635" s="71">
        <v>807206</v>
      </c>
      <c r="Z635" s="71">
        <v>1194508</v>
      </c>
      <c r="AA635" s="71">
        <v>300021</v>
      </c>
      <c r="AB635" s="71">
        <v>1784968</v>
      </c>
      <c r="AC635" s="71">
        <v>26208492.999999993</v>
      </c>
      <c r="AD635" s="71">
        <v>186.49509342345476</v>
      </c>
      <c r="AE635" s="72"/>
      <c r="AF635" s="71">
        <v>10954710999.479301</v>
      </c>
      <c r="AG635" s="71">
        <v>90800662.392252684</v>
      </c>
      <c r="AH635" s="71">
        <v>64770686.580344699</v>
      </c>
      <c r="AI635" s="71">
        <v>4099219901.355741</v>
      </c>
      <c r="AJ635" s="71">
        <v>3965163498.7918348</v>
      </c>
      <c r="AK635" s="71">
        <v>0</v>
      </c>
      <c r="AL635" s="71">
        <v>0</v>
      </c>
      <c r="AM635" s="71">
        <v>234301839.29251841</v>
      </c>
      <c r="AN635" s="71">
        <v>0</v>
      </c>
      <c r="AO635" s="71">
        <v>0</v>
      </c>
      <c r="AP635" s="71">
        <v>19408967587.891994</v>
      </c>
      <c r="AQ635" s="72"/>
      <c r="AR635" s="71">
        <v>63311</v>
      </c>
      <c r="AS635" s="71">
        <v>26239</v>
      </c>
      <c r="AT635" s="71">
        <v>11</v>
      </c>
      <c r="AU635" s="71">
        <v>7</v>
      </c>
      <c r="AV635" s="71">
        <v>0</v>
      </c>
      <c r="AW635" s="71">
        <v>18</v>
      </c>
      <c r="AX635" s="71"/>
      <c r="AY635" s="72"/>
      <c r="AZ635" s="71">
        <v>289670.79999998643</v>
      </c>
      <c r="BA635" s="71">
        <v>2214121.3999999431</v>
      </c>
      <c r="BB635" s="71">
        <v>202058.8</v>
      </c>
      <c r="BC635" s="71">
        <v>1284.2</v>
      </c>
      <c r="BD635" s="71">
        <v>0</v>
      </c>
      <c r="BE635" s="71">
        <v>97669.694000000003</v>
      </c>
      <c r="BF635" s="71"/>
      <c r="BG635" s="72"/>
      <c r="BH635" s="71">
        <v>33.198</v>
      </c>
      <c r="BI635" s="71">
        <v>15.577999999999999</v>
      </c>
      <c r="BJ635" s="71">
        <v>11505.093999999999</v>
      </c>
      <c r="BK635" s="71">
        <v>2729.7289999999998</v>
      </c>
      <c r="BL635" s="71">
        <v>582.02700000000004</v>
      </c>
      <c r="BM635" s="71">
        <v>0</v>
      </c>
      <c r="BN635" s="72"/>
      <c r="BO635" s="71">
        <v>6</v>
      </c>
      <c r="BP635" s="71">
        <v>2</v>
      </c>
      <c r="BQ635" s="71">
        <v>274</v>
      </c>
      <c r="BR635" s="71">
        <v>11</v>
      </c>
      <c r="BS635" s="71">
        <v>61</v>
      </c>
      <c r="BT635" s="71">
        <v>0</v>
      </c>
      <c r="BU635"/>
      <c r="BV635" s="70">
        <v>12721.388000000001</v>
      </c>
      <c r="BW635" s="70">
        <v>394.78500000000003</v>
      </c>
      <c r="BX635" s="70">
        <v>1100.134</v>
      </c>
      <c r="BY635" s="70">
        <v>36.223999999999997</v>
      </c>
      <c r="BZ635" s="70">
        <v>99.049000000000007</v>
      </c>
      <c r="CA635" s="70">
        <v>28</v>
      </c>
      <c r="CB635" s="70">
        <v>228.541</v>
      </c>
      <c r="CC635" s="70">
        <v>71.05</v>
      </c>
      <c r="CD635" s="70">
        <v>186.45500000000001</v>
      </c>
    </row>
    <row r="636" spans="1:82">
      <c r="A636" s="70" t="s">
        <v>2427</v>
      </c>
      <c r="B636" s="70">
        <v>527</v>
      </c>
      <c r="C636" s="70">
        <v>19</v>
      </c>
      <c r="D636" s="70">
        <v>31</v>
      </c>
      <c r="E636" s="70">
        <v>2022</v>
      </c>
      <c r="F636" s="70" t="s">
        <v>161</v>
      </c>
      <c r="G636" s="70" t="s">
        <v>2408</v>
      </c>
      <c r="H636" s="70" t="s">
        <v>2409</v>
      </c>
      <c r="I636" s="148"/>
      <c r="J636" s="71">
        <v>11934.416230145463</v>
      </c>
      <c r="K636" s="71">
        <v>114.55004473711983</v>
      </c>
      <c r="L636" s="71">
        <v>329.75268787884153</v>
      </c>
      <c r="M636" s="71">
        <v>2253.9827024068686</v>
      </c>
      <c r="N636" s="71">
        <v>2224.4754211366076</v>
      </c>
      <c r="O636" s="71">
        <v>1711.0505283289162</v>
      </c>
      <c r="P636" s="71">
        <v>1381.1846358889411</v>
      </c>
      <c r="Q636" s="71">
        <v>104.34249834530382</v>
      </c>
      <c r="R636" s="71">
        <v>157.20269677408612</v>
      </c>
      <c r="S636" s="71">
        <v>197.91190065424138</v>
      </c>
      <c r="T636" s="72"/>
      <c r="U636" s="71">
        <v>1186675664</v>
      </c>
      <c r="V636" s="71">
        <v>47284</v>
      </c>
      <c r="W636" s="71">
        <v>9021</v>
      </c>
      <c r="X636" s="71">
        <v>607576</v>
      </c>
      <c r="Y636" s="71">
        <v>812795</v>
      </c>
      <c r="Z636" s="71">
        <v>1196115</v>
      </c>
      <c r="AA636" s="71">
        <v>301777</v>
      </c>
      <c r="AB636" s="71">
        <v>1772427</v>
      </c>
      <c r="AC636" s="71">
        <v>27374074</v>
      </c>
      <c r="AD636" s="71">
        <v>197.91190065424138</v>
      </c>
      <c r="AE636" s="72"/>
      <c r="AF636" s="71">
        <v>10618506034.725681</v>
      </c>
      <c r="AG636" s="71">
        <v>91543416.190648735</v>
      </c>
      <c r="AH636" s="71">
        <v>71900485.73409766</v>
      </c>
      <c r="AI636" s="71">
        <v>3741088544.201705</v>
      </c>
      <c r="AJ636" s="71">
        <v>3649764375.8003359</v>
      </c>
      <c r="AK636" s="71">
        <v>0</v>
      </c>
      <c r="AL636" s="71">
        <v>0</v>
      </c>
      <c r="AM636" s="71">
        <v>228868703.04412064</v>
      </c>
      <c r="AN636" s="71">
        <v>0</v>
      </c>
      <c r="AO636" s="71">
        <v>0</v>
      </c>
      <c r="AP636" s="71">
        <v>18401671559.696587</v>
      </c>
      <c r="AQ636" s="72"/>
      <c r="AR636" s="71">
        <v>67238</v>
      </c>
      <c r="AS636" s="71">
        <v>26847</v>
      </c>
      <c r="AT636" s="71">
        <v>11</v>
      </c>
      <c r="AU636" s="71">
        <v>7</v>
      </c>
      <c r="AV636" s="71">
        <v>0</v>
      </c>
      <c r="AW636" s="71">
        <v>19</v>
      </c>
      <c r="AX636" s="71"/>
      <c r="AY636" s="72"/>
      <c r="AZ636" s="71">
        <v>313500.19999998022</v>
      </c>
      <c r="BA636" s="71">
        <v>2485797.3999999752</v>
      </c>
      <c r="BB636" s="71">
        <v>202058.8</v>
      </c>
      <c r="BC636" s="71">
        <v>1284.2</v>
      </c>
      <c r="BD636" s="71">
        <v>0</v>
      </c>
      <c r="BE636" s="71">
        <v>99659.694000000003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71329</v>
      </c>
      <c r="AS637" s="71">
        <v>27183</v>
      </c>
      <c r="AT637" s="71">
        <v>11</v>
      </c>
      <c r="AU637" s="71">
        <v>9</v>
      </c>
      <c r="AV637" s="71">
        <v>0</v>
      </c>
      <c r="AW637" s="71">
        <v>21</v>
      </c>
      <c r="AX637" s="71"/>
      <c r="AY637" s="72"/>
      <c r="AZ637" s="71">
        <v>336744.29999997269</v>
      </c>
      <c r="BA637" s="71">
        <v>2571248.5999999796</v>
      </c>
      <c r="BB637" s="71">
        <v>202058.8</v>
      </c>
      <c r="BC637" s="71">
        <v>14140.2</v>
      </c>
      <c r="BD637" s="71">
        <v>0</v>
      </c>
      <c r="BE637" s="71">
        <v>105180.22899999999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2265</v>
      </c>
      <c r="B9" s="70">
        <v>1</v>
      </c>
      <c r="C9" s="70">
        <v>1</v>
      </c>
      <c r="D9" s="70">
        <v>1</v>
      </c>
      <c r="E9" s="70">
        <v>1990</v>
      </c>
      <c r="F9" s="70" t="s">
        <v>787</v>
      </c>
      <c r="G9" s="1073" t="s">
        <v>2266</v>
      </c>
      <c r="H9" s="70" t="s">
        <v>2267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2268</v>
      </c>
      <c r="B10" s="70">
        <v>2</v>
      </c>
      <c r="C10" s="70">
        <v>2</v>
      </c>
      <c r="D10" s="70">
        <v>1</v>
      </c>
      <c r="E10" s="70">
        <v>2005</v>
      </c>
      <c r="F10" s="70" t="s">
        <v>789</v>
      </c>
      <c r="G10" s="1073" t="s">
        <v>2266</v>
      </c>
      <c r="H10" s="70" t="s">
        <v>2267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2269</v>
      </c>
      <c r="B11" s="70">
        <v>3</v>
      </c>
      <c r="C11" s="70">
        <v>3</v>
      </c>
      <c r="D11" s="70">
        <v>1</v>
      </c>
      <c r="E11" s="70">
        <v>2006</v>
      </c>
      <c r="F11" s="70" t="s">
        <v>790</v>
      </c>
      <c r="G11" s="1073" t="s">
        <v>2266</v>
      </c>
      <c r="H11" s="70" t="s">
        <v>2267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2270</v>
      </c>
      <c r="B12" s="70">
        <v>4</v>
      </c>
      <c r="C12" s="70">
        <v>4</v>
      </c>
      <c r="D12" s="70">
        <v>1</v>
      </c>
      <c r="E12" s="70">
        <v>2007</v>
      </c>
      <c r="F12" s="70" t="s">
        <v>791</v>
      </c>
      <c r="G12" s="1073" t="s">
        <v>2266</v>
      </c>
      <c r="H12" s="70" t="s">
        <v>2267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2271</v>
      </c>
      <c r="B13" s="70">
        <v>5</v>
      </c>
      <c r="C13" s="70">
        <v>5</v>
      </c>
      <c r="D13" s="70">
        <v>1</v>
      </c>
      <c r="E13" s="70">
        <v>2008</v>
      </c>
      <c r="F13" s="70" t="s">
        <v>792</v>
      </c>
      <c r="G13" s="1073" t="s">
        <v>2266</v>
      </c>
      <c r="H13" s="70" t="s">
        <v>2267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2272</v>
      </c>
      <c r="B14" s="70">
        <v>6</v>
      </c>
      <c r="C14" s="70">
        <v>6</v>
      </c>
      <c r="D14" s="70">
        <v>1</v>
      </c>
      <c r="E14" s="70">
        <v>2009</v>
      </c>
      <c r="F14" s="70" t="s">
        <v>176</v>
      </c>
      <c r="G14" s="1073" t="s">
        <v>2266</v>
      </c>
      <c r="H14" s="70" t="s">
        <v>2267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3.13</v>
      </c>
      <c r="AH14" s="73">
        <v>0</v>
      </c>
      <c r="AI14" s="73">
        <v>0</v>
      </c>
      <c r="AJ14" s="73">
        <v>0</v>
      </c>
      <c r="AK14" s="73">
        <v>32.5</v>
      </c>
      <c r="AL14" s="73">
        <v>20.021000000000001</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3.13</v>
      </c>
      <c r="EI14" s="73">
        <v>0</v>
      </c>
      <c r="EJ14" s="73">
        <v>0</v>
      </c>
      <c r="EK14" s="73">
        <v>0</v>
      </c>
      <c r="EL14" s="73">
        <v>32.5</v>
      </c>
      <c r="EM14" s="73">
        <v>20.021000000000001</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55.651000000000003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55.651000000000003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1</v>
      </c>
      <c r="JU14" s="71">
        <v>0</v>
      </c>
      <c r="JV14" s="71">
        <v>0</v>
      </c>
      <c r="JW14" s="71">
        <v>0</v>
      </c>
      <c r="JX14" s="71">
        <v>1</v>
      </c>
      <c r="JY14" s="71">
        <v>2</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1</v>
      </c>
      <c r="NV14" s="71">
        <v>0</v>
      </c>
      <c r="NW14" s="71">
        <v>0</v>
      </c>
      <c r="NX14" s="71">
        <v>0</v>
      </c>
      <c r="NY14" s="71">
        <v>1</v>
      </c>
      <c r="NZ14" s="71">
        <v>2</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2273</v>
      </c>
      <c r="B15" s="70">
        <v>7</v>
      </c>
      <c r="C15" s="70">
        <v>7</v>
      </c>
      <c r="D15" s="70">
        <v>1</v>
      </c>
      <c r="E15" s="70">
        <v>2010</v>
      </c>
      <c r="F15" s="70" t="s">
        <v>177</v>
      </c>
      <c r="G15" s="1073" t="s">
        <v>2266</v>
      </c>
      <c r="H15" s="70" t="s">
        <v>2267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3.4430000000000001</v>
      </c>
      <c r="AH15" s="73">
        <v>0</v>
      </c>
      <c r="AI15" s="73">
        <v>0</v>
      </c>
      <c r="AJ15" s="73">
        <v>0</v>
      </c>
      <c r="AK15" s="73">
        <v>32.542000000000002</v>
      </c>
      <c r="AL15" s="73">
        <v>13.099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3.4430000000000001</v>
      </c>
      <c r="EI15" s="73">
        <v>0</v>
      </c>
      <c r="EJ15" s="73">
        <v>0</v>
      </c>
      <c r="EK15" s="73">
        <v>0</v>
      </c>
      <c r="EL15" s="73">
        <v>32.542000000000002</v>
      </c>
      <c r="EM15" s="73">
        <v>13.099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49.084000000000003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49.084000000000003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1</v>
      </c>
      <c r="JU15" s="71">
        <v>0</v>
      </c>
      <c r="JV15" s="71">
        <v>0</v>
      </c>
      <c r="JW15" s="71">
        <v>0</v>
      </c>
      <c r="JX15" s="71">
        <v>1</v>
      </c>
      <c r="JY15" s="71">
        <v>2</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1</v>
      </c>
      <c r="NV15" s="71">
        <v>0</v>
      </c>
      <c r="NW15" s="71">
        <v>0</v>
      </c>
      <c r="NX15" s="71">
        <v>0</v>
      </c>
      <c r="NY15" s="71">
        <v>1</v>
      </c>
      <c r="NZ15" s="71">
        <v>2</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2274</v>
      </c>
      <c r="B16" s="70">
        <v>8</v>
      </c>
      <c r="C16" s="70">
        <v>8</v>
      </c>
      <c r="D16" s="70">
        <v>1</v>
      </c>
      <c r="E16" s="70">
        <v>2011</v>
      </c>
      <c r="F16" s="70" t="s">
        <v>178</v>
      </c>
      <c r="G16" s="1073" t="s">
        <v>2266</v>
      </c>
      <c r="H16" s="70" t="s">
        <v>2267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3.5329999999999999</v>
      </c>
      <c r="AH16" s="73">
        <v>0</v>
      </c>
      <c r="AI16" s="73">
        <v>0</v>
      </c>
      <c r="AJ16" s="73">
        <v>0</v>
      </c>
      <c r="AK16" s="73">
        <v>30.231999999999999</v>
      </c>
      <c r="AL16" s="73">
        <v>13.497999999999999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3.5329999999999999</v>
      </c>
      <c r="EI16" s="73">
        <v>0</v>
      </c>
      <c r="EJ16" s="73">
        <v>0</v>
      </c>
      <c r="EK16" s="73">
        <v>0</v>
      </c>
      <c r="EL16" s="73">
        <v>30.231999999999999</v>
      </c>
      <c r="EM16" s="73">
        <v>13.497999999999999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47.262999999999998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47.262999999999998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1</v>
      </c>
      <c r="JU16" s="71">
        <v>0</v>
      </c>
      <c r="JV16" s="71">
        <v>0</v>
      </c>
      <c r="JW16" s="71">
        <v>0</v>
      </c>
      <c r="JX16" s="71">
        <v>1</v>
      </c>
      <c r="JY16" s="71">
        <v>2</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1</v>
      </c>
      <c r="NV16" s="71">
        <v>0</v>
      </c>
      <c r="NW16" s="71">
        <v>0</v>
      </c>
      <c r="NX16" s="71">
        <v>0</v>
      </c>
      <c r="NY16" s="71">
        <v>1</v>
      </c>
      <c r="NZ16" s="71">
        <v>2</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2275</v>
      </c>
      <c r="B17" s="70">
        <v>9</v>
      </c>
      <c r="C17" s="70">
        <v>9</v>
      </c>
      <c r="D17" s="70">
        <v>1</v>
      </c>
      <c r="E17" s="70">
        <v>2012</v>
      </c>
      <c r="F17" s="70" t="s">
        <v>179</v>
      </c>
      <c r="G17" s="1073" t="s">
        <v>2266</v>
      </c>
      <c r="H17" s="70" t="s">
        <v>2267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3.552</v>
      </c>
      <c r="AH17" s="73">
        <v>0</v>
      </c>
      <c r="AI17" s="73">
        <v>0</v>
      </c>
      <c r="AJ17" s="73">
        <v>0</v>
      </c>
      <c r="AK17" s="73">
        <v>34.255000000000003</v>
      </c>
      <c r="AL17" s="73">
        <v>15.515000000000001</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3.552</v>
      </c>
      <c r="EI17" s="73">
        <v>0</v>
      </c>
      <c r="EJ17" s="73">
        <v>0</v>
      </c>
      <c r="EK17" s="73">
        <v>0</v>
      </c>
      <c r="EL17" s="73">
        <v>34.255000000000003</v>
      </c>
      <c r="EM17" s="73">
        <v>15.515000000000001</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53.322000000000003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53.322000000000003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1</v>
      </c>
      <c r="JU17" s="71">
        <v>0</v>
      </c>
      <c r="JV17" s="71">
        <v>0</v>
      </c>
      <c r="JW17" s="71">
        <v>0</v>
      </c>
      <c r="JX17" s="71">
        <v>1</v>
      </c>
      <c r="JY17" s="71">
        <v>2</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1</v>
      </c>
      <c r="NV17" s="71">
        <v>0</v>
      </c>
      <c r="NW17" s="71">
        <v>0</v>
      </c>
      <c r="NX17" s="71">
        <v>0</v>
      </c>
      <c r="NY17" s="71">
        <v>1</v>
      </c>
      <c r="NZ17" s="71">
        <v>2</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2276</v>
      </c>
      <c r="B18" s="70">
        <v>10</v>
      </c>
      <c r="C18" s="70">
        <v>10</v>
      </c>
      <c r="D18" s="70">
        <v>1</v>
      </c>
      <c r="E18" s="70">
        <v>2013</v>
      </c>
      <c r="F18" s="70" t="s">
        <v>180</v>
      </c>
      <c r="G18" s="1073" t="s">
        <v>2266</v>
      </c>
      <c r="H18" s="70" t="s">
        <v>2267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3.6</v>
      </c>
      <c r="AH18" s="73">
        <v>0</v>
      </c>
      <c r="AI18" s="73">
        <v>0</v>
      </c>
      <c r="AJ18" s="73">
        <v>0</v>
      </c>
      <c r="AK18" s="73">
        <v>35.505000000000003</v>
      </c>
      <c r="AL18" s="73">
        <v>8.5890000000000004</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3.6</v>
      </c>
      <c r="EI18" s="73">
        <v>0</v>
      </c>
      <c r="EJ18" s="73">
        <v>0</v>
      </c>
      <c r="EK18" s="73">
        <v>0</v>
      </c>
      <c r="EL18" s="73">
        <v>35.505000000000003</v>
      </c>
      <c r="EM18" s="73">
        <v>8.5890000000000004</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47.694000000000003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47.694000000000003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1</v>
      </c>
      <c r="JU18" s="71">
        <v>0</v>
      </c>
      <c r="JV18" s="71">
        <v>0</v>
      </c>
      <c r="JW18" s="71">
        <v>0</v>
      </c>
      <c r="JX18" s="71">
        <v>1</v>
      </c>
      <c r="JY18" s="71">
        <v>2</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1</v>
      </c>
      <c r="NV18" s="71">
        <v>0</v>
      </c>
      <c r="NW18" s="71">
        <v>0</v>
      </c>
      <c r="NX18" s="71">
        <v>0</v>
      </c>
      <c r="NY18" s="71">
        <v>1</v>
      </c>
      <c r="NZ18" s="71">
        <v>2</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2277</v>
      </c>
      <c r="B19" s="70">
        <v>11</v>
      </c>
      <c r="C19" s="70">
        <v>11</v>
      </c>
      <c r="D19" s="70">
        <v>1</v>
      </c>
      <c r="E19" s="70">
        <v>2014</v>
      </c>
      <c r="F19" s="70" t="s">
        <v>181</v>
      </c>
      <c r="G19" s="1073" t="s">
        <v>2266</v>
      </c>
      <c r="H19" s="70" t="s">
        <v>2267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3.488</v>
      </c>
      <c r="AH19" s="73">
        <v>0</v>
      </c>
      <c r="AI19" s="73">
        <v>0</v>
      </c>
      <c r="AJ19" s="73">
        <v>0</v>
      </c>
      <c r="AK19" s="73">
        <v>39.536000000000001</v>
      </c>
      <c r="AL19" s="73">
        <v>13.116</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3.488</v>
      </c>
      <c r="EI19" s="73">
        <v>0</v>
      </c>
      <c r="EJ19" s="73">
        <v>0</v>
      </c>
      <c r="EK19" s="73">
        <v>0</v>
      </c>
      <c r="EL19" s="73">
        <v>39.536000000000001</v>
      </c>
      <c r="EM19" s="73">
        <v>13.116</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56.14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56.14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1</v>
      </c>
      <c r="JU19" s="71">
        <v>0</v>
      </c>
      <c r="JV19" s="71">
        <v>0</v>
      </c>
      <c r="JW19" s="71">
        <v>0</v>
      </c>
      <c r="JX19" s="71">
        <v>1</v>
      </c>
      <c r="JY19" s="71">
        <v>2</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1</v>
      </c>
      <c r="NV19" s="71">
        <v>0</v>
      </c>
      <c r="NW19" s="71">
        <v>0</v>
      </c>
      <c r="NX19" s="71">
        <v>0</v>
      </c>
      <c r="NY19" s="71">
        <v>1</v>
      </c>
      <c r="NZ19" s="71">
        <v>2</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2278</v>
      </c>
      <c r="B20" s="70">
        <v>12</v>
      </c>
      <c r="C20" s="70">
        <v>12</v>
      </c>
      <c r="D20" s="70">
        <v>1</v>
      </c>
      <c r="E20" s="70">
        <v>2015</v>
      </c>
      <c r="F20" s="70" t="s">
        <v>182</v>
      </c>
      <c r="G20" s="1073" t="s">
        <v>2266</v>
      </c>
      <c r="H20" s="70" t="s">
        <v>2267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3.2829999999999999</v>
      </c>
      <c r="AH20" s="73">
        <v>0</v>
      </c>
      <c r="AI20" s="73">
        <v>0</v>
      </c>
      <c r="AJ20" s="73">
        <v>0</v>
      </c>
      <c r="AK20" s="73">
        <v>43.423000000000002</v>
      </c>
      <c r="AL20" s="73">
        <v>11.632999999999999</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3.2829999999999999</v>
      </c>
      <c r="EI20" s="73">
        <v>0</v>
      </c>
      <c r="EJ20" s="73">
        <v>0</v>
      </c>
      <c r="EK20" s="73">
        <v>0</v>
      </c>
      <c r="EL20" s="73">
        <v>43.423000000000002</v>
      </c>
      <c r="EM20" s="73">
        <v>11.632999999999999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58.338999999999999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58.338999999999999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1</v>
      </c>
      <c r="JY20" s="71">
        <v>2</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1</v>
      </c>
      <c r="NZ20" s="71">
        <v>2</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2279</v>
      </c>
      <c r="B21" s="70">
        <v>13</v>
      </c>
      <c r="C21" s="70">
        <v>13</v>
      </c>
      <c r="D21" s="70">
        <v>1</v>
      </c>
      <c r="E21" s="70">
        <v>2016</v>
      </c>
      <c r="F21" s="70" t="s">
        <v>155</v>
      </c>
      <c r="G21" s="1073" t="s">
        <v>2266</v>
      </c>
      <c r="H21" s="70" t="s">
        <v>2267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3.4830000000000001</v>
      </c>
      <c r="AH21" s="73">
        <v>0</v>
      </c>
      <c r="AI21" s="73">
        <v>0</v>
      </c>
      <c r="AJ21" s="73">
        <v>0</v>
      </c>
      <c r="AK21" s="73">
        <v>45.715000000000003</v>
      </c>
      <c r="AL21" s="73">
        <v>11.224</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3.4830000000000001</v>
      </c>
      <c r="EI21" s="73">
        <v>0</v>
      </c>
      <c r="EJ21" s="73">
        <v>0</v>
      </c>
      <c r="EK21" s="73">
        <v>0</v>
      </c>
      <c r="EL21" s="73">
        <v>45.715000000000003</v>
      </c>
      <c r="EM21" s="73">
        <v>11.224</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60.421999999999997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60.421999999999997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0</v>
      </c>
      <c r="JW21" s="71">
        <v>0</v>
      </c>
      <c r="JX21" s="71">
        <v>1</v>
      </c>
      <c r="JY21" s="71">
        <v>2</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0</v>
      </c>
      <c r="NX21" s="71">
        <v>0</v>
      </c>
      <c r="NY21" s="71">
        <v>1</v>
      </c>
      <c r="NZ21" s="71">
        <v>2</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2280</v>
      </c>
      <c r="B22" s="70">
        <v>14</v>
      </c>
      <c r="C22" s="70">
        <v>14</v>
      </c>
      <c r="D22" s="70">
        <v>1</v>
      </c>
      <c r="E22" s="70">
        <v>2017</v>
      </c>
      <c r="F22" s="70" t="s">
        <v>156</v>
      </c>
      <c r="G22" s="1073" t="s">
        <v>2266</v>
      </c>
      <c r="H22" s="70" t="s">
        <v>2267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3.6840000000000002</v>
      </c>
      <c r="AH22" s="73">
        <v>0</v>
      </c>
      <c r="AI22" s="73">
        <v>0</v>
      </c>
      <c r="AJ22" s="73">
        <v>0</v>
      </c>
      <c r="AK22" s="73">
        <v>48.642000000000003</v>
      </c>
      <c r="AL22" s="73">
        <v>9.9009999999999998</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3.6840000000000002</v>
      </c>
      <c r="EI22" s="73">
        <v>0</v>
      </c>
      <c r="EJ22" s="73">
        <v>0</v>
      </c>
      <c r="EK22" s="73">
        <v>0</v>
      </c>
      <c r="EL22" s="73">
        <v>48.642000000000003</v>
      </c>
      <c r="EM22" s="73">
        <v>9.9009999999999998</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62.226999999999997</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62.226999999999997</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0</v>
      </c>
      <c r="JW22" s="71">
        <v>0</v>
      </c>
      <c r="JX22" s="71">
        <v>1</v>
      </c>
      <c r="JY22" s="71">
        <v>2</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0</v>
      </c>
      <c r="NX22" s="71">
        <v>0</v>
      </c>
      <c r="NY22" s="71">
        <v>1</v>
      </c>
      <c r="NZ22" s="71">
        <v>2</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2281</v>
      </c>
      <c r="B23" s="70">
        <v>15</v>
      </c>
      <c r="C23" s="70">
        <v>15</v>
      </c>
      <c r="D23" s="70">
        <v>1</v>
      </c>
      <c r="E23" s="70">
        <v>2018</v>
      </c>
      <c r="F23" s="70" t="s">
        <v>183</v>
      </c>
      <c r="G23" s="1073" t="s">
        <v>2266</v>
      </c>
      <c r="H23" s="70" t="s">
        <v>2267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3.4340000000000002</v>
      </c>
      <c r="AH23" s="73">
        <v>0</v>
      </c>
      <c r="AI23" s="73">
        <v>0</v>
      </c>
      <c r="AJ23" s="73">
        <v>0</v>
      </c>
      <c r="AK23" s="73">
        <v>50.494999999999997</v>
      </c>
      <c r="AL23" s="73">
        <v>12.191000000000001</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3.4340000000000002</v>
      </c>
      <c r="EI23" s="73">
        <v>0</v>
      </c>
      <c r="EJ23" s="73">
        <v>0</v>
      </c>
      <c r="EK23" s="73">
        <v>0</v>
      </c>
      <c r="EL23" s="73">
        <v>50.494999999999997</v>
      </c>
      <c r="EM23" s="73">
        <v>12.191000000000001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66.12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66.12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2282</v>
      </c>
      <c r="B24" s="70">
        <v>16</v>
      </c>
      <c r="C24" s="70">
        <v>16</v>
      </c>
      <c r="D24" s="70">
        <v>1</v>
      </c>
      <c r="E24" s="70">
        <v>2019</v>
      </c>
      <c r="F24" s="70" t="s">
        <v>158</v>
      </c>
      <c r="G24" s="1073" t="s">
        <v>2266</v>
      </c>
      <c r="H24" s="70" t="s">
        <v>2267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3.141</v>
      </c>
      <c r="AH24" s="73">
        <v>0</v>
      </c>
      <c r="AI24" s="73">
        <v>0</v>
      </c>
      <c r="AJ24" s="73">
        <v>0</v>
      </c>
      <c r="AK24" s="73">
        <v>48.302999999999997</v>
      </c>
      <c r="AL24" s="73">
        <v>11.702</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3.141</v>
      </c>
      <c r="EI24" s="73">
        <v>0</v>
      </c>
      <c r="EJ24" s="73">
        <v>0</v>
      </c>
      <c r="EK24" s="73">
        <v>0</v>
      </c>
      <c r="EL24" s="73">
        <v>48.302999999999997</v>
      </c>
      <c r="EM24" s="73">
        <v>11.702</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63.146000000000001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63.146000000000001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2283</v>
      </c>
      <c r="B25" s="70">
        <v>17</v>
      </c>
      <c r="C25" s="70">
        <v>17</v>
      </c>
      <c r="D25" s="70">
        <v>1</v>
      </c>
      <c r="E25" s="70">
        <v>2020</v>
      </c>
      <c r="F25" s="70" t="s">
        <v>159</v>
      </c>
      <c r="G25" s="1073" t="s">
        <v>2266</v>
      </c>
      <c r="H25" s="70" t="s">
        <v>2267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2.8340000000000001</v>
      </c>
      <c r="AH25" s="73">
        <v>0</v>
      </c>
      <c r="AI25" s="73">
        <v>0</v>
      </c>
      <c r="AJ25" s="73">
        <v>0</v>
      </c>
      <c r="AK25" s="73">
        <v>44.933999999999997</v>
      </c>
      <c r="AL25" s="73">
        <v>10.215</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2.8340000000000001</v>
      </c>
      <c r="EI25" s="73">
        <v>0</v>
      </c>
      <c r="EJ25" s="73">
        <v>0</v>
      </c>
      <c r="EK25" s="73">
        <v>0</v>
      </c>
      <c r="EL25" s="73">
        <v>44.933999999999997</v>
      </c>
      <c r="EM25" s="73">
        <v>10.215</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57.982999999999997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57.982999999999997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0</v>
      </c>
      <c r="JW25" s="71">
        <v>0</v>
      </c>
      <c r="JX25" s="71">
        <v>1</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2284</v>
      </c>
      <c r="B26" s="70">
        <v>18</v>
      </c>
      <c r="C26" s="70">
        <v>18</v>
      </c>
      <c r="D26" s="70">
        <v>1</v>
      </c>
      <c r="E26" s="70">
        <v>2021</v>
      </c>
      <c r="F26" s="70" t="s">
        <v>160</v>
      </c>
      <c r="G26" s="1073" t="s">
        <v>2266</v>
      </c>
      <c r="H26" s="70" t="s">
        <v>2267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2.903</v>
      </c>
      <c r="AH26" s="73">
        <v>0</v>
      </c>
      <c r="AI26" s="73">
        <v>0</v>
      </c>
      <c r="AJ26" s="73">
        <v>0</v>
      </c>
      <c r="AK26" s="73">
        <v>41.46</v>
      </c>
      <c r="AL26" s="73">
        <v>9.016</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2.903</v>
      </c>
      <c r="EI26" s="73">
        <v>0</v>
      </c>
      <c r="EJ26" s="73">
        <v>0</v>
      </c>
      <c r="EK26" s="73">
        <v>0</v>
      </c>
      <c r="EL26" s="73">
        <v>41.46</v>
      </c>
      <c r="EM26" s="73">
        <v>9.016</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53.378999999999998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53.378999999999998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2285</v>
      </c>
      <c r="B27" s="70">
        <v>19</v>
      </c>
      <c r="C27" s="70">
        <v>19</v>
      </c>
      <c r="D27" s="70">
        <v>1</v>
      </c>
      <c r="E27" s="70">
        <v>2022</v>
      </c>
      <c r="F27" s="70" t="s">
        <v>161</v>
      </c>
      <c r="G27" s="1073" t="s">
        <v>2266</v>
      </c>
      <c r="H27" s="70" t="s">
        <v>2267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2286</v>
      </c>
      <c r="B28" s="70">
        <v>20</v>
      </c>
      <c r="C28" s="70">
        <v>20</v>
      </c>
      <c r="D28" s="70">
        <v>1</v>
      </c>
      <c r="E28" s="70">
        <v>2023</v>
      </c>
      <c r="F28" s="70" t="s">
        <v>1539</v>
      </c>
      <c r="G28" s="1073" t="s">
        <v>2266</v>
      </c>
      <c r="H28" s="70" t="s">
        <v>2267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2287</v>
      </c>
      <c r="B29" s="70">
        <v>21</v>
      </c>
      <c r="C29" s="70">
        <v>21</v>
      </c>
      <c r="D29" s="70">
        <v>1</v>
      </c>
      <c r="E29" s="70">
        <v>2024</v>
      </c>
      <c r="F29" s="70" t="s">
        <v>1554</v>
      </c>
      <c r="G29" s="1073" t="s">
        <v>2266</v>
      </c>
      <c r="H29" s="70" t="s">
        <v>2267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1556</v>
      </c>
      <c r="G30" s="1073" t="s">
        <v>2266</v>
      </c>
      <c r="H30" s="70" t="s">
        <v>2267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1557</v>
      </c>
      <c r="G31" s="1073" t="s">
        <v>2266</v>
      </c>
      <c r="H31" s="70" t="s">
        <v>2267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1558</v>
      </c>
      <c r="G32" s="1073" t="s">
        <v>2266</v>
      </c>
      <c r="H32" s="70" t="s">
        <v>2267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1559</v>
      </c>
      <c r="G33" s="1073" t="s">
        <v>2266</v>
      </c>
      <c r="H33" s="70" t="s">
        <v>2267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1560</v>
      </c>
      <c r="G34" s="1073" t="s">
        <v>2266</v>
      </c>
      <c r="H34" s="70" t="s">
        <v>2267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1561</v>
      </c>
      <c r="G35" s="1073" t="s">
        <v>2266</v>
      </c>
      <c r="H35" s="70" t="s">
        <v>2267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2287</v>
      </c>
      <c r="B10" s="70">
        <v>2</v>
      </c>
      <c r="C10" s="70">
        <v>18</v>
      </c>
      <c r="D10" s="70">
        <v>2</v>
      </c>
      <c r="E10" s="70">
        <v>2024</v>
      </c>
      <c r="F10" s="70" t="s">
        <v>1554</v>
      </c>
      <c r="G10" s="1073" t="s">
        <v>2266</v>
      </c>
      <c r="H10" s="70" t="s">
        <v>2267</v>
      </c>
      <c r="I10" s="1066"/>
      <c r="J10" s="73">
        <v>48196</v>
      </c>
      <c r="K10" s="71">
        <v>58423096</v>
      </c>
      <c r="L10" s="71">
        <v>17714</v>
      </c>
      <c r="M10" s="71">
        <v>21482399</v>
      </c>
      <c r="N10" s="71">
        <v>0</v>
      </c>
      <c r="O10" s="71">
        <v>0</v>
      </c>
      <c r="P10" s="71">
        <v>0</v>
      </c>
      <c r="Q10" s="71">
        <v>0</v>
      </c>
      <c r="R10" s="71">
        <v>0</v>
      </c>
      <c r="S10" s="71">
        <v>0</v>
      </c>
      <c r="T10" s="71">
        <v>0</v>
      </c>
      <c r="U10" s="71">
        <v>0</v>
      </c>
      <c r="V10" s="71">
        <v>0</v>
      </c>
      <c r="W10" s="71">
        <v>0</v>
      </c>
      <c r="X10" s="71">
        <v>0</v>
      </c>
      <c r="Y10" s="71">
        <v>0</v>
      </c>
      <c r="Z10" s="71">
        <v>79905495</v>
      </c>
      <c r="AA10" s="71">
        <v>106735531</v>
      </c>
      <c r="AB10" s="71">
        <v>714834263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697532</v>
      </c>
      <c r="K11" s="71">
        <v>910401585</v>
      </c>
      <c r="L11" s="71">
        <v>1836640</v>
      </c>
      <c r="M11" s="71">
        <v>2392302456</v>
      </c>
      <c r="N11" s="71">
        <v>773900</v>
      </c>
      <c r="O11" s="71">
        <v>2140380518</v>
      </c>
      <c r="P11" s="71">
        <v>1288</v>
      </c>
      <c r="Q11" s="71">
        <v>6525600.0000000009</v>
      </c>
      <c r="R11" s="71">
        <v>45</v>
      </c>
      <c r="S11" s="71">
        <v>373598</v>
      </c>
      <c r="T11" s="71">
        <v>0</v>
      </c>
      <c r="U11" s="71">
        <v>0</v>
      </c>
      <c r="V11" s="71">
        <v>0</v>
      </c>
      <c r="W11" s="71">
        <v>0</v>
      </c>
      <c r="X11" s="71">
        <v>0</v>
      </c>
      <c r="Y11" s="71">
        <v>0</v>
      </c>
      <c r="Z11" s="71">
        <v>5449983756.8569498</v>
      </c>
      <c r="AA11" s="71">
        <v>2091779442</v>
      </c>
      <c r="AB11" s="71">
        <v>6933702895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2314</v>
      </c>
      <c r="B12" s="70">
        <v>4</v>
      </c>
      <c r="C12" s="70">
        <v>18</v>
      </c>
      <c r="D12" s="70">
        <v>4</v>
      </c>
      <c r="E12" s="70">
        <v>2024</v>
      </c>
      <c r="F12" s="70" t="s">
        <v>1554</v>
      </c>
      <c r="G12" s="1073" t="s">
        <v>2311</v>
      </c>
      <c r="H12" s="70" t="s">
        <v>2312</v>
      </c>
      <c r="I12" s="1066"/>
      <c r="J12" s="73">
        <v>555889</v>
      </c>
      <c r="K12" s="71">
        <v>766187056</v>
      </c>
      <c r="L12" s="71">
        <v>532985</v>
      </c>
      <c r="M12" s="71">
        <v>730688166</v>
      </c>
      <c r="N12" s="71">
        <v>213500</v>
      </c>
      <c r="O12" s="71">
        <v>618062284</v>
      </c>
      <c r="P12" s="71">
        <v>30</v>
      </c>
      <c r="Q12" s="71">
        <v>180197</v>
      </c>
      <c r="R12" s="71">
        <v>0</v>
      </c>
      <c r="S12" s="71">
        <v>0</v>
      </c>
      <c r="T12" s="71">
        <v>0</v>
      </c>
      <c r="U12" s="71">
        <v>0</v>
      </c>
      <c r="V12" s="71">
        <v>0</v>
      </c>
      <c r="W12" s="71">
        <v>0</v>
      </c>
      <c r="X12" s="71">
        <v>0</v>
      </c>
      <c r="Y12" s="71">
        <v>0</v>
      </c>
      <c r="Z12" s="71">
        <v>2115117703.0000002</v>
      </c>
      <c r="AA12" s="71">
        <v>1617405969</v>
      </c>
      <c r="AB12" s="71">
        <v>6106660122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357157</v>
      </c>
      <c r="K13" s="71">
        <v>485660726</v>
      </c>
      <c r="L13" s="71">
        <v>766302</v>
      </c>
      <c r="M13" s="71">
        <v>1038432787.9999999</v>
      </c>
      <c r="N13" s="71">
        <v>230400</v>
      </c>
      <c r="O13" s="71">
        <v>725118652</v>
      </c>
      <c r="P13" s="71">
        <v>356</v>
      </c>
      <c r="Q13" s="71">
        <v>1963327</v>
      </c>
      <c r="R13" s="71">
        <v>50</v>
      </c>
      <c r="S13" s="71">
        <v>415306</v>
      </c>
      <c r="T13" s="71">
        <v>0</v>
      </c>
      <c r="U13" s="71">
        <v>0</v>
      </c>
      <c r="V13" s="71">
        <v>0</v>
      </c>
      <c r="W13" s="71">
        <v>0</v>
      </c>
      <c r="X13" s="71">
        <v>0</v>
      </c>
      <c r="Y13" s="71">
        <v>0</v>
      </c>
      <c r="Z13" s="71">
        <v>2251590798.5234098</v>
      </c>
      <c r="AA13" s="71">
        <v>927485798.99999988</v>
      </c>
      <c r="AB13" s="71">
        <v>3176101759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87749</v>
      </c>
      <c r="K14" s="71">
        <v>116113244.99999999</v>
      </c>
      <c r="L14" s="71">
        <v>74543</v>
      </c>
      <c r="M14" s="71">
        <v>98319039.999999985</v>
      </c>
      <c r="N14" s="71">
        <v>236900</v>
      </c>
      <c r="O14" s="71">
        <v>640588842</v>
      </c>
      <c r="P14" s="71">
        <v>14822</v>
      </c>
      <c r="Q14" s="71">
        <v>87646167</v>
      </c>
      <c r="R14" s="71">
        <v>1182</v>
      </c>
      <c r="S14" s="71">
        <v>6092277</v>
      </c>
      <c r="T14" s="71">
        <v>0</v>
      </c>
      <c r="U14" s="71">
        <v>0</v>
      </c>
      <c r="V14" s="71">
        <v>0</v>
      </c>
      <c r="W14" s="71">
        <v>0</v>
      </c>
      <c r="X14" s="71">
        <v>0</v>
      </c>
      <c r="Y14" s="71">
        <v>0</v>
      </c>
      <c r="Z14" s="71">
        <v>948759571.38815999</v>
      </c>
      <c r="AA14" s="71">
        <v>58737852</v>
      </c>
      <c r="AB14" s="71">
        <v>482679266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108558</v>
      </c>
      <c r="K15" s="71">
        <v>146392172</v>
      </c>
      <c r="L15" s="71">
        <v>13036</v>
      </c>
      <c r="M15" s="71">
        <v>17453625</v>
      </c>
      <c r="N15" s="71">
        <v>60700</v>
      </c>
      <c r="O15" s="71">
        <v>136129234</v>
      </c>
      <c r="P15" s="71">
        <v>4272</v>
      </c>
      <c r="Q15" s="71">
        <v>25244561</v>
      </c>
      <c r="R15" s="71">
        <v>0</v>
      </c>
      <c r="S15" s="71">
        <v>0</v>
      </c>
      <c r="T15" s="71">
        <v>0</v>
      </c>
      <c r="U15" s="71">
        <v>0</v>
      </c>
      <c r="V15" s="71">
        <v>0</v>
      </c>
      <c r="W15" s="71">
        <v>0</v>
      </c>
      <c r="X15" s="71">
        <v>0</v>
      </c>
      <c r="Y15" s="71">
        <v>0</v>
      </c>
      <c r="Z15" s="71">
        <v>325219591.99999994</v>
      </c>
      <c r="AA15" s="71">
        <v>280026574</v>
      </c>
      <c r="AB15" s="71">
        <v>1062346010.0000001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299737</v>
      </c>
      <c r="K16" s="71">
        <v>405864729</v>
      </c>
      <c r="L16" s="71">
        <v>390085</v>
      </c>
      <c r="M16" s="71">
        <v>526618920</v>
      </c>
      <c r="N16" s="71">
        <v>331700</v>
      </c>
      <c r="O16" s="71">
        <v>1004858936</v>
      </c>
      <c r="P16" s="71">
        <v>172</v>
      </c>
      <c r="Q16" s="71">
        <v>947154</v>
      </c>
      <c r="R16" s="71">
        <v>0</v>
      </c>
      <c r="S16" s="71">
        <v>0</v>
      </c>
      <c r="T16" s="71">
        <v>0</v>
      </c>
      <c r="U16" s="71">
        <v>0</v>
      </c>
      <c r="V16" s="71">
        <v>0</v>
      </c>
      <c r="W16" s="71">
        <v>0</v>
      </c>
      <c r="X16" s="71">
        <v>0</v>
      </c>
      <c r="Y16" s="71">
        <v>0</v>
      </c>
      <c r="Z16" s="71">
        <v>1938289738.9999998</v>
      </c>
      <c r="AA16" s="71">
        <v>798900711</v>
      </c>
      <c r="AB16" s="71">
        <v>2911657120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2342</v>
      </c>
      <c r="B17" s="70">
        <v>9</v>
      </c>
      <c r="C17" s="70">
        <v>18</v>
      </c>
      <c r="D17" s="70">
        <v>9</v>
      </c>
      <c r="E17" s="70">
        <v>2024</v>
      </c>
      <c r="F17" s="70" t="s">
        <v>1554</v>
      </c>
      <c r="G17" s="1073" t="s">
        <v>2339</v>
      </c>
      <c r="H17" s="70" t="s">
        <v>2340</v>
      </c>
      <c r="I17" s="1066"/>
      <c r="J17" s="73">
        <v>75248</v>
      </c>
      <c r="K17" s="71">
        <v>103485921</v>
      </c>
      <c r="L17" s="71">
        <v>7801</v>
      </c>
      <c r="M17" s="71">
        <v>10699630</v>
      </c>
      <c r="N17" s="71">
        <v>0</v>
      </c>
      <c r="O17" s="71">
        <v>0</v>
      </c>
      <c r="P17" s="71">
        <v>0</v>
      </c>
      <c r="Q17" s="71">
        <v>0</v>
      </c>
      <c r="R17" s="71">
        <v>0</v>
      </c>
      <c r="S17" s="71">
        <v>0</v>
      </c>
      <c r="T17" s="71">
        <v>0</v>
      </c>
      <c r="U17" s="71">
        <v>0</v>
      </c>
      <c r="V17" s="71">
        <v>0</v>
      </c>
      <c r="W17" s="71">
        <v>0</v>
      </c>
      <c r="X17" s="71">
        <v>0</v>
      </c>
      <c r="Y17" s="71">
        <v>0</v>
      </c>
      <c r="Z17" s="71">
        <v>114185551</v>
      </c>
      <c r="AA17" s="71">
        <v>205664115</v>
      </c>
      <c r="AB17" s="71">
        <v>1076574401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38300</v>
      </c>
      <c r="K18" s="71">
        <v>53291256.000000007</v>
      </c>
      <c r="L18" s="71">
        <v>127594</v>
      </c>
      <c r="M18" s="71">
        <v>176905254</v>
      </c>
      <c r="N18" s="71">
        <v>0</v>
      </c>
      <c r="O18" s="71">
        <v>0</v>
      </c>
      <c r="P18" s="71">
        <v>0</v>
      </c>
      <c r="Q18" s="71">
        <v>0</v>
      </c>
      <c r="R18" s="71">
        <v>0</v>
      </c>
      <c r="S18" s="71">
        <v>0</v>
      </c>
      <c r="T18" s="71">
        <v>0</v>
      </c>
      <c r="U18" s="71">
        <v>0</v>
      </c>
      <c r="V18" s="71">
        <v>0</v>
      </c>
      <c r="W18" s="71">
        <v>0</v>
      </c>
      <c r="X18" s="71">
        <v>0</v>
      </c>
      <c r="Y18" s="71">
        <v>0</v>
      </c>
      <c r="Z18" s="71">
        <v>230196509.99999997</v>
      </c>
      <c r="AA18" s="71">
        <v>100341797.00000001</v>
      </c>
      <c r="AB18" s="71">
        <v>8924841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2382</v>
      </c>
      <c r="B19" s="70">
        <v>11</v>
      </c>
      <c r="C19" s="70">
        <v>18</v>
      </c>
      <c r="D19" s="70">
        <v>11</v>
      </c>
      <c r="E19" s="70">
        <v>2024</v>
      </c>
      <c r="F19" s="70" t="s">
        <v>1554</v>
      </c>
      <c r="G19" s="1073" t="s">
        <v>2379</v>
      </c>
      <c r="H19" s="70" t="s">
        <v>2380</v>
      </c>
      <c r="I19" s="1066"/>
      <c r="J19" s="73">
        <v>64108.000000000007</v>
      </c>
      <c r="K19" s="71">
        <v>86341605</v>
      </c>
      <c r="L19" s="71">
        <v>64059</v>
      </c>
      <c r="M19" s="71">
        <v>85863614</v>
      </c>
      <c r="N19" s="71">
        <v>68800</v>
      </c>
      <c r="O19" s="71">
        <v>152874021</v>
      </c>
      <c r="P19" s="71">
        <v>574</v>
      </c>
      <c r="Q19" s="71">
        <v>3348059</v>
      </c>
      <c r="R19" s="71">
        <v>0</v>
      </c>
      <c r="S19" s="71">
        <v>0</v>
      </c>
      <c r="T19" s="71">
        <v>0</v>
      </c>
      <c r="U19" s="71">
        <v>0</v>
      </c>
      <c r="V19" s="71">
        <v>0</v>
      </c>
      <c r="W19" s="71">
        <v>0</v>
      </c>
      <c r="X19" s="71">
        <v>0</v>
      </c>
      <c r="Y19" s="71">
        <v>0</v>
      </c>
      <c r="Z19" s="71">
        <v>328427299</v>
      </c>
      <c r="AA19" s="71">
        <v>120337745</v>
      </c>
      <c r="AB19" s="71">
        <v>606181845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109536</v>
      </c>
      <c r="K20" s="71">
        <v>148096419</v>
      </c>
      <c r="L20" s="71">
        <v>46744</v>
      </c>
      <c r="M20" s="71">
        <v>62881781</v>
      </c>
      <c r="N20" s="71">
        <v>43200</v>
      </c>
      <c r="O20" s="71">
        <v>107010736.00000001</v>
      </c>
      <c r="P20" s="71">
        <v>9205</v>
      </c>
      <c r="Q20" s="71">
        <v>54432924</v>
      </c>
      <c r="R20" s="71">
        <v>0</v>
      </c>
      <c r="S20" s="71">
        <v>0</v>
      </c>
      <c r="T20" s="71">
        <v>0</v>
      </c>
      <c r="U20" s="71">
        <v>0</v>
      </c>
      <c r="V20" s="71">
        <v>0</v>
      </c>
      <c r="W20" s="71">
        <v>0</v>
      </c>
      <c r="X20" s="71">
        <v>0</v>
      </c>
      <c r="Y20" s="71">
        <v>0</v>
      </c>
      <c r="Z20" s="71">
        <v>372421860.00000006</v>
      </c>
      <c r="AA20" s="71">
        <v>130467925</v>
      </c>
      <c r="AB20" s="71">
        <v>770688255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2346</v>
      </c>
      <c r="B21" s="70">
        <v>13</v>
      </c>
      <c r="C21" s="70">
        <v>18</v>
      </c>
      <c r="D21" s="70">
        <v>13</v>
      </c>
      <c r="E21" s="70">
        <v>2024</v>
      </c>
      <c r="F21" s="70" t="s">
        <v>1554</v>
      </c>
      <c r="G21" s="1073" t="s">
        <v>2343</v>
      </c>
      <c r="H21" s="70" t="s">
        <v>2344</v>
      </c>
      <c r="I21" s="1066"/>
      <c r="J21" s="73">
        <v>133994</v>
      </c>
      <c r="K21" s="71">
        <v>181788926</v>
      </c>
      <c r="L21" s="71">
        <v>98677</v>
      </c>
      <c r="M21" s="71">
        <v>133091780</v>
      </c>
      <c r="N21" s="71">
        <v>118900</v>
      </c>
      <c r="O21" s="71">
        <v>250678856</v>
      </c>
      <c r="P21" s="71">
        <v>6124</v>
      </c>
      <c r="Q21" s="71">
        <v>35920194</v>
      </c>
      <c r="R21" s="71">
        <v>0</v>
      </c>
      <c r="S21" s="71">
        <v>0</v>
      </c>
      <c r="T21" s="71">
        <v>0</v>
      </c>
      <c r="U21" s="71">
        <v>0</v>
      </c>
      <c r="V21" s="71">
        <v>0</v>
      </c>
      <c r="W21" s="71">
        <v>0</v>
      </c>
      <c r="X21" s="71">
        <v>0</v>
      </c>
      <c r="Y21" s="71">
        <v>0</v>
      </c>
      <c r="Z21" s="71">
        <v>601479756</v>
      </c>
      <c r="AA21" s="71">
        <v>279474635</v>
      </c>
      <c r="AB21" s="71">
        <v>1128747536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543342</v>
      </c>
      <c r="K22" s="71">
        <v>751885533</v>
      </c>
      <c r="L22" s="71">
        <v>331403</v>
      </c>
      <c r="M22" s="71">
        <v>456429071.99999994</v>
      </c>
      <c r="N22" s="71">
        <v>59400</v>
      </c>
      <c r="O22" s="71">
        <v>171797537</v>
      </c>
      <c r="P22" s="71">
        <v>91</v>
      </c>
      <c r="Q22" s="71">
        <v>502997.99999999994</v>
      </c>
      <c r="R22" s="71">
        <v>111</v>
      </c>
      <c r="S22" s="71">
        <v>928202</v>
      </c>
      <c r="T22" s="71">
        <v>0</v>
      </c>
      <c r="U22" s="71">
        <v>0</v>
      </c>
      <c r="V22" s="71">
        <v>2</v>
      </c>
      <c r="W22" s="71">
        <v>0</v>
      </c>
      <c r="X22" s="71">
        <v>0</v>
      </c>
      <c r="Y22" s="71">
        <v>9321</v>
      </c>
      <c r="Z22" s="71">
        <v>1381552662.9444599</v>
      </c>
      <c r="AA22" s="71">
        <v>1505385937</v>
      </c>
      <c r="AB22" s="71">
        <v>5297041957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2402</v>
      </c>
      <c r="B23" s="70">
        <v>15</v>
      </c>
      <c r="C23" s="70">
        <v>18</v>
      </c>
      <c r="D23" s="70">
        <v>15</v>
      </c>
      <c r="E23" s="70">
        <v>2024</v>
      </c>
      <c r="F23" s="70" t="s">
        <v>1554</v>
      </c>
      <c r="G23" s="1073" t="s">
        <v>2399</v>
      </c>
      <c r="H23" s="70" t="s">
        <v>2400</v>
      </c>
      <c r="I23" s="1066"/>
      <c r="J23" s="73">
        <v>218147</v>
      </c>
      <c r="K23" s="71">
        <v>290392751</v>
      </c>
      <c r="L23" s="71">
        <v>559579</v>
      </c>
      <c r="M23" s="71">
        <v>742422652</v>
      </c>
      <c r="N23" s="71">
        <v>64400.000000000007</v>
      </c>
      <c r="O23" s="71">
        <v>194915067.00000003</v>
      </c>
      <c r="P23" s="71">
        <v>767</v>
      </c>
      <c r="Q23" s="71">
        <v>4226801.9999999991</v>
      </c>
      <c r="R23" s="71">
        <v>0</v>
      </c>
      <c r="S23" s="71">
        <v>0</v>
      </c>
      <c r="T23" s="71">
        <v>0</v>
      </c>
      <c r="U23" s="71">
        <v>0</v>
      </c>
      <c r="V23" s="71">
        <v>0</v>
      </c>
      <c r="W23" s="71">
        <v>0</v>
      </c>
      <c r="X23" s="71">
        <v>0</v>
      </c>
      <c r="Y23" s="71">
        <v>0</v>
      </c>
      <c r="Z23" s="71">
        <v>1231957272</v>
      </c>
      <c r="AA23" s="71">
        <v>409925715.99999994</v>
      </c>
      <c r="AB23" s="71">
        <v>2080638069.9999998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2354</v>
      </c>
      <c r="B24" s="70">
        <v>16</v>
      </c>
      <c r="C24" s="70">
        <v>18</v>
      </c>
      <c r="D24" s="70">
        <v>16</v>
      </c>
      <c r="E24" s="70">
        <v>2024</v>
      </c>
      <c r="F24" s="70" t="s">
        <v>1554</v>
      </c>
      <c r="G24" s="1073" t="s">
        <v>2351</v>
      </c>
      <c r="H24" s="70" t="s">
        <v>2352</v>
      </c>
      <c r="I24" s="1066"/>
      <c r="J24" s="73">
        <v>336831</v>
      </c>
      <c r="K24" s="71">
        <v>472954846.00000006</v>
      </c>
      <c r="L24" s="71">
        <v>268161</v>
      </c>
      <c r="M24" s="71">
        <v>374739936</v>
      </c>
      <c r="N24" s="71">
        <v>189000</v>
      </c>
      <c r="O24" s="71">
        <v>519229815.00000006</v>
      </c>
      <c r="P24" s="71">
        <v>0</v>
      </c>
      <c r="Q24" s="71">
        <v>0</v>
      </c>
      <c r="R24" s="71">
        <v>0</v>
      </c>
      <c r="S24" s="71">
        <v>0</v>
      </c>
      <c r="T24" s="71">
        <v>0</v>
      </c>
      <c r="U24" s="71">
        <v>0</v>
      </c>
      <c r="V24" s="71">
        <v>0</v>
      </c>
      <c r="W24" s="71">
        <v>0</v>
      </c>
      <c r="X24" s="71">
        <v>0</v>
      </c>
      <c r="Y24" s="71">
        <v>0</v>
      </c>
      <c r="Z24" s="71">
        <v>1366924597</v>
      </c>
      <c r="AA24" s="71">
        <v>976822046.99999988</v>
      </c>
      <c r="AB24" s="71">
        <v>3266498541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1554</v>
      </c>
      <c r="G25" s="1073" t="s">
        <v>2387</v>
      </c>
      <c r="H25" s="70" t="s">
        <v>2388</v>
      </c>
      <c r="I25" s="1066"/>
      <c r="J25" s="73">
        <v>880751</v>
      </c>
      <c r="K25" s="71">
        <v>1209973268</v>
      </c>
      <c r="L25" s="71">
        <v>1460461</v>
      </c>
      <c r="M25" s="71">
        <v>1997419447</v>
      </c>
      <c r="N25" s="71">
        <v>39300</v>
      </c>
      <c r="O25" s="71">
        <v>107761390</v>
      </c>
      <c r="P25" s="71">
        <v>344</v>
      </c>
      <c r="Q25" s="71">
        <v>1892776</v>
      </c>
      <c r="R25" s="71">
        <v>0</v>
      </c>
      <c r="S25" s="71">
        <v>0</v>
      </c>
      <c r="T25" s="71">
        <v>0</v>
      </c>
      <c r="U25" s="71">
        <v>0</v>
      </c>
      <c r="V25" s="71">
        <v>0</v>
      </c>
      <c r="W25" s="71">
        <v>0</v>
      </c>
      <c r="X25" s="71">
        <v>0</v>
      </c>
      <c r="Y25" s="71">
        <v>0</v>
      </c>
      <c r="Z25" s="71">
        <v>3317046881</v>
      </c>
      <c r="AA25" s="71">
        <v>2348831742</v>
      </c>
      <c r="AB25" s="71">
        <v>9242881350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80670</v>
      </c>
      <c r="K26" s="71">
        <v>107455146</v>
      </c>
      <c r="L26" s="71">
        <v>97603</v>
      </c>
      <c r="M26" s="71">
        <v>129586464</v>
      </c>
      <c r="N26" s="71">
        <v>161600</v>
      </c>
      <c r="O26" s="71">
        <v>393214379</v>
      </c>
      <c r="P26" s="71">
        <v>803</v>
      </c>
      <c r="Q26" s="71">
        <v>4747483</v>
      </c>
      <c r="R26" s="71">
        <v>0</v>
      </c>
      <c r="S26" s="71">
        <v>0</v>
      </c>
      <c r="T26" s="71">
        <v>0</v>
      </c>
      <c r="U26" s="71">
        <v>0</v>
      </c>
      <c r="V26" s="71">
        <v>0</v>
      </c>
      <c r="W26" s="71">
        <v>0</v>
      </c>
      <c r="X26" s="71">
        <v>0</v>
      </c>
      <c r="Y26" s="71">
        <v>0</v>
      </c>
      <c r="Z26" s="71">
        <v>635003472</v>
      </c>
      <c r="AA26" s="71">
        <v>42961388</v>
      </c>
      <c r="AB26" s="71">
        <v>491129092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122957</v>
      </c>
      <c r="K27" s="71">
        <v>168688941</v>
      </c>
      <c r="L27" s="71">
        <v>392108</v>
      </c>
      <c r="M27" s="71">
        <v>536306800.99999994</v>
      </c>
      <c r="N27" s="71">
        <v>59200</v>
      </c>
      <c r="O27" s="71">
        <v>126523462</v>
      </c>
      <c r="P27" s="71">
        <v>34</v>
      </c>
      <c r="Q27" s="71">
        <v>197387</v>
      </c>
      <c r="R27" s="71">
        <v>505</v>
      </c>
      <c r="S27" s="71">
        <v>2604362.9999999995</v>
      </c>
      <c r="T27" s="71">
        <v>0</v>
      </c>
      <c r="U27" s="71">
        <v>0</v>
      </c>
      <c r="V27" s="71">
        <v>0</v>
      </c>
      <c r="W27" s="71">
        <v>0</v>
      </c>
      <c r="X27" s="71">
        <v>0</v>
      </c>
      <c r="Y27" s="71">
        <v>0</v>
      </c>
      <c r="Z27" s="71">
        <v>834320953.73097003</v>
      </c>
      <c r="AA27" s="71">
        <v>189943877</v>
      </c>
      <c r="AB27" s="71">
        <v>1065426879.9999999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90238</v>
      </c>
      <c r="K28" s="71">
        <v>125347101</v>
      </c>
      <c r="L28" s="71">
        <v>396125</v>
      </c>
      <c r="M28" s="71">
        <v>547985430.00000012</v>
      </c>
      <c r="N28" s="71">
        <v>21600</v>
      </c>
      <c r="O28" s="71">
        <v>54998237</v>
      </c>
      <c r="P28" s="71">
        <v>0</v>
      </c>
      <c r="Q28" s="71">
        <v>0</v>
      </c>
      <c r="R28" s="71">
        <v>0</v>
      </c>
      <c r="S28" s="71">
        <v>0</v>
      </c>
      <c r="T28" s="71">
        <v>0</v>
      </c>
      <c r="U28" s="71">
        <v>0</v>
      </c>
      <c r="V28" s="71">
        <v>0</v>
      </c>
      <c r="W28" s="71">
        <v>0</v>
      </c>
      <c r="X28" s="71">
        <v>0</v>
      </c>
      <c r="Y28" s="71">
        <v>0</v>
      </c>
      <c r="Z28" s="71">
        <v>728330768</v>
      </c>
      <c r="AA28" s="71">
        <v>263337630</v>
      </c>
      <c r="AB28" s="71">
        <v>1127230660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1355874</v>
      </c>
      <c r="K29" s="71">
        <v>1873961860</v>
      </c>
      <c r="L29" s="71">
        <v>1832216</v>
      </c>
      <c r="M29" s="71">
        <v>2521858140.9999995</v>
      </c>
      <c r="N29" s="71">
        <v>846900</v>
      </c>
      <c r="O29" s="71">
        <v>2598887960</v>
      </c>
      <c r="P29" s="71">
        <v>773</v>
      </c>
      <c r="Q29" s="71">
        <v>4206302</v>
      </c>
      <c r="R29" s="71">
        <v>14</v>
      </c>
      <c r="S29" s="71">
        <v>97750</v>
      </c>
      <c r="T29" s="71">
        <v>0</v>
      </c>
      <c r="U29" s="71">
        <v>0</v>
      </c>
      <c r="V29" s="71">
        <v>0</v>
      </c>
      <c r="W29" s="71">
        <v>0</v>
      </c>
      <c r="X29" s="71">
        <v>0</v>
      </c>
      <c r="Y29" s="71">
        <v>0</v>
      </c>
      <c r="Z29" s="71">
        <v>6999012013.0932398</v>
      </c>
      <c r="AA29" s="71">
        <v>3896664160.0000005</v>
      </c>
      <c r="AB29" s="71">
        <v>13705947633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120630</v>
      </c>
      <c r="K30" s="71">
        <v>165413065</v>
      </c>
      <c r="L30" s="71">
        <v>204830</v>
      </c>
      <c r="M30" s="71">
        <v>279783396</v>
      </c>
      <c r="N30" s="71">
        <v>0</v>
      </c>
      <c r="O30" s="71">
        <v>0</v>
      </c>
      <c r="P30" s="71">
        <v>0</v>
      </c>
      <c r="Q30" s="71">
        <v>0</v>
      </c>
      <c r="R30" s="71">
        <v>838</v>
      </c>
      <c r="S30" s="71">
        <v>6982956</v>
      </c>
      <c r="T30" s="71">
        <v>0</v>
      </c>
      <c r="U30" s="71">
        <v>0</v>
      </c>
      <c r="V30" s="71">
        <v>0</v>
      </c>
      <c r="W30" s="71">
        <v>0</v>
      </c>
      <c r="X30" s="71">
        <v>0</v>
      </c>
      <c r="Y30" s="71">
        <v>0</v>
      </c>
      <c r="Z30" s="71">
        <v>452179417.02777004</v>
      </c>
      <c r="AA30" s="71">
        <v>297781075</v>
      </c>
      <c r="AB30" s="71">
        <v>1216328800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2374</v>
      </c>
      <c r="B31" s="70">
        <v>23</v>
      </c>
      <c r="C31" s="70">
        <v>18</v>
      </c>
      <c r="D31" s="70">
        <v>23</v>
      </c>
      <c r="E31" s="70">
        <v>2024</v>
      </c>
      <c r="F31" s="70" t="s">
        <v>1554</v>
      </c>
      <c r="G31" s="1073" t="s">
        <v>2371</v>
      </c>
      <c r="H31" s="70" t="s">
        <v>2372</v>
      </c>
      <c r="I31" s="1066"/>
      <c r="J31" s="73">
        <v>114254</v>
      </c>
      <c r="K31" s="71">
        <v>156362730</v>
      </c>
      <c r="L31" s="71">
        <v>75916</v>
      </c>
      <c r="M31" s="71">
        <v>103368319</v>
      </c>
      <c r="N31" s="71">
        <v>315300</v>
      </c>
      <c r="O31" s="71">
        <v>976210800.00000012</v>
      </c>
      <c r="P31" s="71">
        <v>0</v>
      </c>
      <c r="Q31" s="71">
        <v>0</v>
      </c>
      <c r="R31" s="71">
        <v>0</v>
      </c>
      <c r="S31" s="71">
        <v>0</v>
      </c>
      <c r="T31" s="71">
        <v>0</v>
      </c>
      <c r="U31" s="71">
        <v>0</v>
      </c>
      <c r="V31" s="71">
        <v>0</v>
      </c>
      <c r="W31" s="71">
        <v>0</v>
      </c>
      <c r="X31" s="71">
        <v>0</v>
      </c>
      <c r="Y31" s="71">
        <v>0</v>
      </c>
      <c r="Z31" s="71">
        <v>1235941849.0000002</v>
      </c>
      <c r="AA31" s="71">
        <v>408828298</v>
      </c>
      <c r="AB31" s="71">
        <v>1150724743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1554</v>
      </c>
      <c r="G32" s="1073" t="s">
        <v>1652</v>
      </c>
      <c r="H32" s="70" t="s">
        <v>1653</v>
      </c>
      <c r="I32" s="1066"/>
      <c r="J32" s="73">
        <v>332767</v>
      </c>
      <c r="K32" s="71">
        <v>433286479</v>
      </c>
      <c r="L32" s="71">
        <v>240367</v>
      </c>
      <c r="M32" s="71">
        <v>312194806.99999994</v>
      </c>
      <c r="N32" s="71">
        <v>105400</v>
      </c>
      <c r="O32" s="71">
        <v>272721126.99999994</v>
      </c>
      <c r="P32" s="71">
        <v>2081</v>
      </c>
      <c r="Q32" s="71">
        <v>11455226</v>
      </c>
      <c r="R32" s="71">
        <v>0</v>
      </c>
      <c r="S32" s="71">
        <v>0</v>
      </c>
      <c r="T32" s="71">
        <v>0</v>
      </c>
      <c r="U32" s="71">
        <v>0</v>
      </c>
      <c r="V32" s="71">
        <v>0</v>
      </c>
      <c r="W32" s="71">
        <v>0</v>
      </c>
      <c r="X32" s="71">
        <v>0</v>
      </c>
      <c r="Y32" s="71">
        <v>0</v>
      </c>
      <c r="Z32" s="71">
        <v>1029657639</v>
      </c>
      <c r="AA32" s="71">
        <v>810718557</v>
      </c>
      <c r="AB32" s="71">
        <v>3297240886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857909</v>
      </c>
      <c r="K33" s="71">
        <v>1165761593.0000002</v>
      </c>
      <c r="L33" s="71">
        <v>1299091</v>
      </c>
      <c r="M33" s="71">
        <v>1757639331</v>
      </c>
      <c r="N33" s="71">
        <v>520900</v>
      </c>
      <c r="O33" s="71">
        <v>1525613754.9999998</v>
      </c>
      <c r="P33" s="71">
        <v>7752</v>
      </c>
      <c r="Q33" s="71">
        <v>45261160.000000007</v>
      </c>
      <c r="R33" s="71">
        <v>427</v>
      </c>
      <c r="S33" s="71">
        <v>3330128</v>
      </c>
      <c r="T33" s="71">
        <v>0</v>
      </c>
      <c r="U33" s="71">
        <v>0</v>
      </c>
      <c r="V33" s="71">
        <v>0</v>
      </c>
      <c r="W33" s="71">
        <v>0</v>
      </c>
      <c r="X33" s="71">
        <v>0</v>
      </c>
      <c r="Y33" s="71">
        <v>0</v>
      </c>
      <c r="Z33" s="71">
        <v>4497605967.4062099</v>
      </c>
      <c r="AA33" s="71">
        <v>2309323416</v>
      </c>
      <c r="AB33" s="71">
        <v>8860492829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2386</v>
      </c>
      <c r="B34" s="70">
        <v>26</v>
      </c>
      <c r="C34" s="70">
        <v>18</v>
      </c>
      <c r="D34" s="70">
        <v>26</v>
      </c>
      <c r="E34" s="70">
        <v>2024</v>
      </c>
      <c r="F34" s="70" t="s">
        <v>1554</v>
      </c>
      <c r="G34" s="1073" t="s">
        <v>2383</v>
      </c>
      <c r="H34" s="70" t="s">
        <v>2384</v>
      </c>
      <c r="I34" s="1066"/>
      <c r="J34" s="73">
        <v>103115</v>
      </c>
      <c r="K34" s="71">
        <v>141850542</v>
      </c>
      <c r="L34" s="71">
        <v>107591</v>
      </c>
      <c r="M34" s="71">
        <v>147186193</v>
      </c>
      <c r="N34" s="71">
        <v>302900</v>
      </c>
      <c r="O34" s="71">
        <v>755156927</v>
      </c>
      <c r="P34" s="71">
        <v>312</v>
      </c>
      <c r="Q34" s="71">
        <v>1845899</v>
      </c>
      <c r="R34" s="71">
        <v>0</v>
      </c>
      <c r="S34" s="71">
        <v>0</v>
      </c>
      <c r="T34" s="71">
        <v>0</v>
      </c>
      <c r="U34" s="71">
        <v>0</v>
      </c>
      <c r="V34" s="71">
        <v>0</v>
      </c>
      <c r="W34" s="71">
        <v>0</v>
      </c>
      <c r="X34" s="71">
        <v>0</v>
      </c>
      <c r="Y34" s="71">
        <v>0</v>
      </c>
      <c r="Z34" s="71">
        <v>1046039561.0000001</v>
      </c>
      <c r="AA34" s="71">
        <v>89752894</v>
      </c>
      <c r="AB34" s="71">
        <v>680121232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71254</v>
      </c>
      <c r="K35" s="71">
        <v>94494283</v>
      </c>
      <c r="L35" s="71">
        <v>284823</v>
      </c>
      <c r="M35" s="71">
        <v>375653639</v>
      </c>
      <c r="N35" s="71">
        <v>36900</v>
      </c>
      <c r="O35" s="71">
        <v>79009738</v>
      </c>
      <c r="P35" s="71">
        <v>533</v>
      </c>
      <c r="Q35" s="71">
        <v>3153505.9999999995</v>
      </c>
      <c r="R35" s="71">
        <v>0</v>
      </c>
      <c r="S35" s="71">
        <v>0</v>
      </c>
      <c r="T35" s="71">
        <v>0</v>
      </c>
      <c r="U35" s="71">
        <v>0</v>
      </c>
      <c r="V35" s="71">
        <v>0</v>
      </c>
      <c r="W35" s="71">
        <v>0</v>
      </c>
      <c r="X35" s="71">
        <v>0</v>
      </c>
      <c r="Y35" s="71">
        <v>0</v>
      </c>
      <c r="Z35" s="71">
        <v>552311166</v>
      </c>
      <c r="AA35" s="71">
        <v>139451043</v>
      </c>
      <c r="AB35" s="71">
        <v>482712056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2338</v>
      </c>
      <c r="B36" s="70">
        <v>28</v>
      </c>
      <c r="C36" s="70">
        <v>18</v>
      </c>
      <c r="D36" s="70">
        <v>28</v>
      </c>
      <c r="E36" s="70">
        <v>2024</v>
      </c>
      <c r="F36" s="70" t="s">
        <v>1554</v>
      </c>
      <c r="G36" s="1073" t="s">
        <v>2335</v>
      </c>
      <c r="H36" s="70" t="s">
        <v>2336</v>
      </c>
      <c r="I36" s="1066"/>
      <c r="J36" s="73">
        <v>132706</v>
      </c>
      <c r="K36" s="71">
        <v>189246862</v>
      </c>
      <c r="L36" s="71">
        <v>403328</v>
      </c>
      <c r="M36" s="71">
        <v>570481364</v>
      </c>
      <c r="N36" s="71">
        <v>0</v>
      </c>
      <c r="O36" s="71">
        <v>0</v>
      </c>
      <c r="P36" s="71">
        <v>0</v>
      </c>
      <c r="Q36" s="71">
        <v>0</v>
      </c>
      <c r="R36" s="71">
        <v>0</v>
      </c>
      <c r="S36" s="71">
        <v>0</v>
      </c>
      <c r="T36" s="71">
        <v>0</v>
      </c>
      <c r="U36" s="71">
        <v>0</v>
      </c>
      <c r="V36" s="71">
        <v>0</v>
      </c>
      <c r="W36" s="71">
        <v>0</v>
      </c>
      <c r="X36" s="71">
        <v>0</v>
      </c>
      <c r="Y36" s="71">
        <v>0</v>
      </c>
      <c r="Z36" s="71">
        <v>759728225.99999988</v>
      </c>
      <c r="AA36" s="71">
        <v>346740389</v>
      </c>
      <c r="AB36" s="71">
        <v>1404310449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1280678</v>
      </c>
      <c r="K37" s="71">
        <v>1716447510.9999998</v>
      </c>
      <c r="L37" s="71">
        <v>991808</v>
      </c>
      <c r="M37" s="71">
        <v>1324179996</v>
      </c>
      <c r="N37" s="71">
        <v>8000</v>
      </c>
      <c r="O37" s="71">
        <v>20898288</v>
      </c>
      <c r="P37" s="71">
        <v>195</v>
      </c>
      <c r="Q37" s="71">
        <v>1074578</v>
      </c>
      <c r="R37" s="71">
        <v>0</v>
      </c>
      <c r="S37" s="71">
        <v>0</v>
      </c>
      <c r="T37" s="71">
        <v>0</v>
      </c>
      <c r="U37" s="71">
        <v>0</v>
      </c>
      <c r="V37" s="71">
        <v>0</v>
      </c>
      <c r="W37" s="71">
        <v>0</v>
      </c>
      <c r="X37" s="71">
        <v>0</v>
      </c>
      <c r="Y37" s="71">
        <v>0</v>
      </c>
      <c r="Z37" s="71">
        <v>3062600373</v>
      </c>
      <c r="AA37" s="71">
        <v>3770240969.9999995</v>
      </c>
      <c r="AB37" s="71">
        <v>12971355126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2330</v>
      </c>
      <c r="B38" s="70">
        <v>30</v>
      </c>
      <c r="C38" s="70">
        <v>18</v>
      </c>
      <c r="D38" s="70">
        <v>30</v>
      </c>
      <c r="E38" s="70">
        <v>2024</v>
      </c>
      <c r="F38" s="70" t="s">
        <v>1554</v>
      </c>
      <c r="G38" s="1073" t="s">
        <v>2327</v>
      </c>
      <c r="H38" s="70" t="s">
        <v>2328</v>
      </c>
      <c r="I38" s="1066"/>
      <c r="J38" s="73">
        <v>54436</v>
      </c>
      <c r="K38" s="71">
        <v>74592610.000000015</v>
      </c>
      <c r="L38" s="71">
        <v>147950</v>
      </c>
      <c r="M38" s="71">
        <v>201889831.99999997</v>
      </c>
      <c r="N38" s="71">
        <v>183300</v>
      </c>
      <c r="O38" s="71">
        <v>498102276</v>
      </c>
      <c r="P38" s="71">
        <v>718</v>
      </c>
      <c r="Q38" s="71">
        <v>4245423</v>
      </c>
      <c r="R38" s="71">
        <v>0</v>
      </c>
      <c r="S38" s="71">
        <v>0</v>
      </c>
      <c r="T38" s="71">
        <v>0</v>
      </c>
      <c r="U38" s="71">
        <v>0</v>
      </c>
      <c r="V38" s="71">
        <v>0</v>
      </c>
      <c r="W38" s="71">
        <v>0</v>
      </c>
      <c r="X38" s="71">
        <v>0</v>
      </c>
      <c r="Y38" s="71">
        <v>0</v>
      </c>
      <c r="Z38" s="71">
        <v>778830141.00000012</v>
      </c>
      <c r="AA38" s="71">
        <v>157638102</v>
      </c>
      <c r="AB38" s="71">
        <v>546090125</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2285</v>
      </c>
      <c r="B190" s="70">
        <v>182</v>
      </c>
      <c r="C190" s="70">
        <v>16</v>
      </c>
      <c r="D190" s="70">
        <v>2</v>
      </c>
      <c r="E190" s="70">
        <v>2022</v>
      </c>
      <c r="F190" s="70" t="s">
        <v>161</v>
      </c>
      <c r="G190" s="1073" t="s">
        <v>2266</v>
      </c>
      <c r="H190" s="70" t="s">
        <v>2267</v>
      </c>
      <c r="I190" s="1066"/>
      <c r="J190" s="73"/>
      <c r="K190" s="71"/>
      <c r="L190" s="71"/>
      <c r="M190" s="71"/>
      <c r="N190" s="71"/>
      <c r="O190" s="71"/>
      <c r="P190" s="71"/>
      <c r="Q190" s="71"/>
      <c r="R190" s="71"/>
      <c r="S190" s="71"/>
      <c r="T190" s="71"/>
      <c r="U190" s="71"/>
      <c r="V190" s="71"/>
      <c r="W190" s="71"/>
      <c r="X190" s="71"/>
      <c r="Y190" s="71"/>
      <c r="Z190" s="71"/>
      <c r="AA190" s="71"/>
      <c r="AB190" s="71"/>
      <c r="AC190" s="72"/>
      <c r="AD190" s="71">
        <v>66942306.75466568</v>
      </c>
      <c r="AE190" s="71">
        <v>292341.08461187634</v>
      </c>
      <c r="AF190" s="71">
        <v>79703.453867750432</v>
      </c>
      <c r="AG190" s="71">
        <v>15399657.736725058</v>
      </c>
      <c r="AH190" s="71">
        <v>19358059.810992006</v>
      </c>
      <c r="AI190" s="71">
        <v>0</v>
      </c>
      <c r="AJ190" s="71">
        <v>0</v>
      </c>
      <c r="AK190" s="71">
        <v>1434087.7316854254</v>
      </c>
      <c r="AL190" s="71">
        <v>0</v>
      </c>
      <c r="AM190" s="71">
        <v>0</v>
      </c>
      <c r="AN190" s="71">
        <v>103506156.57254781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775869675.46328485</v>
      </c>
      <c r="AE191" s="71">
        <v>3719120.6856914866</v>
      </c>
      <c r="AF191" s="71">
        <v>11461356.666182512</v>
      </c>
      <c r="AG191" s="71">
        <v>178786270.30929577</v>
      </c>
      <c r="AH191" s="71">
        <v>181640658.18010619</v>
      </c>
      <c r="AI191" s="71">
        <v>0</v>
      </c>
      <c r="AJ191" s="71">
        <v>0</v>
      </c>
      <c r="AK191" s="71">
        <v>11255767.998879449</v>
      </c>
      <c r="AL191" s="71">
        <v>0</v>
      </c>
      <c r="AM191" s="71">
        <v>0</v>
      </c>
      <c r="AN191" s="71">
        <v>1162732849.3034403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2313</v>
      </c>
      <c r="B192" s="70">
        <v>184</v>
      </c>
      <c r="C192" s="70">
        <v>16</v>
      </c>
      <c r="D192" s="70">
        <v>4</v>
      </c>
      <c r="E192" s="70">
        <v>2022</v>
      </c>
      <c r="F192" s="70" t="s">
        <v>161</v>
      </c>
      <c r="G192" s="1073" t="s">
        <v>2311</v>
      </c>
      <c r="H192" s="70" t="s">
        <v>2312</v>
      </c>
      <c r="I192" s="1066"/>
      <c r="J192" s="73"/>
      <c r="K192" s="71"/>
      <c r="L192" s="71"/>
      <c r="M192" s="71"/>
      <c r="N192" s="71"/>
      <c r="O192" s="71"/>
      <c r="P192" s="71"/>
      <c r="Q192" s="71"/>
      <c r="R192" s="71"/>
      <c r="S192" s="71"/>
      <c r="T192" s="71"/>
      <c r="U192" s="71"/>
      <c r="V192" s="71"/>
      <c r="W192" s="71"/>
      <c r="X192" s="71"/>
      <c r="Y192" s="71"/>
      <c r="Z192" s="71"/>
      <c r="AA192" s="71"/>
      <c r="AB192" s="71"/>
      <c r="AC192" s="72"/>
      <c r="AD192" s="71">
        <v>258800839.20027027</v>
      </c>
      <c r="AE192" s="71">
        <v>6470224.5349198058</v>
      </c>
      <c r="AF192" s="71">
        <v>1554217.3504211335</v>
      </c>
      <c r="AG192" s="71">
        <v>280882121.94169813</v>
      </c>
      <c r="AH192" s="71">
        <v>251740094.90230432</v>
      </c>
      <c r="AI192" s="71">
        <v>0</v>
      </c>
      <c r="AJ192" s="71">
        <v>0</v>
      </c>
      <c r="AK192" s="71">
        <v>15723830.639954463</v>
      </c>
      <c r="AL192" s="71">
        <v>0</v>
      </c>
      <c r="AM192" s="71">
        <v>0</v>
      </c>
      <c r="AN192" s="71">
        <v>815171328.56956804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1429757658.3685932</v>
      </c>
      <c r="AE193" s="71">
        <v>2040579.4912643556</v>
      </c>
      <c r="AF193" s="71">
        <v>4925673.4490269758</v>
      </c>
      <c r="AG193" s="71">
        <v>73359265.204055324</v>
      </c>
      <c r="AH193" s="71">
        <v>84967109.195915282</v>
      </c>
      <c r="AI193" s="71">
        <v>0</v>
      </c>
      <c r="AJ193" s="71">
        <v>0</v>
      </c>
      <c r="AK193" s="71">
        <v>5784515.407555555</v>
      </c>
      <c r="AL193" s="71">
        <v>0</v>
      </c>
      <c r="AM193" s="71">
        <v>0</v>
      </c>
      <c r="AN193" s="71">
        <v>1600834801.1164107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6006992.4550132472</v>
      </c>
      <c r="AE194" s="71">
        <v>578874.06820497371</v>
      </c>
      <c r="AF194" s="71">
        <v>1179611.1172427065</v>
      </c>
      <c r="AG194" s="71">
        <v>16877433.769037738</v>
      </c>
      <c r="AH194" s="71">
        <v>18275876.462708764</v>
      </c>
      <c r="AI194" s="71">
        <v>0</v>
      </c>
      <c r="AJ194" s="71">
        <v>0</v>
      </c>
      <c r="AK194" s="71">
        <v>1109849.0954291583</v>
      </c>
      <c r="AL194" s="71">
        <v>0</v>
      </c>
      <c r="AM194" s="71">
        <v>0</v>
      </c>
      <c r="AN194" s="71">
        <v>44028636.967636593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18888595.194297794</v>
      </c>
      <c r="AE195" s="71">
        <v>1084178.8568387467</v>
      </c>
      <c r="AF195" s="71">
        <v>2399073.9614192876</v>
      </c>
      <c r="AG195" s="71">
        <v>39031759.453458674</v>
      </c>
      <c r="AH195" s="71">
        <v>40368582.162101172</v>
      </c>
      <c r="AI195" s="71">
        <v>0</v>
      </c>
      <c r="AJ195" s="71">
        <v>0</v>
      </c>
      <c r="AK195" s="71">
        <v>2107228.317429719</v>
      </c>
      <c r="AL195" s="71">
        <v>0</v>
      </c>
      <c r="AM195" s="71">
        <v>0</v>
      </c>
      <c r="AN195" s="71">
        <v>103879417.94554541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932377664.79841924</v>
      </c>
      <c r="AE196" s="71">
        <v>1597227.780164225</v>
      </c>
      <c r="AF196" s="71">
        <v>805004.88406427926</v>
      </c>
      <c r="AG196" s="71">
        <v>81899579.190795675</v>
      </c>
      <c r="AH196" s="71">
        <v>99578829.591407746</v>
      </c>
      <c r="AI196" s="71">
        <v>0</v>
      </c>
      <c r="AJ196" s="71">
        <v>0</v>
      </c>
      <c r="AK196" s="71">
        <v>6392188.4550354416</v>
      </c>
      <c r="AL196" s="71">
        <v>0</v>
      </c>
      <c r="AM196" s="71">
        <v>0</v>
      </c>
      <c r="AN196" s="71">
        <v>1122650494.6998866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2341</v>
      </c>
      <c r="B197" s="70">
        <v>189</v>
      </c>
      <c r="C197" s="70">
        <v>16</v>
      </c>
      <c r="D197" s="70">
        <v>9</v>
      </c>
      <c r="E197" s="70">
        <v>2022</v>
      </c>
      <c r="F197" s="70" t="s">
        <v>161</v>
      </c>
      <c r="G197" s="1073" t="s">
        <v>2339</v>
      </c>
      <c r="H197" s="70" t="s">
        <v>2340</v>
      </c>
      <c r="I197" s="1066"/>
      <c r="J197" s="73"/>
      <c r="K197" s="71"/>
      <c r="L197" s="71"/>
      <c r="M197" s="71"/>
      <c r="N197" s="71"/>
      <c r="O197" s="71"/>
      <c r="P197" s="71"/>
      <c r="Q197" s="71"/>
      <c r="R197" s="71"/>
      <c r="S197" s="71"/>
      <c r="T197" s="71"/>
      <c r="U197" s="71"/>
      <c r="V197" s="71"/>
      <c r="W197" s="71"/>
      <c r="X197" s="71"/>
      <c r="Y197" s="71"/>
      <c r="Z197" s="71"/>
      <c r="AA197" s="71"/>
      <c r="AB197" s="71"/>
      <c r="AC197" s="72"/>
      <c r="AD197" s="71">
        <v>62340722.572039552</v>
      </c>
      <c r="AE197" s="71">
        <v>1035778.0150155884</v>
      </c>
      <c r="AF197" s="71">
        <v>87673.799254525467</v>
      </c>
      <c r="AG197" s="71">
        <v>36741206.603374019</v>
      </c>
      <c r="AH197" s="71">
        <v>31967067.454059873</v>
      </c>
      <c r="AI197" s="71">
        <v>0</v>
      </c>
      <c r="AJ197" s="71">
        <v>0</v>
      </c>
      <c r="AK197" s="71">
        <v>2005992.5186145401</v>
      </c>
      <c r="AL197" s="71">
        <v>0</v>
      </c>
      <c r="AM197" s="71">
        <v>0</v>
      </c>
      <c r="AN197" s="71">
        <v>134178440.9623581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44819246.681456998</v>
      </c>
      <c r="AE198" s="71">
        <v>340741.92643503466</v>
      </c>
      <c r="AF198" s="71">
        <v>1004263.5187336555</v>
      </c>
      <c r="AG198" s="71">
        <v>10399848.827400491</v>
      </c>
      <c r="AH198" s="71">
        <v>11315776.089932697</v>
      </c>
      <c r="AI198" s="71">
        <v>0</v>
      </c>
      <c r="AJ198" s="71">
        <v>0</v>
      </c>
      <c r="AK198" s="71">
        <v>773989.00267625065</v>
      </c>
      <c r="AL198" s="71">
        <v>0</v>
      </c>
      <c r="AM198" s="71">
        <v>0</v>
      </c>
      <c r="AN198" s="71">
        <v>68653866.046635121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2381</v>
      </c>
      <c r="B199" s="70">
        <v>191</v>
      </c>
      <c r="C199" s="70">
        <v>16</v>
      </c>
      <c r="D199" s="70">
        <v>11</v>
      </c>
      <c r="E199" s="70">
        <v>2022</v>
      </c>
      <c r="F199" s="70" t="s">
        <v>161</v>
      </c>
      <c r="G199" s="1073" t="s">
        <v>2379</v>
      </c>
      <c r="H199" s="70" t="s">
        <v>2380</v>
      </c>
      <c r="I199" s="1066"/>
      <c r="J199" s="73"/>
      <c r="K199" s="71"/>
      <c r="L199" s="71"/>
      <c r="M199" s="71"/>
      <c r="N199" s="71"/>
      <c r="O199" s="71"/>
      <c r="P199" s="71"/>
      <c r="Q199" s="71"/>
      <c r="R199" s="71"/>
      <c r="S199" s="71"/>
      <c r="T199" s="71"/>
      <c r="U199" s="71"/>
      <c r="V199" s="71"/>
      <c r="W199" s="71"/>
      <c r="X199" s="71"/>
      <c r="Y199" s="71"/>
      <c r="Z199" s="71"/>
      <c r="AA199" s="71"/>
      <c r="AB199" s="71"/>
      <c r="AC199" s="72"/>
      <c r="AD199" s="71">
        <v>34894601.042298265</v>
      </c>
      <c r="AE199" s="71">
        <v>782157.6038622387</v>
      </c>
      <c r="AF199" s="71">
        <v>573864.86784780305</v>
      </c>
      <c r="AG199" s="71">
        <v>11760634.257155083</v>
      </c>
      <c r="AH199" s="71">
        <v>23363485.315841202</v>
      </c>
      <c r="AI199" s="71">
        <v>0</v>
      </c>
      <c r="AJ199" s="71">
        <v>0</v>
      </c>
      <c r="AK199" s="71">
        <v>1347572.4444326579</v>
      </c>
      <c r="AL199" s="71">
        <v>0</v>
      </c>
      <c r="AM199" s="71">
        <v>0</v>
      </c>
      <c r="AN199" s="71">
        <v>72722315.531437248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16286564.932772251</v>
      </c>
      <c r="AE200" s="71">
        <v>1037714.0486885146</v>
      </c>
      <c r="AF200" s="71">
        <v>1665802.1858359838</v>
      </c>
      <c r="AG200" s="71">
        <v>25583997.55941328</v>
      </c>
      <c r="AH200" s="71">
        <v>34966646.195359498</v>
      </c>
      <c r="AI200" s="71">
        <v>0</v>
      </c>
      <c r="AJ200" s="71">
        <v>0</v>
      </c>
      <c r="AK200" s="71">
        <v>1869634.0957206262</v>
      </c>
      <c r="AL200" s="71">
        <v>0</v>
      </c>
      <c r="AM200" s="71">
        <v>0</v>
      </c>
      <c r="AN200" s="71">
        <v>81410359.017790139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2345</v>
      </c>
      <c r="B201" s="70">
        <v>193</v>
      </c>
      <c r="C201" s="70">
        <v>16</v>
      </c>
      <c r="D201" s="70">
        <v>13</v>
      </c>
      <c r="E201" s="70">
        <v>2022</v>
      </c>
      <c r="F201" s="70" t="s">
        <v>161</v>
      </c>
      <c r="G201" s="1073" t="s">
        <v>2343</v>
      </c>
      <c r="H201" s="70" t="s">
        <v>2344</v>
      </c>
      <c r="I201" s="1066"/>
      <c r="J201" s="73"/>
      <c r="K201" s="71"/>
      <c r="L201" s="71"/>
      <c r="M201" s="71"/>
      <c r="N201" s="71"/>
      <c r="O201" s="71"/>
      <c r="P201" s="71"/>
      <c r="Q201" s="71"/>
      <c r="R201" s="71"/>
      <c r="S201" s="71"/>
      <c r="T201" s="71"/>
      <c r="U201" s="71"/>
      <c r="V201" s="71"/>
      <c r="W201" s="71"/>
      <c r="X201" s="71"/>
      <c r="Y201" s="71"/>
      <c r="Z201" s="71"/>
      <c r="AA201" s="71"/>
      <c r="AB201" s="71"/>
      <c r="AC201" s="72"/>
      <c r="AD201" s="71">
        <v>5951514.1643458661</v>
      </c>
      <c r="AE201" s="71">
        <v>859598.95077929203</v>
      </c>
      <c r="AF201" s="71">
        <v>1458573.2057798328</v>
      </c>
      <c r="AG201" s="71">
        <v>36562641.999469571</v>
      </c>
      <c r="AH201" s="71">
        <v>38338927.085652925</v>
      </c>
      <c r="AI201" s="71">
        <v>0</v>
      </c>
      <c r="AJ201" s="71">
        <v>0</v>
      </c>
      <c r="AK201" s="71">
        <v>2032205.3593791849</v>
      </c>
      <c r="AL201" s="71">
        <v>0</v>
      </c>
      <c r="AM201" s="71">
        <v>0</v>
      </c>
      <c r="AN201" s="71">
        <v>85203460.765406683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396784582.54100925</v>
      </c>
      <c r="AE202" s="71">
        <v>6851623.1684862934</v>
      </c>
      <c r="AF202" s="71">
        <v>1307136.6434311068</v>
      </c>
      <c r="AG202" s="71">
        <v>278837865.09699887</v>
      </c>
      <c r="AH202" s="71">
        <v>273446627.29069108</v>
      </c>
      <c r="AI202" s="71">
        <v>0</v>
      </c>
      <c r="AJ202" s="71">
        <v>0</v>
      </c>
      <c r="AK202" s="71">
        <v>18021392.58934027</v>
      </c>
      <c r="AL202" s="71">
        <v>0</v>
      </c>
      <c r="AM202" s="71">
        <v>0</v>
      </c>
      <c r="AN202" s="71">
        <v>975249227.32995677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2401</v>
      </c>
      <c r="B203" s="70">
        <v>195</v>
      </c>
      <c r="C203" s="70">
        <v>16</v>
      </c>
      <c r="D203" s="70">
        <v>15</v>
      </c>
      <c r="E203" s="70">
        <v>2022</v>
      </c>
      <c r="F203" s="70" t="s">
        <v>161</v>
      </c>
      <c r="G203" s="1073" t="s">
        <v>2399</v>
      </c>
      <c r="H203" s="70" t="s">
        <v>2400</v>
      </c>
      <c r="I203" s="1066"/>
      <c r="J203" s="73"/>
      <c r="K203" s="71"/>
      <c r="L203" s="71"/>
      <c r="M203" s="71"/>
      <c r="N203" s="71"/>
      <c r="O203" s="71"/>
      <c r="P203" s="71"/>
      <c r="Q203" s="71"/>
      <c r="R203" s="71"/>
      <c r="S203" s="71"/>
      <c r="T203" s="71"/>
      <c r="U203" s="71"/>
      <c r="V203" s="71"/>
      <c r="W203" s="71"/>
      <c r="X203" s="71"/>
      <c r="Y203" s="71"/>
      <c r="Z203" s="71"/>
      <c r="AA203" s="71"/>
      <c r="AB203" s="71"/>
      <c r="AC203" s="72"/>
      <c r="AD203" s="71">
        <v>163236754.35173029</v>
      </c>
      <c r="AE203" s="71">
        <v>2100596.5351250716</v>
      </c>
      <c r="AF203" s="71">
        <v>980352.48257333029</v>
      </c>
      <c r="AG203" s="71">
        <v>64326359.206544057</v>
      </c>
      <c r="AH203" s="71">
        <v>76673363.783968583</v>
      </c>
      <c r="AI203" s="71">
        <v>0</v>
      </c>
      <c r="AJ203" s="71">
        <v>0</v>
      </c>
      <c r="AK203" s="71">
        <v>5330762.0950089516</v>
      </c>
      <c r="AL203" s="71">
        <v>0</v>
      </c>
      <c r="AM203" s="71">
        <v>0</v>
      </c>
      <c r="AN203" s="71">
        <v>312648188.45495027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2353</v>
      </c>
      <c r="B204" s="70">
        <v>196</v>
      </c>
      <c r="C204" s="70">
        <v>16</v>
      </c>
      <c r="D204" s="70">
        <v>16</v>
      </c>
      <c r="E204" s="70">
        <v>2022</v>
      </c>
      <c r="F204" s="70" t="s">
        <v>161</v>
      </c>
      <c r="G204" s="1073" t="s">
        <v>2351</v>
      </c>
      <c r="H204" s="70" t="s">
        <v>2352</v>
      </c>
      <c r="I204" s="1066"/>
      <c r="J204" s="73"/>
      <c r="K204" s="71"/>
      <c r="L204" s="71"/>
      <c r="M204" s="71"/>
      <c r="N204" s="71"/>
      <c r="O204" s="71"/>
      <c r="P204" s="71"/>
      <c r="Q204" s="71"/>
      <c r="R204" s="71"/>
      <c r="S204" s="71"/>
      <c r="T204" s="71"/>
      <c r="U204" s="71"/>
      <c r="V204" s="71"/>
      <c r="W204" s="71"/>
      <c r="X204" s="71"/>
      <c r="Y204" s="71"/>
      <c r="Z204" s="71"/>
      <c r="AA204" s="71"/>
      <c r="AB204" s="71"/>
      <c r="AC204" s="72"/>
      <c r="AD204" s="71">
        <v>15649808.37758169</v>
      </c>
      <c r="AE204" s="71">
        <v>2412297.9564662115</v>
      </c>
      <c r="AF204" s="71">
        <v>2765709.8492109398</v>
      </c>
      <c r="AG204" s="71">
        <v>94928637.875685826</v>
      </c>
      <c r="AH204" s="71">
        <v>101244763.29353672</v>
      </c>
      <c r="AI204" s="71">
        <v>0</v>
      </c>
      <c r="AJ204" s="71">
        <v>0</v>
      </c>
      <c r="AK204" s="71">
        <v>5960386.7825380471</v>
      </c>
      <c r="AL204" s="71">
        <v>0</v>
      </c>
      <c r="AM204" s="71">
        <v>0</v>
      </c>
      <c r="AN204" s="71">
        <v>222961604.13501945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1269158646.1909776</v>
      </c>
      <c r="AE205" s="71">
        <v>7788663.4661826389</v>
      </c>
      <c r="AF205" s="71">
        <v>5284338.9914318528</v>
      </c>
      <c r="AG205" s="71">
        <v>371783820.12933189</v>
      </c>
      <c r="AH205" s="71">
        <v>396788586.67095751</v>
      </c>
      <c r="AI205" s="71">
        <v>0</v>
      </c>
      <c r="AJ205" s="71">
        <v>0</v>
      </c>
      <c r="AK205" s="71">
        <v>25368477.386516329</v>
      </c>
      <c r="AL205" s="71">
        <v>0</v>
      </c>
      <c r="AM205" s="71">
        <v>0</v>
      </c>
      <c r="AN205" s="71">
        <v>2076172532.8353977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12726728.827208573</v>
      </c>
      <c r="AE206" s="71">
        <v>673739.71817836398</v>
      </c>
      <c r="AF206" s="71">
        <v>765153.15713040414</v>
      </c>
      <c r="AG206" s="71">
        <v>11889939.659982443</v>
      </c>
      <c r="AH206" s="71">
        <v>17279010.47383374</v>
      </c>
      <c r="AI206" s="71">
        <v>0</v>
      </c>
      <c r="AJ206" s="71">
        <v>0</v>
      </c>
      <c r="AK206" s="71">
        <v>985628.63820951304</v>
      </c>
      <c r="AL206" s="71">
        <v>0</v>
      </c>
      <c r="AM206" s="71">
        <v>0</v>
      </c>
      <c r="AN206" s="71">
        <v>44320200.474543042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107678718.11557075</v>
      </c>
      <c r="AE207" s="71">
        <v>662123.51614080602</v>
      </c>
      <c r="AF207" s="71">
        <v>1705653.9127698592</v>
      </c>
      <c r="AG207" s="71">
        <v>22443723.490748838</v>
      </c>
      <c r="AH207" s="71">
        <v>25914025.323413335</v>
      </c>
      <c r="AI207" s="71">
        <v>0</v>
      </c>
      <c r="AJ207" s="71">
        <v>0</v>
      </c>
      <c r="AK207" s="71">
        <v>1807782.1216996179</v>
      </c>
      <c r="AL207" s="71">
        <v>0</v>
      </c>
      <c r="AM207" s="71">
        <v>0</v>
      </c>
      <c r="AN207" s="71">
        <v>160212026.48034322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136022952.63821438</v>
      </c>
      <c r="AE208" s="71">
        <v>696972.12225348002</v>
      </c>
      <c r="AF208" s="71">
        <v>797034.53867750429</v>
      </c>
      <c r="AG208" s="71">
        <v>22973259.902327545</v>
      </c>
      <c r="AH208" s="71">
        <v>26331631.345779896</v>
      </c>
      <c r="AI208" s="71">
        <v>0</v>
      </c>
      <c r="AJ208" s="71">
        <v>0</v>
      </c>
      <c r="AK208" s="71">
        <v>1957828.037800686</v>
      </c>
      <c r="AL208" s="71">
        <v>0</v>
      </c>
      <c r="AM208" s="71">
        <v>0</v>
      </c>
      <c r="AN208" s="71">
        <v>188779678.5850535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857820908.96098709</v>
      </c>
      <c r="AE209" s="71">
        <v>13778751.650216714</v>
      </c>
      <c r="AF209" s="71">
        <v>9548473.773356501</v>
      </c>
      <c r="AG209" s="71">
        <v>686648633.41408706</v>
      </c>
      <c r="AH209" s="71">
        <v>574329521.21213174</v>
      </c>
      <c r="AI209" s="71">
        <v>0</v>
      </c>
      <c r="AJ209" s="71">
        <v>0</v>
      </c>
      <c r="AK209" s="71">
        <v>35205911.183628023</v>
      </c>
      <c r="AL209" s="71">
        <v>0</v>
      </c>
      <c r="AM209" s="71">
        <v>0</v>
      </c>
      <c r="AN209" s="71">
        <v>2177332200.194407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182136140.96837404</v>
      </c>
      <c r="AE210" s="71">
        <v>731820.72836615401</v>
      </c>
      <c r="AF210" s="71">
        <v>669509.0124891036</v>
      </c>
      <c r="AG210" s="71">
        <v>41876478.315660581</v>
      </c>
      <c r="AH210" s="71">
        <v>45658258.445410982</v>
      </c>
      <c r="AI210" s="71">
        <v>0</v>
      </c>
      <c r="AJ210" s="71">
        <v>0</v>
      </c>
      <c r="AK210" s="71">
        <v>3348787.2531541353</v>
      </c>
      <c r="AL210" s="71">
        <v>0</v>
      </c>
      <c r="AM210" s="71">
        <v>0</v>
      </c>
      <c r="AN210" s="71">
        <v>274420994.72345501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2373</v>
      </c>
      <c r="B211" s="70">
        <v>203</v>
      </c>
      <c r="C211" s="70">
        <v>16</v>
      </c>
      <c r="D211" s="70">
        <v>23</v>
      </c>
      <c r="E211" s="70">
        <v>2022</v>
      </c>
      <c r="F211" s="70" t="s">
        <v>161</v>
      </c>
      <c r="G211" s="1073" t="s">
        <v>2371</v>
      </c>
      <c r="H211" s="70" t="s">
        <v>2372</v>
      </c>
      <c r="I211" s="1066"/>
      <c r="J211" s="73"/>
      <c r="K211" s="71"/>
      <c r="L211" s="71"/>
      <c r="M211" s="71"/>
      <c r="N211" s="71"/>
      <c r="O211" s="71"/>
      <c r="P211" s="71"/>
      <c r="Q211" s="71"/>
      <c r="R211" s="71"/>
      <c r="S211" s="71"/>
      <c r="T211" s="71"/>
      <c r="U211" s="71"/>
      <c r="V211" s="71"/>
      <c r="W211" s="71"/>
      <c r="X211" s="71"/>
      <c r="Y211" s="71"/>
      <c r="Z211" s="71"/>
      <c r="AA211" s="71"/>
      <c r="AB211" s="71"/>
      <c r="AC211" s="72"/>
      <c r="AD211" s="71">
        <v>12451109.099928467</v>
      </c>
      <c r="AE211" s="71">
        <v>718268.49265566969</v>
      </c>
      <c r="AF211" s="71">
        <v>781093.84790395421</v>
      </c>
      <c r="AG211" s="71">
        <v>49991931.693111055</v>
      </c>
      <c r="AH211" s="71">
        <v>36978339.722458638</v>
      </c>
      <c r="AI211" s="71">
        <v>0</v>
      </c>
      <c r="AJ211" s="71">
        <v>0</v>
      </c>
      <c r="AK211" s="71">
        <v>2222926.3732184945</v>
      </c>
      <c r="AL211" s="71">
        <v>0</v>
      </c>
      <c r="AM211" s="71">
        <v>0</v>
      </c>
      <c r="AN211" s="71">
        <v>103143669.22927628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221623458.61490306</v>
      </c>
      <c r="AE212" s="71">
        <v>2007666.9188246075</v>
      </c>
      <c r="AF212" s="71">
        <v>1458573.2057798328</v>
      </c>
      <c r="AG212" s="71">
        <v>125216889.13796113</v>
      </c>
      <c r="AH212" s="71">
        <v>156507960.25337869</v>
      </c>
      <c r="AI212" s="71">
        <v>0</v>
      </c>
      <c r="AJ212" s="71">
        <v>0</v>
      </c>
      <c r="AK212" s="71">
        <v>9838208.5608781353</v>
      </c>
      <c r="AL212" s="71">
        <v>0</v>
      </c>
      <c r="AM212" s="71">
        <v>0</v>
      </c>
      <c r="AN212" s="71">
        <v>516652756.69172549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414488089.86176056</v>
      </c>
      <c r="AE213" s="71">
        <v>8232015.1772827683</v>
      </c>
      <c r="AF213" s="71">
        <v>7675442.6074643666</v>
      </c>
      <c r="AG213" s="71">
        <v>340467283.04457229</v>
      </c>
      <c r="AH213" s="71">
        <v>333680683.03289634</v>
      </c>
      <c r="AI213" s="71">
        <v>0</v>
      </c>
      <c r="AJ213" s="71">
        <v>0</v>
      </c>
      <c r="AK213" s="71">
        <v>20531239.810731374</v>
      </c>
      <c r="AL213" s="71">
        <v>0</v>
      </c>
      <c r="AM213" s="71">
        <v>0</v>
      </c>
      <c r="AN213" s="71">
        <v>1125074753.5347078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2385</v>
      </c>
      <c r="B214" s="70">
        <v>206</v>
      </c>
      <c r="C214" s="70">
        <v>16</v>
      </c>
      <c r="D214" s="70">
        <v>26</v>
      </c>
      <c r="E214" s="70">
        <v>2022</v>
      </c>
      <c r="F214" s="70" t="s">
        <v>161</v>
      </c>
      <c r="G214" s="1073" t="s">
        <v>2383</v>
      </c>
      <c r="H214" s="70" t="s">
        <v>2384</v>
      </c>
      <c r="I214" s="1066"/>
      <c r="J214" s="73"/>
      <c r="K214" s="71"/>
      <c r="L214" s="71"/>
      <c r="M214" s="71"/>
      <c r="N214" s="71"/>
      <c r="O214" s="71"/>
      <c r="P214" s="71"/>
      <c r="Q214" s="71"/>
      <c r="R214" s="71"/>
      <c r="S214" s="71"/>
      <c r="T214" s="71"/>
      <c r="U214" s="71"/>
      <c r="V214" s="71"/>
      <c r="W214" s="71"/>
      <c r="X214" s="71"/>
      <c r="Y214" s="71"/>
      <c r="Z214" s="71"/>
      <c r="AA214" s="71"/>
      <c r="AB214" s="71"/>
      <c r="AC214" s="72"/>
      <c r="AD214" s="71">
        <v>2776947.9431329542</v>
      </c>
      <c r="AE214" s="71">
        <v>797645.87324564927</v>
      </c>
      <c r="AF214" s="71">
        <v>3594625.7694355445</v>
      </c>
      <c r="AG214" s="71">
        <v>17253035.177250545</v>
      </c>
      <c r="AH214" s="71">
        <v>25330274.969567597</v>
      </c>
      <c r="AI214" s="71">
        <v>0</v>
      </c>
      <c r="AJ214" s="71">
        <v>0</v>
      </c>
      <c r="AK214" s="71">
        <v>1448937.3705422436</v>
      </c>
      <c r="AL214" s="71">
        <v>0</v>
      </c>
      <c r="AM214" s="71">
        <v>0</v>
      </c>
      <c r="AN214" s="71">
        <v>51201467.103174537</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6859550.6127885245</v>
      </c>
      <c r="AE215" s="71">
        <v>482072.38455865701</v>
      </c>
      <c r="AF215" s="71">
        <v>1450602.8603930578</v>
      </c>
      <c r="AG215" s="71">
        <v>15855305.346688135</v>
      </c>
      <c r="AH215" s="71">
        <v>18419568.857501559</v>
      </c>
      <c r="AI215" s="71">
        <v>0</v>
      </c>
      <c r="AJ215" s="71">
        <v>0</v>
      </c>
      <c r="AK215" s="71">
        <v>1044123.3025759364</v>
      </c>
      <c r="AL215" s="71">
        <v>0</v>
      </c>
      <c r="AM215" s="71">
        <v>0</v>
      </c>
      <c r="AN215" s="71">
        <v>44111223.364505872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2337</v>
      </c>
      <c r="B216" s="70">
        <v>208</v>
      </c>
      <c r="C216" s="70">
        <v>16</v>
      </c>
      <c r="D216" s="70">
        <v>28</v>
      </c>
      <c r="E216" s="70">
        <v>2022</v>
      </c>
      <c r="F216" s="70" t="s">
        <v>161</v>
      </c>
      <c r="G216" s="1073" t="s">
        <v>2335</v>
      </c>
      <c r="H216" s="70" t="s">
        <v>2336</v>
      </c>
      <c r="I216" s="1066"/>
      <c r="J216" s="73"/>
      <c r="K216" s="71"/>
      <c r="L216" s="71"/>
      <c r="M216" s="71"/>
      <c r="N216" s="71"/>
      <c r="O216" s="71"/>
      <c r="P216" s="71"/>
      <c r="Q216" s="71"/>
      <c r="R216" s="71"/>
      <c r="S216" s="71"/>
      <c r="T216" s="71"/>
      <c r="U216" s="71"/>
      <c r="V216" s="71"/>
      <c r="W216" s="71"/>
      <c r="X216" s="71"/>
      <c r="Y216" s="71"/>
      <c r="Z216" s="71"/>
      <c r="AA216" s="71"/>
      <c r="AB216" s="71"/>
      <c r="AC216" s="72"/>
      <c r="AD216" s="71">
        <v>27903432.658957075</v>
      </c>
      <c r="AE216" s="71">
        <v>1091922.9915304519</v>
      </c>
      <c r="AF216" s="71">
        <v>1131789.0449220559</v>
      </c>
      <c r="AG216" s="71">
        <v>39468934.863017842</v>
      </c>
      <c r="AH216" s="71">
        <v>42461102.661271267</v>
      </c>
      <c r="AI216" s="71">
        <v>0</v>
      </c>
      <c r="AJ216" s="71">
        <v>0</v>
      </c>
      <c r="AK216" s="71">
        <v>2958306.3148670178</v>
      </c>
      <c r="AL216" s="71">
        <v>0</v>
      </c>
      <c r="AM216" s="71">
        <v>0</v>
      </c>
      <c r="AN216" s="71">
        <v>115015488.53456572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3134915126.2834663</v>
      </c>
      <c r="AE217" s="71">
        <v>22188881.92540871</v>
      </c>
      <c r="AF217" s="71">
        <v>3762003.0225578202</v>
      </c>
      <c r="AG217" s="71">
        <v>741098522.80467463</v>
      </c>
      <c r="AH217" s="71">
        <v>648878931.78556931</v>
      </c>
      <c r="AI217" s="71">
        <v>0</v>
      </c>
      <c r="AJ217" s="71">
        <v>0</v>
      </c>
      <c r="AK217" s="71">
        <v>39993176.496477425</v>
      </c>
      <c r="AL217" s="71">
        <v>0</v>
      </c>
      <c r="AM217" s="71">
        <v>0</v>
      </c>
      <c r="AN217" s="71">
        <v>4590836642.3181543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2329</v>
      </c>
      <c r="B218" s="70">
        <v>210</v>
      </c>
      <c r="C218" s="70">
        <v>16</v>
      </c>
      <c r="D218" s="70">
        <v>30</v>
      </c>
      <c r="E218" s="70">
        <v>2022</v>
      </c>
      <c r="F218" s="70" t="s">
        <v>161</v>
      </c>
      <c r="G218" s="1073" t="s">
        <v>2327</v>
      </c>
      <c r="H218" s="70" t="s">
        <v>2328</v>
      </c>
      <c r="I218" s="1066"/>
      <c r="J218" s="73"/>
      <c r="K218" s="71"/>
      <c r="L218" s="71"/>
      <c r="M218" s="71"/>
      <c r="N218" s="71"/>
      <c r="O218" s="71"/>
      <c r="P218" s="71"/>
      <c r="Q218" s="71"/>
      <c r="R218" s="71"/>
      <c r="S218" s="71"/>
      <c r="T218" s="71"/>
      <c r="U218" s="71"/>
      <c r="V218" s="71"/>
      <c r="W218" s="71"/>
      <c r="X218" s="71"/>
      <c r="Y218" s="71"/>
      <c r="Z218" s="71"/>
      <c r="AA218" s="71"/>
      <c r="AB218" s="71"/>
      <c r="AC218" s="72"/>
      <c r="AD218" s="71">
        <v>3336697.0516326339</v>
      </c>
      <c r="AE218" s="71">
        <v>489816.51925036235</v>
      </c>
      <c r="AF218" s="71">
        <v>1028174.5548939805</v>
      </c>
      <c r="AG218" s="71">
        <v>8743508.1911833584</v>
      </c>
      <c r="AH218" s="71">
        <v>13960614.231587602</v>
      </c>
      <c r="AI218" s="71">
        <v>0</v>
      </c>
      <c r="AJ218" s="71">
        <v>0</v>
      </c>
      <c r="AK218" s="71">
        <v>1007967.6601419441</v>
      </c>
      <c r="AL218" s="71">
        <v>0</v>
      </c>
      <c r="AM218" s="71">
        <v>0</v>
      </c>
      <c r="AN218" s="71">
        <v>28566778.208689883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2266</v>
      </c>
      <c r="H6" s="77" t="s">
        <v>2267</v>
      </c>
      <c r="I6" s="77" t="s">
        <v>2408</v>
      </c>
      <c r="J6" s="77" t="s">
        <v>2409</v>
      </c>
      <c r="K6" s="1080">
        <v>42</v>
      </c>
      <c r="L6" s="1081">
        <v>27</v>
      </c>
      <c r="M6" s="1044"/>
      <c r="N6" s="988">
        <v>1</v>
      </c>
      <c r="O6" s="77" t="s">
        <v>1661</v>
      </c>
      <c r="P6" s="77" t="s">
        <v>1662</v>
      </c>
      <c r="Q6" s="77" t="s">
        <v>1501</v>
      </c>
      <c r="R6" s="16"/>
      <c r="S6" s="77">
        <v>1</v>
      </c>
      <c r="T6" s="77" t="s">
        <v>2266</v>
      </c>
      <c r="U6" s="77" t="s">
        <v>2267</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2266</v>
      </c>
      <c r="AE7" s="77" t="s">
        <v>2267</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2311</v>
      </c>
      <c r="AE9" s="77" t="s">
        <v>2312</v>
      </c>
      <c r="AF9" s="77" t="s">
        <v>1501</v>
      </c>
    </row>
    <row r="10" spans="1:32" ht="12">
      <c r="A10" s="16"/>
      <c r="B10" s="16"/>
      <c r="C10" s="16"/>
      <c r="D10" s="16"/>
      <c r="F10" s="75" t="s">
        <v>1501</v>
      </c>
      <c r="G10" s="76" t="s">
        <v>2266</v>
      </c>
      <c r="H10" s="77" t="s">
        <v>2267</v>
      </c>
      <c r="I10" s="77" t="s">
        <v>2408</v>
      </c>
      <c r="J10" s="77" t="s">
        <v>2409</v>
      </c>
      <c r="K10" s="1079">
        <v>42</v>
      </c>
      <c r="L10" s="1045">
        <v>27</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2315</v>
      </c>
      <c r="AE11" s="77" t="s">
        <v>2316</v>
      </c>
      <c r="AF11" s="77" t="s">
        <v>1501</v>
      </c>
    </row>
    <row r="12" spans="1:32" ht="12">
      <c r="A12" s="16"/>
      <c r="B12" s="16"/>
      <c r="C12" s="16"/>
      <c r="D12" s="16"/>
      <c r="F12" s="75" t="s">
        <v>1505</v>
      </c>
      <c r="G12" s="76" t="s">
        <v>2266</v>
      </c>
      <c r="H12" s="77"/>
      <c r="I12" s="77" t="s">
        <v>2266</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2339</v>
      </c>
      <c r="AE14" s="77" t="s">
        <v>2340</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2379</v>
      </c>
      <c r="AE16" s="77" t="s">
        <v>2380</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2343</v>
      </c>
      <c r="AE18" s="77" t="s">
        <v>2344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2399</v>
      </c>
      <c r="AE20" s="77" t="s">
        <v>2400</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2351</v>
      </c>
      <c r="AE21" s="77" t="s">
        <v>2352</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2371</v>
      </c>
      <c r="AE28" s="77" t="s">
        <v>2372</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1644</v>
      </c>
      <c r="P30" s="77" t="s">
        <v>1645</v>
      </c>
      <c r="Q30" s="77" t="s">
        <v>1501</v>
      </c>
      <c r="R30" s="16"/>
      <c r="S30" s="16"/>
      <c r="T30" s="16"/>
      <c r="U30" s="16"/>
      <c r="V30" s="16"/>
      <c r="W30" s="16"/>
      <c r="X30" s="77">
        <v>25</v>
      </c>
      <c r="Y30" s="692" t="s">
        <v>1644</v>
      </c>
      <c r="Z30" s="77" t="s">
        <v>1645</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2383</v>
      </c>
      <c r="AE31" s="77" t="s">
        <v>2384</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2335</v>
      </c>
      <c r="AE33" s="77" t="s">
        <v>2336</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2327</v>
      </c>
      <c r="AE35" s="77" t="s">
        <v>2328</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24</v>
      </c>
      <c r="I4" s="70" t="str">
        <f>HLOOKUP(I3,比較地域マスタ!$E$5:$L$6,2,0)</f>
        <v>三重県</v>
      </c>
      <c r="J4" s="70" t="str">
        <f>HLOOKUP(J3,比較地域マスタ!$E$5:$L$6,2,0)</f>
        <v>朝日町</v>
      </c>
      <c r="K4" s="70" t="str">
        <f>HLOOKUP(K3,比較地域マスタ!$E$5:$L$6,2,0)</f>
        <v>24343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朝日町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104.33395742473844</v>
      </c>
      <c r="BB5" s="29"/>
      <c r="BC5" s="17"/>
      <c r="BD5" s="1005">
        <f>SUM(BC6:BC8)</f>
        <v>102.12504403972625</v>
      </c>
      <c r="BE5" s="29"/>
      <c r="BF5" s="17"/>
      <c r="BG5" s="1005">
        <f>AK35</f>
        <v>75.969557727727079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103.81990244328991</v>
      </c>
      <c r="BA6" s="17"/>
      <c r="BB6" s="29"/>
      <c r="BC6" s="1005">
        <f>O32</f>
        <v>101.6364586833854</v>
      </c>
      <c r="BD6" s="17"/>
      <c r="BE6" s="29"/>
      <c r="BF6" s="1005">
        <f>AK36</f>
        <v>75.238206731112683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0.5140549814485319</v>
      </c>
      <c r="BA7" s="17"/>
      <c r="BB7" s="29"/>
      <c r="BC7" s="1005">
        <f>O33</f>
        <v>0.48858535634084388</v>
      </c>
      <c r="BD7" s="17"/>
      <c r="BE7" s="29"/>
      <c r="BF7" s="1005">
        <f t="shared" ref="BF7:BF8" si="0">AK37</f>
        <v>0.36581204541293233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0.36553895120146501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137.19475304882522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9.5560460572026837</v>
      </c>
      <c r="BA9" s="1005">
        <f>AZ9</f>
        <v>9.5560460572026837</v>
      </c>
      <c r="BB9" s="29"/>
      <c r="BC9" s="1005">
        <f>O35</f>
        <v>10.679193503947319</v>
      </c>
      <c r="BD9" s="1005">
        <f>BC9</f>
        <v>10.679193503947319</v>
      </c>
      <c r="BE9" s="29"/>
      <c r="BF9" s="1005">
        <f>AK39</f>
        <v>9.2781985113295775</v>
      </c>
      <c r="BG9" s="1005">
        <f>AK39</f>
        <v>9.2781985113295775</v>
      </c>
      <c r="BH9" s="29"/>
    </row>
    <row r="10" spans="1:62" ht="17.100000000000001" customHeight="1" thickBot="1">
      <c r="B10" s="323"/>
      <c r="C10" s="324"/>
      <c r="D10" s="326"/>
      <c r="E10" s="326"/>
      <c r="F10" s="326"/>
      <c r="G10" s="325"/>
      <c r="H10" s="325"/>
      <c r="I10" s="326"/>
      <c r="J10" s="327"/>
      <c r="K10" s="334"/>
      <c r="L10" s="246" t="s">
        <v>114</v>
      </c>
      <c r="M10" s="246"/>
      <c r="N10" s="563"/>
      <c r="O10" s="906">
        <f>SUM(O11:O13)</f>
        <v>104.33395742473844</v>
      </c>
      <c r="P10" s="453">
        <f t="shared" ref="P10:P22" si="1">O10/$O$9</f>
        <v>0.76048066785475243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10.86822653443034</v>
      </c>
      <c r="BA10" s="1005">
        <f>AZ10</f>
        <v>10.86822653443034</v>
      </c>
      <c r="BB10" s="29"/>
      <c r="BC10" s="1005">
        <f>O36</f>
        <v>15.5757609653994</v>
      </c>
      <c r="BD10" s="1005">
        <f>BC10</f>
        <v>15.5757609653994</v>
      </c>
      <c r="BE10" s="29"/>
      <c r="BF10" s="1005">
        <f>AK40</f>
        <v>11.798440616046992</v>
      </c>
      <c r="BG10" s="1005">
        <f>AK40</f>
        <v>11.798440616046992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103.81990244328991</v>
      </c>
      <c r="P11" s="454">
        <f t="shared" si="1"/>
        <v>0.7567337681371985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12.436523032453772</v>
      </c>
      <c r="BB11" s="29"/>
      <c r="BC11" s="1005"/>
      <c r="BD11" s="1005">
        <f>SUM(BC12:BC14)</f>
        <v>14.402743261878035</v>
      </c>
      <c r="BE11" s="29"/>
      <c r="BF11" s="17"/>
      <c r="BG11" s="1005">
        <f>AK41</f>
        <v>13.591243762033871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0.5140549814485319</v>
      </c>
      <c r="P12" s="454">
        <f t="shared" si="1"/>
        <v>3.7468997175539847E-3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12.008451605564268</v>
      </c>
      <c r="BA12" s="17"/>
      <c r="BB12" s="29"/>
      <c r="BC12" s="1005">
        <f>O38</f>
        <v>13.614961023439188</v>
      </c>
      <c r="BD12" s="17"/>
      <c r="BE12" s="29"/>
      <c r="BF12" s="1005">
        <f>AK42</f>
        <v>12.937435291150193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0.428071426889505</v>
      </c>
      <c r="BA13" s="17"/>
      <c r="BB13" s="29"/>
      <c r="BC13" s="1005">
        <f>O41</f>
        <v>0.78778223843884698</v>
      </c>
      <c r="BD13" s="17"/>
      <c r="BE13" s="29"/>
      <c r="BF13" s="1005">
        <f>AK45</f>
        <v>0.65380847088367788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9.5560460572026837</v>
      </c>
      <c r="P14" s="453">
        <f t="shared" si="1"/>
        <v>6.9653145217600659E-2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10.86822653443034</v>
      </c>
      <c r="P15" s="453">
        <f t="shared" si="1"/>
        <v>7.9217508635789649E-2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12.436523032453772</v>
      </c>
      <c r="P16" s="453">
        <f t="shared" si="1"/>
        <v>9.0648678291857354E-2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12.008451605564268</v>
      </c>
      <c r="P17" s="454">
        <f t="shared" si="1"/>
        <v>8.7528504834952905E-2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7.8598042114360362</v>
      </c>
      <c r="P18" s="454">
        <f t="shared" si="1"/>
        <v>5.7289393630373525E-2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4.1486473941282318</v>
      </c>
      <c r="P19" s="454">
        <f t="shared" si="1"/>
        <v>3.023911120457938E-2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0.428071426889505</v>
      </c>
      <c r="P20" s="454">
        <f t="shared" si="1"/>
        <v>3.1201734569044478E-3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95.29363300053474</v>
      </c>
      <c r="AZ22" s="1005">
        <f t="shared" si="3"/>
        <v>101.11685014542607</v>
      </c>
      <c r="BA22" s="1005">
        <f t="shared" si="3"/>
        <v>89.646639012000179</v>
      </c>
      <c r="BB22" s="1005">
        <f t="shared" si="3"/>
        <v>106.84463861831033</v>
      </c>
      <c r="BC22" s="1005">
        <f t="shared" si="3"/>
        <v>102.12504403972625</v>
      </c>
      <c r="BD22" s="1005">
        <f t="shared" si="3"/>
        <v>121.97035159746203</v>
      </c>
      <c r="BE22" s="1005">
        <f t="shared" si="3"/>
        <v>107.10732625317557</v>
      </c>
      <c r="BF22" s="1005">
        <f t="shared" si="3"/>
        <v>99.19436406928375</v>
      </c>
      <c r="BG22" s="1005">
        <f t="shared" si="3"/>
        <v>117.47879877291695</v>
      </c>
      <c r="BH22" s="1005">
        <f t="shared" si="3"/>
        <v>107.03145341519581</v>
      </c>
      <c r="BI22" s="1005">
        <f t="shared" si="3"/>
        <v>75.091065136160367</v>
      </c>
      <c r="BJ22" s="1005">
        <f t="shared" si="3"/>
        <v>90.012426392908651</v>
      </c>
      <c r="BK22" s="1005">
        <f t="shared" si="3"/>
        <v>93.225210162482398</v>
      </c>
      <c r="BL22" s="1005">
        <f t="shared" si="3"/>
        <v>75.969557727727079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9.3422822164244241</v>
      </c>
      <c r="AZ23" s="1005">
        <f t="shared" ref="AZ23:BL23" si="4">Y39</f>
        <v>9.6435096775176241</v>
      </c>
      <c r="BA23" s="1005">
        <f t="shared" si="4"/>
        <v>11.23126889145078</v>
      </c>
      <c r="BB23" s="1005">
        <f t="shared" si="4"/>
        <v>10.6058903253229</v>
      </c>
      <c r="BC23" s="1005">
        <f t="shared" si="4"/>
        <v>10.679193503947319</v>
      </c>
      <c r="BD23" s="1005">
        <f t="shared" si="4"/>
        <v>11.306241806824101</v>
      </c>
      <c r="BE23" s="1005">
        <f t="shared" si="4"/>
        <v>9.2415018106858522</v>
      </c>
      <c r="BF23" s="1005">
        <f t="shared" si="4"/>
        <v>8.953936462444922</v>
      </c>
      <c r="BG23" s="1005">
        <f t="shared" si="4"/>
        <v>8.4594698721133526</v>
      </c>
      <c r="BH23" s="1005">
        <f t="shared" si="4"/>
        <v>8.754993804224398</v>
      </c>
      <c r="BI23" s="1005">
        <f t="shared" si="4"/>
        <v>7.8060969750510738</v>
      </c>
      <c r="BJ23" s="1005">
        <f t="shared" si="4"/>
        <v>8.7684636873462694</v>
      </c>
      <c r="BK23" s="1005">
        <f t="shared" si="4"/>
        <v>10.062234400186467</v>
      </c>
      <c r="BL23" s="1005">
        <f t="shared" si="4"/>
        <v>9.2781985113295775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12.631713846707139</v>
      </c>
      <c r="AZ24" s="1005">
        <f t="shared" ref="AZ24:BL24" si="5">Y40</f>
        <v>14.57515056116973</v>
      </c>
      <c r="BA24" s="1005">
        <f t="shared" si="5"/>
        <v>15.24414681757195</v>
      </c>
      <c r="BB24" s="1005">
        <f t="shared" si="5"/>
        <v>14.823060684396401</v>
      </c>
      <c r="BC24" s="1005">
        <f t="shared" si="5"/>
        <v>15.5757609653994</v>
      </c>
      <c r="BD24" s="1005">
        <f t="shared" si="5"/>
        <v>14.09078007023767</v>
      </c>
      <c r="BE24" s="1005">
        <f t="shared" si="5"/>
        <v>13.448925409280539</v>
      </c>
      <c r="BF24" s="1005">
        <f t="shared" si="5"/>
        <v>13.902689993043994</v>
      </c>
      <c r="BG24" s="1005">
        <f t="shared" si="5"/>
        <v>13.801761689150046</v>
      </c>
      <c r="BH24" s="1005">
        <f t="shared" si="5"/>
        <v>12.605023891716314</v>
      </c>
      <c r="BI24" s="1005">
        <f t="shared" si="5"/>
        <v>11.856248709968989</v>
      </c>
      <c r="BJ24" s="1005">
        <f t="shared" si="5"/>
        <v>11.935542278578005</v>
      </c>
      <c r="BK24" s="1005">
        <f t="shared" si="5"/>
        <v>12.578442613230211</v>
      </c>
      <c r="BL24" s="1005">
        <f t="shared" si="5"/>
        <v>11.798440616046992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13.338826831666111</v>
      </c>
      <c r="AZ25" s="1005">
        <f t="shared" ref="AZ25:BL25" si="6">Y41</f>
        <v>13.738800555043206</v>
      </c>
      <c r="BA25" s="1005">
        <f t="shared" si="6"/>
        <v>13.968514839479548</v>
      </c>
      <c r="BB25" s="1005">
        <f t="shared" si="6"/>
        <v>14.431218663859728</v>
      </c>
      <c r="BC25" s="1005">
        <f t="shared" si="6"/>
        <v>14.402743261878035</v>
      </c>
      <c r="BD25" s="1005">
        <f t="shared" si="6"/>
        <v>14.182592120037768</v>
      </c>
      <c r="BE25" s="1005">
        <f t="shared" si="6"/>
        <v>14.280900904236557</v>
      </c>
      <c r="BF25" s="1005">
        <f t="shared" si="6"/>
        <v>14.545225284592247</v>
      </c>
      <c r="BG25" s="1005">
        <f t="shared" si="6"/>
        <v>14.509923433773022</v>
      </c>
      <c r="BH25" s="1005">
        <f t="shared" si="6"/>
        <v>14.502544809658588</v>
      </c>
      <c r="BI25" s="1005">
        <f t="shared" si="6"/>
        <v>14.292893511369641</v>
      </c>
      <c r="BJ25" s="1005">
        <f t="shared" si="6"/>
        <v>13.035529426358829</v>
      </c>
      <c r="BK25" s="1005">
        <f t="shared" si="6"/>
        <v>13.05679282794009</v>
      </c>
      <c r="BL25" s="1005">
        <f t="shared" si="6"/>
        <v>13.591243762033871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130.60645589533243</v>
      </c>
      <c r="AZ27" s="1005">
        <f t="shared" si="8"/>
        <v>139.07431093915665</v>
      </c>
      <c r="BA27" s="1005">
        <f t="shared" si="8"/>
        <v>130.09056956050244</v>
      </c>
      <c r="BB27" s="1005">
        <f t="shared" si="8"/>
        <v>146.70480829188938</v>
      </c>
      <c r="BC27" s="1005">
        <f t="shared" si="8"/>
        <v>142.78274177095102</v>
      </c>
      <c r="BD27" s="1005">
        <f t="shared" si="8"/>
        <v>161.54996559456157</v>
      </c>
      <c r="BE27" s="1005">
        <f t="shared" si="8"/>
        <v>144.07865437737851</v>
      </c>
      <c r="BF27" s="1005">
        <f t="shared" si="8"/>
        <v>136.59621580936491</v>
      </c>
      <c r="BG27" s="1005">
        <f t="shared" si="8"/>
        <v>154.24995376795337</v>
      </c>
      <c r="BH27" s="1005">
        <f t="shared" si="8"/>
        <v>142.89401592079511</v>
      </c>
      <c r="BI27" s="1005">
        <f t="shared" si="8"/>
        <v>109.04630433255008</v>
      </c>
      <c r="BJ27" s="1005">
        <f t="shared" si="8"/>
        <v>123.75196178519175</v>
      </c>
      <c r="BK27" s="1005">
        <f t="shared" si="8"/>
        <v>128.92268000383916</v>
      </c>
      <c r="BL27" s="1005">
        <f t="shared" si="8"/>
        <v>110.63744061713751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142.78274177095102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102.12504403972625</v>
      </c>
      <c r="P31" s="453">
        <f t="shared" ref="P31:P43" si="9">O31/$O$30</f>
        <v>0.71524781477829469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101.6364586833854</v>
      </c>
      <c r="P32" s="454">
        <f t="shared" si="9"/>
        <v>0.71182593514297687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0.48858535634084388</v>
      </c>
      <c r="P33" s="454">
        <f t="shared" si="9"/>
        <v>3.4218796353177048E-3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130.60645589533243</v>
      </c>
      <c r="Y34" s="894">
        <f t="shared" ref="Y34:AK34" si="10">Y35+Y39+Y40+Y41+Y47</f>
        <v>139.07431093915665</v>
      </c>
      <c r="Z34" s="894">
        <f t="shared" si="10"/>
        <v>130.09056956050244</v>
      </c>
      <c r="AA34" s="894">
        <f t="shared" si="10"/>
        <v>146.70480829188938</v>
      </c>
      <c r="AB34" s="894">
        <f t="shared" si="10"/>
        <v>142.78274177095102</v>
      </c>
      <c r="AC34" s="894">
        <f t="shared" si="10"/>
        <v>161.54996559456157</v>
      </c>
      <c r="AD34" s="894">
        <f t="shared" si="10"/>
        <v>144.07865437737851</v>
      </c>
      <c r="AE34" s="894">
        <f t="shared" si="10"/>
        <v>136.59621580936491</v>
      </c>
      <c r="AF34" s="894">
        <f t="shared" si="10"/>
        <v>154.24995376795337</v>
      </c>
      <c r="AG34" s="894">
        <f t="shared" si="10"/>
        <v>142.89401592079511</v>
      </c>
      <c r="AH34" s="894">
        <f t="shared" si="10"/>
        <v>109.04630433255008</v>
      </c>
      <c r="AI34" s="894">
        <f t="shared" si="10"/>
        <v>123.75196178519175</v>
      </c>
      <c r="AJ34" s="894">
        <f t="shared" si="10"/>
        <v>128.92268000383916</v>
      </c>
      <c r="AK34" s="895">
        <f t="shared" si="10"/>
        <v>110.63744061713751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10.679193503947319</v>
      </c>
      <c r="P35" s="453">
        <f t="shared" si="9"/>
        <v>7.4793307450830793E-2</v>
      </c>
      <c r="Q35" s="328"/>
      <c r="R35" s="13"/>
      <c r="S35" s="323"/>
      <c r="T35" s="334"/>
      <c r="U35" s="246" t="s">
        <v>114</v>
      </c>
      <c r="V35" s="344"/>
      <c r="W35" s="344"/>
      <c r="X35" s="896">
        <f>SUM(X36:X38)</f>
        <v>95.29363300053474</v>
      </c>
      <c r="Y35" s="897">
        <f t="shared" ref="Y35:AK35" si="11">SUM(Y36:Y38)</f>
        <v>101.11685014542607</v>
      </c>
      <c r="Z35" s="897">
        <f t="shared" si="11"/>
        <v>89.646639012000179</v>
      </c>
      <c r="AA35" s="897">
        <f t="shared" si="11"/>
        <v>106.84463861831033</v>
      </c>
      <c r="AB35" s="897">
        <f t="shared" si="11"/>
        <v>102.12504403972625</v>
      </c>
      <c r="AC35" s="897">
        <f t="shared" si="11"/>
        <v>121.97035159746203</v>
      </c>
      <c r="AD35" s="897">
        <f t="shared" si="11"/>
        <v>107.10732625317557</v>
      </c>
      <c r="AE35" s="897">
        <f t="shared" si="11"/>
        <v>99.19436406928375</v>
      </c>
      <c r="AF35" s="897">
        <f t="shared" si="11"/>
        <v>117.47879877291695</v>
      </c>
      <c r="AG35" s="897">
        <f t="shared" si="11"/>
        <v>107.03145341519581</v>
      </c>
      <c r="AH35" s="897">
        <f t="shared" si="11"/>
        <v>75.091065136160367</v>
      </c>
      <c r="AI35" s="897">
        <f t="shared" si="11"/>
        <v>90.012426392908651</v>
      </c>
      <c r="AJ35" s="897">
        <f t="shared" si="11"/>
        <v>93.225210162482398</v>
      </c>
      <c r="AK35" s="898">
        <f t="shared" si="11"/>
        <v>75.969557727727079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15.5757609653994</v>
      </c>
      <c r="P36" s="453">
        <f t="shared" si="9"/>
        <v>0.10908714016982317</v>
      </c>
      <c r="Q36" s="328"/>
      <c r="R36" s="13"/>
      <c r="S36" s="356" t="s">
        <v>184</v>
      </c>
      <c r="T36" s="335"/>
      <c r="U36" s="346"/>
      <c r="V36" s="336" t="s">
        <v>184</v>
      </c>
      <c r="W36" s="357"/>
      <c r="X36" s="899">
        <f>VLOOKUP(年度マスタ!$K$4&amp;"_"&amp;X$33,データシート1!$A:$BT,MATCH("aa_"&amp;$S36,データシート1!$A$1:$BT$1,0),0)</f>
        <v>94.879331632749313</v>
      </c>
      <c r="Y36" s="900">
        <f>VLOOKUP(年度マスタ!$K$4&amp;"_"&amp;Y$33,データシート1!$A:$BT,MATCH("aa_"&amp;$S36,データシート1!$A$1:$BT$1,0),0)</f>
        <v>100.6836796306405</v>
      </c>
      <c r="Z36" s="900">
        <f>VLOOKUP(年度マスタ!$K$4&amp;"_"&amp;Z$33,データシート1!$A:$BT,MATCH("aa_"&amp;$S36,データシート1!$A$1:$BT$1,0),0)</f>
        <v>89.04867040101459</v>
      </c>
      <c r="AA36" s="900">
        <f>VLOOKUP(年度マスタ!$K$4&amp;"_"&amp;AA$33,データシート1!$A:$BT,MATCH("aa_"&amp;$S36,データシート1!$A$1:$BT$1,0),0)</f>
        <v>106.2862777643975</v>
      </c>
      <c r="AB36" s="900">
        <f>VLOOKUP(年度マスタ!$K$4&amp;"_"&amp;AB$33,データシート1!$A:$BT,MATCH("aa_"&amp;$S36,データシート1!$A$1:$BT$1,0),0)</f>
        <v>101.6364586833854</v>
      </c>
      <c r="AC36" s="900">
        <f>VLOOKUP(年度マスタ!$K$4&amp;"_"&amp;AC$33,データシート1!$A:$BT,MATCH("aa_"&amp;$S36,データシート1!$A$1:$BT$1,0),0)</f>
        <v>121.3906446057984</v>
      </c>
      <c r="AD36" s="900">
        <f>VLOOKUP(年度マスタ!$K$4&amp;"_"&amp;AD$33,データシート1!$A:$BT,MATCH("aa_"&amp;$S36,データシート1!$A$1:$BT$1,0),0)</f>
        <v>106.4760969725321</v>
      </c>
      <c r="AE36" s="900">
        <f>VLOOKUP(年度マスタ!$K$4&amp;"_"&amp;AE$33,データシート1!$A:$BT,MATCH("aa_"&amp;$S36,データシート1!$A$1:$BT$1,0),0)</f>
        <v>98.662582236610817</v>
      </c>
      <c r="AF36" s="900">
        <f>VLOOKUP(年度マスタ!$K$4&amp;"_"&amp;AF$33,データシート1!$A:$BT,MATCH("aa_"&amp;$S36,データシート1!$A$1:$BT$1,0),0)</f>
        <v>116.94513856507824</v>
      </c>
      <c r="AG36" s="900">
        <f>VLOOKUP(年度マスタ!$K$4&amp;"_"&amp;AG$33,データシート1!$A:$BT,MATCH("aa_"&amp;$S36,データシート1!$A$1:$BT$1,0),0)</f>
        <v>106.5378028048145</v>
      </c>
      <c r="AH36" s="900">
        <f>VLOOKUP(年度マスタ!$K$4&amp;"_"&amp;AH$33,データシート1!$A:$BT,MATCH("aa_"&amp;$S36,データシート1!$A$1:$BT$1,0),0)</f>
        <v>74.624145025693565</v>
      </c>
      <c r="AI36" s="900">
        <f>VLOOKUP(年度マスタ!$K$4&amp;"_"&amp;AI$33,データシート1!$A:$BT,MATCH("aa_"&amp;$S36,データシート1!$A$1:$BT$1,0),0)</f>
        <v>89.234580837563385</v>
      </c>
      <c r="AJ36" s="900">
        <f>VLOOKUP(年度マスタ!$K$4&amp;"_"&amp;AJ$33,データシート1!$A:$BT,MATCH("aa_"&amp;$S36,データシート1!$A$1:$BT$1,0),0)</f>
        <v>92.431479632783393</v>
      </c>
      <c r="AK36" s="901">
        <f>VLOOKUP(年度マスタ!$K$4&amp;"_"&amp;AK$33,データシート1!$A:$BT,MATCH("aa_"&amp;$S36,データシート1!$A$1:$BT$1,0),0)</f>
        <v>75.238206731112683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14.402743261878035</v>
      </c>
      <c r="P37" s="453">
        <f t="shared" si="9"/>
        <v>0.10087173760105128</v>
      </c>
      <c r="Q37" s="328"/>
      <c r="R37" s="13"/>
      <c r="S37" s="356" t="s">
        <v>187</v>
      </c>
      <c r="T37" s="335"/>
      <c r="U37" s="346"/>
      <c r="V37" s="336" t="s">
        <v>194</v>
      </c>
      <c r="W37" s="357"/>
      <c r="X37" s="899">
        <f>VLOOKUP(年度マスタ!$K$4&amp;"_"&amp;X$33,データシート1!$A:$BT,MATCH("aa_"&amp;$S37,データシート1!$A$1:$BT$1,0),0)</f>
        <v>0.4143013677854212</v>
      </c>
      <c r="Y37" s="900">
        <f>VLOOKUP(年度マスタ!$K$4&amp;"_"&amp;Y$33,データシート1!$A:$BT,MATCH("aa_"&amp;$S37,データシート1!$A$1:$BT$1,0),0)</f>
        <v>0.43317051478557889</v>
      </c>
      <c r="Z37" s="900">
        <f>VLOOKUP(年度マスタ!$K$4&amp;"_"&amp;Z$33,データシート1!$A:$BT,MATCH("aa_"&amp;$S37,データシート1!$A$1:$BT$1,0),0)</f>
        <v>0.59796861098558762</v>
      </c>
      <c r="AA37" s="900">
        <f>VLOOKUP(年度マスタ!$K$4&amp;"_"&amp;AA$33,データシート1!$A:$BT,MATCH("aa_"&amp;$S37,データシート1!$A$1:$BT$1,0),0)</f>
        <v>0.55836085391282952</v>
      </c>
      <c r="AB37" s="900">
        <f>VLOOKUP(年度マスタ!$K$4&amp;"_"&amp;AB$33,データシート1!$A:$BT,MATCH("aa_"&amp;$S37,データシート1!$A$1:$BT$1,0),0)</f>
        <v>0.48858535634084388</v>
      </c>
      <c r="AC37" s="900">
        <f>VLOOKUP(年度マスタ!$K$4&amp;"_"&amp;AC$33,データシート1!$A:$BT,MATCH("aa_"&amp;$S37,データシート1!$A$1:$BT$1,0),0)</f>
        <v>0.48835090277484272</v>
      </c>
      <c r="AD37" s="900">
        <f>VLOOKUP(年度マスタ!$K$4&amp;"_"&amp;AD$33,データシート1!$A:$BT,MATCH("aa_"&amp;$S37,データシート1!$A$1:$BT$1,0),0)</f>
        <v>0.46208990132685213</v>
      </c>
      <c r="AE37" s="900">
        <f>VLOOKUP(年度マスタ!$K$4&amp;"_"&amp;AE$33,データシート1!$A:$BT,MATCH("aa_"&amp;$S37,データシート1!$A$1:$BT$1,0),0)</f>
        <v>0.43252202045293314</v>
      </c>
      <c r="AF37" s="900">
        <f>VLOOKUP(年度マスタ!$K$4&amp;"_"&amp;AF$33,データシート1!$A:$BT,MATCH("aa_"&amp;$S37,データシート1!$A$1:$BT$1,0),0)</f>
        <v>0.43666449301864629</v>
      </c>
      <c r="AG37" s="900">
        <f>VLOOKUP(年度マスタ!$K$4&amp;"_"&amp;AG$33,データシート1!$A:$BT,MATCH("aa_"&amp;$S37,データシート1!$A$1:$BT$1,0),0)</f>
        <v>0.40445713444829157</v>
      </c>
      <c r="AH37" s="900">
        <f>VLOOKUP(年度マスタ!$K$4&amp;"_"&amp;AH$33,データシート1!$A:$BT,MATCH("aa_"&amp;$S37,データシート1!$A$1:$BT$1,0),0)</f>
        <v>0.37709262195688664</v>
      </c>
      <c r="AI37" s="900">
        <f>VLOOKUP(年度マスタ!$K$4&amp;"_"&amp;AI$33,データシート1!$A:$BT,MATCH("aa_"&amp;$S37,データシート1!$A$1:$BT$1,0),0)</f>
        <v>0.35615757765207107</v>
      </c>
      <c r="AJ37" s="900">
        <f>VLOOKUP(年度マスタ!$K$4&amp;"_"&amp;AJ$33,データシート1!$A:$BT,MATCH("aa_"&amp;$S37,データシート1!$A$1:$BT$1,0),0)</f>
        <v>0.39035890704412618</v>
      </c>
      <c r="AK37" s="901">
        <f>VLOOKUP(年度マスタ!$K$4&amp;"_"&amp;AK$33,データシート1!$A:$BT,MATCH("aa_"&amp;$S37,データシート1!$A$1:$BT$1,0),0)</f>
        <v>0.36581204541293233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13.614961023439188</v>
      </c>
      <c r="P38" s="454">
        <f t="shared" si="9"/>
        <v>9.5354388454593569E-2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9.1356088888791667E-2</v>
      </c>
      <c r="AD38" s="900">
        <f>VLOOKUP(年度マスタ!$K$4&amp;"_"&amp;AD$33,データシート1!$A:$BT,MATCH("aa_"&amp;$S38,データシート1!$A$1:$BT$1,0),0)</f>
        <v>0.16913937931661779</v>
      </c>
      <c r="AE38" s="900">
        <f>VLOOKUP(年度マスタ!$K$4&amp;"_"&amp;AE$33,データシート1!$A:$BT,MATCH("aa_"&amp;$S38,データシート1!$A$1:$BT$1,0),0)</f>
        <v>9.9259812220004517E-2</v>
      </c>
      <c r="AF38" s="900">
        <f>VLOOKUP(年度マスタ!$K$4&amp;"_"&amp;AF$33,データシート1!$A:$BT,MATCH("aa_"&amp;$S38,データシート1!$A$1:$BT$1,0),0)</f>
        <v>9.6995714820066636E-2</v>
      </c>
      <c r="AG38" s="900">
        <f>VLOOKUP(年度マスタ!$K$4&amp;"_"&amp;AG$33,データシート1!$A:$BT,MATCH("aa_"&amp;$S38,データシート1!$A$1:$BT$1,0),0)</f>
        <v>8.9193475933017005E-2</v>
      </c>
      <c r="AH38" s="900">
        <f>VLOOKUP(年度マスタ!$K$4&amp;"_"&amp;AH$33,データシート1!$A:$BT,MATCH("aa_"&amp;$S38,データシート1!$A$1:$BT$1,0),0)</f>
        <v>8.9827488509907016E-2</v>
      </c>
      <c r="AI38" s="900">
        <f>VLOOKUP(年度マスタ!$K$4&amp;"_"&amp;AI$33,データシート1!$A:$BT,MATCH("aa_"&amp;$S38,データシート1!$A$1:$BT$1,0),0)</f>
        <v>0.42168797769320027</v>
      </c>
      <c r="AJ38" s="900">
        <f>VLOOKUP(年度マスタ!$K$4&amp;"_"&amp;AJ$33,データシート1!$A:$BT,MATCH("aa_"&amp;$S38,データシート1!$A$1:$BT$1,0),0)</f>
        <v>0.40337162265487636</v>
      </c>
      <c r="AK38" s="901">
        <f>VLOOKUP(年度マスタ!$K$4&amp;"_"&amp;AK$33,データシート1!$A:$BT,MATCH("aa_"&amp;$S38,データシート1!$A$1:$BT$1,0),0)</f>
        <v>0.36553895120146501</v>
      </c>
      <c r="AL38" s="330"/>
      <c r="AW38" s="17" t="str">
        <f>年度マスタ!H4</f>
        <v>24</v>
      </c>
      <c r="AX38" s="17" t="s">
        <v>198</v>
      </c>
      <c r="AY38" s="17">
        <f>VLOOKUP($AW38&amp;"_"&amp;$AY$34,データシート1!$A:$BT,MATCH($AY$31&amp;"_"&amp;AY$36,データシート1!$A$1:$BT$1,0),0)</f>
        <v>11934.416230145463</v>
      </c>
      <c r="AZ38" s="17">
        <f>VLOOKUP($AW38&amp;"_"&amp;$AY$34,データシート1!$A:$BT,MATCH($AY$31&amp;"_"&amp;AZ$36,データシート1!$A$1:$BT$1,0),0)</f>
        <v>114.55004473711983</v>
      </c>
      <c r="BA38" s="17">
        <f>VLOOKUP($AW38&amp;"_"&amp;$AY$34,データシート1!$A:$BT,MATCH($AY$31&amp;"_"&amp;BA$36,データシート1!$A$1:$BT$1,0),0)</f>
        <v>329.75268787884153</v>
      </c>
      <c r="BB38" s="17">
        <f>VLOOKUP($AW38&amp;"_"&amp;$AY$34,データシート1!$A:$BT,MATCH($AY$31&amp;"_"&amp;BB$36,データシート1!$A$1:$BT$1,0),0)</f>
        <v>2253.9827024068686</v>
      </c>
      <c r="BC38" s="17">
        <f>VLOOKUP($AW38&amp;"_"&amp;$AY$34,データシート1!$A:$BT,MATCH($AY$31&amp;"_"&amp;BC$36,データシート1!$A$1:$BT$1,0),0)</f>
        <v>2224.4754211366076</v>
      </c>
      <c r="BD38" s="17">
        <f>VLOOKUP($AW38&amp;"_"&amp;$AY$34,データシート1!$A:$BT,MATCH($AY$31&amp;"_"&amp;BD$36,データシート1!$A$1:$BT$1,0),0)</f>
        <v>1711.0505283289162</v>
      </c>
      <c r="BE38" s="17">
        <f>VLOOKUP($AW38&amp;"_"&amp;$AY$34,データシート1!$A:$BT,MATCH($AY$31&amp;"_"&amp;BE$36,データシート1!$A$1:$BT$1,0),0)</f>
        <v>1381.1846358889411</v>
      </c>
      <c r="BF38" s="17">
        <f>VLOOKUP($AW38&amp;"_"&amp;$AY$34,データシート1!$A:$BT,MATCH($AY$31&amp;"_"&amp;BF$36,データシート1!$A$1:$BT$1,0),0)</f>
        <v>104.34249834530382</v>
      </c>
      <c r="BG38" s="17">
        <f>VLOOKUP($AW38&amp;"_"&amp;$AY$34,データシート1!$A:$BT,MATCH($AY$31&amp;"_"&amp;BG$36,データシート1!$A$1:$BT$1,0),0)</f>
        <v>157.20269677408612</v>
      </c>
      <c r="BH38" s="17">
        <f>VLOOKUP($AW38&amp;"_"&amp;$AY$34,データシート1!$A:$BT,MATCH($AY$31&amp;"_"&amp;BH$36,データシート1!$A$1:$BT$1,0),0)</f>
        <v>197.91190065424138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9.5337487008912394</v>
      </c>
      <c r="P39" s="454">
        <f t="shared" si="9"/>
        <v>6.6771015758928853E-2</v>
      </c>
      <c r="Q39" s="328"/>
      <c r="R39" s="13"/>
      <c r="S39" s="356" t="s">
        <v>189</v>
      </c>
      <c r="T39" s="335"/>
      <c r="U39" s="343" t="s">
        <v>199</v>
      </c>
      <c r="V39" s="344"/>
      <c r="W39" s="344"/>
      <c r="X39" s="896">
        <f>VLOOKUP(年度マスタ!$K$4&amp;"_"&amp;X$33,データシート1!$A:$BT,MATCH("aa_"&amp;$S39,データシート1!$A$1:$BT$1,0),0)</f>
        <v>9.3422822164244241</v>
      </c>
      <c r="Y39" s="897">
        <f>VLOOKUP(年度マスタ!$K$4&amp;"_"&amp;Y$33,データシート1!$A:$BT,MATCH("aa_"&amp;$S39,データシート1!$A$1:$BT$1,0),0)</f>
        <v>9.6435096775176241</v>
      </c>
      <c r="Z39" s="897">
        <f>VLOOKUP(年度マスタ!$K$4&amp;"_"&amp;Z$33,データシート1!$A:$BT,MATCH("aa_"&amp;$S39,データシート1!$A$1:$BT$1,0),0)</f>
        <v>11.23126889145078</v>
      </c>
      <c r="AA39" s="897">
        <f>VLOOKUP(年度マスタ!$K$4&amp;"_"&amp;AA$33,データシート1!$A:$BT,MATCH("aa_"&amp;$S39,データシート1!$A$1:$BT$1,0),0)</f>
        <v>10.6058903253229</v>
      </c>
      <c r="AB39" s="897">
        <f>VLOOKUP(年度マスタ!$K$4&amp;"_"&amp;AB$33,データシート1!$A:$BT,MATCH("aa_"&amp;$S39,データシート1!$A$1:$BT$1,0),0)</f>
        <v>10.679193503947319</v>
      </c>
      <c r="AC39" s="897">
        <f>VLOOKUP(年度マスタ!$K$4&amp;"_"&amp;AC$33,データシート1!$A:$BT,MATCH("aa_"&amp;$S39,データシート1!$A$1:$BT$1,0),0)</f>
        <v>11.306241806824101</v>
      </c>
      <c r="AD39" s="897">
        <f>VLOOKUP(年度マスタ!$K$4&amp;"_"&amp;AD$33,データシート1!$A:$BT,MATCH("aa_"&amp;$S39,データシート1!$A$1:$BT$1,0),0)</f>
        <v>9.2415018106858522</v>
      </c>
      <c r="AE39" s="897">
        <f>VLOOKUP(年度マスタ!$K$4&amp;"_"&amp;AE$33,データシート1!$A:$BT,MATCH("aa_"&amp;$S39,データシート1!$A$1:$BT$1,0),0)</f>
        <v>8.953936462444922</v>
      </c>
      <c r="AF39" s="897">
        <f>VLOOKUP(年度マスタ!$K$4&amp;"_"&amp;AF$33,データシート1!$A:$BT,MATCH("aa_"&amp;$S39,データシート1!$A$1:$BT$1,0),0)</f>
        <v>8.4594698721133526</v>
      </c>
      <c r="AG39" s="897">
        <f>VLOOKUP(年度マスタ!$K$4&amp;"_"&amp;AG$33,データシート1!$A:$BT,MATCH("aa_"&amp;$S39,データシート1!$A$1:$BT$1,0),0)</f>
        <v>8.754993804224398</v>
      </c>
      <c r="AH39" s="897">
        <f>VLOOKUP(年度マスタ!$K$4&amp;"_"&amp;AH$33,データシート1!$A:$BT,MATCH("aa_"&amp;$S39,データシート1!$A$1:$BT$1,0),0)</f>
        <v>7.8060969750510738</v>
      </c>
      <c r="AI39" s="897">
        <f>VLOOKUP(年度マスタ!$K$4&amp;"_"&amp;AI$33,データシート1!$A:$BT,MATCH("aa_"&amp;$S39,データシート1!$A$1:$BT$1,0),0)</f>
        <v>8.7684636873462694</v>
      </c>
      <c r="AJ39" s="897">
        <f>VLOOKUP(年度マスタ!$K$4&amp;"_"&amp;AJ$33,データシート1!$A:$BT,MATCH("aa_"&amp;$S39,データシート1!$A$1:$BT$1,0),0)</f>
        <v>10.062234400186467</v>
      </c>
      <c r="AK39" s="898">
        <f>VLOOKUP(年度マスタ!$K$4&amp;"_"&amp;AK$33,データシート1!$A:$BT,MATCH("aa_"&amp;$S39,データシート1!$A$1:$BT$1,0),0)</f>
        <v>9.2781985113295775</v>
      </c>
      <c r="AL39" s="330"/>
      <c r="AW39" s="17" t="str">
        <f>年度マスタ!K4</f>
        <v>24343</v>
      </c>
      <c r="AX39" s="17" t="s">
        <v>200</v>
      </c>
      <c r="AY39" s="17">
        <f>VLOOKUP($AW39&amp;"_"&amp;$AY$34,データシート1!$A:$BT,MATCH($AY$31&amp;"_"&amp;AY$36,データシート1!$A$1:$BT$1,0),0)</f>
        <v>75.238206731112683</v>
      </c>
      <c r="AZ39" s="17">
        <f>VLOOKUP($AW39&amp;"_"&amp;$AY$34,データシート1!$A:$BT,MATCH($AY$31&amp;"_"&amp;AZ$36,データシート1!$A$1:$BT$1,0),0)</f>
        <v>0.36581204541293233</v>
      </c>
      <c r="BA39" s="17">
        <f>VLOOKUP($AW39&amp;"_"&amp;$AY$34,データシート1!$A:$BT,MATCH($AY$31&amp;"_"&amp;BA$36,データシート1!$A$1:$BT$1,0),0)</f>
        <v>0.36553895120146501</v>
      </c>
      <c r="BB39" s="17">
        <f>VLOOKUP($AW39&amp;"_"&amp;$AY$34,データシート1!$A:$BT,MATCH($AY$31&amp;"_"&amp;BB$36,データシート1!$A$1:$BT$1,0),0)</f>
        <v>9.2781985113295775</v>
      </c>
      <c r="BC39" s="17">
        <f>VLOOKUP($AW39&amp;"_"&amp;$AY$34,データシート1!$A:$BT,MATCH($AY$31&amp;"_"&amp;BC$36,データシート1!$A$1:$BT$1,0),0)</f>
        <v>11.798440616046992</v>
      </c>
      <c r="BD39" s="17">
        <f>VLOOKUP($AW39&amp;"_"&amp;$AY$34,データシート1!$A:$BT,MATCH($AY$31&amp;"_"&amp;BD$36,データシート1!$A$1:$BT$1,0),0)</f>
        <v>9.1981581178690455</v>
      </c>
      <c r="BE39" s="17">
        <f>VLOOKUP($AW39&amp;"_"&amp;$AY$34,データシート1!$A:$BT,MATCH($AY$31&amp;"_"&amp;BE$36,データシート1!$A$1:$BT$1,0),0)</f>
        <v>3.7392771732811476</v>
      </c>
      <c r="BF39" s="17">
        <f>VLOOKUP($AW39&amp;"_"&amp;$AY$34,データシート1!$A:$BT,MATCH($AY$31&amp;"_"&amp;BF$36,データシート1!$A$1:$BT$1,0),0)</f>
        <v>0.65380847088367788</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4.0812123225479482</v>
      </c>
      <c r="P40" s="454">
        <f t="shared" si="9"/>
        <v>2.8583372695664723E-2</v>
      </c>
      <c r="Q40" s="328"/>
      <c r="R40" s="13"/>
      <c r="S40" s="356" t="s">
        <v>165</v>
      </c>
      <c r="T40" s="335"/>
      <c r="U40" s="343" t="s">
        <v>165</v>
      </c>
      <c r="V40" s="344"/>
      <c r="W40" s="344"/>
      <c r="X40" s="896">
        <f>VLOOKUP(年度マスタ!$K$4&amp;"_"&amp;X$33,データシート1!$A:$BT,MATCH("aa_"&amp;$S40,データシート1!$A$1:$BT$1,0),0)</f>
        <v>12.631713846707139</v>
      </c>
      <c r="Y40" s="897">
        <f>VLOOKUP(年度マスタ!$K$4&amp;"_"&amp;Y$33,データシート1!$A:$BT,MATCH("aa_"&amp;$S40,データシート1!$A$1:$BT$1,0),0)</f>
        <v>14.57515056116973</v>
      </c>
      <c r="Z40" s="897">
        <f>VLOOKUP(年度マスタ!$K$4&amp;"_"&amp;Z$33,データシート1!$A:$BT,MATCH("aa_"&amp;$S40,データシート1!$A$1:$BT$1,0),0)</f>
        <v>15.24414681757195</v>
      </c>
      <c r="AA40" s="897">
        <f>VLOOKUP(年度マスタ!$K$4&amp;"_"&amp;AA$33,データシート1!$A:$BT,MATCH("aa_"&amp;$S40,データシート1!$A$1:$BT$1,0),0)</f>
        <v>14.823060684396401</v>
      </c>
      <c r="AB40" s="897">
        <f>VLOOKUP(年度マスタ!$K$4&amp;"_"&amp;AB$33,データシート1!$A:$BT,MATCH("aa_"&amp;$S40,データシート1!$A$1:$BT$1,0),0)</f>
        <v>15.5757609653994</v>
      </c>
      <c r="AC40" s="897">
        <f>VLOOKUP(年度マスタ!$K$4&amp;"_"&amp;AC$33,データシート1!$A:$BT,MATCH("aa_"&amp;$S40,データシート1!$A$1:$BT$1,0),0)</f>
        <v>14.09078007023767</v>
      </c>
      <c r="AD40" s="897">
        <f>VLOOKUP(年度マスタ!$K$4&amp;"_"&amp;AD$33,データシート1!$A:$BT,MATCH("aa_"&amp;$S40,データシート1!$A$1:$BT$1,0),0)</f>
        <v>13.448925409280539</v>
      </c>
      <c r="AE40" s="897">
        <f>VLOOKUP(年度マスタ!$K$4&amp;"_"&amp;AE$33,データシート1!$A:$BT,MATCH("aa_"&amp;$S40,データシート1!$A$1:$BT$1,0),0)</f>
        <v>13.902689993043994</v>
      </c>
      <c r="AF40" s="897">
        <f>VLOOKUP(年度マスタ!$K$4&amp;"_"&amp;AF$33,データシート1!$A:$BT,MATCH("aa_"&amp;$S40,データシート1!$A$1:$BT$1,0),0)</f>
        <v>13.801761689150046</v>
      </c>
      <c r="AG40" s="897">
        <f>VLOOKUP(年度マスタ!$K$4&amp;"_"&amp;AG$33,データシート1!$A:$BT,MATCH("aa_"&amp;$S40,データシート1!$A$1:$BT$1,0),0)</f>
        <v>12.605023891716314</v>
      </c>
      <c r="AH40" s="897">
        <f>VLOOKUP(年度マスタ!$K$4&amp;"_"&amp;AH$33,データシート1!$A:$BT,MATCH("aa_"&amp;$S40,データシート1!$A$1:$BT$1,0),0)</f>
        <v>11.856248709968989</v>
      </c>
      <c r="AI40" s="897">
        <f>VLOOKUP(年度マスタ!$K$4&amp;"_"&amp;AI$33,データシート1!$A:$BT,MATCH("aa_"&amp;$S40,データシート1!$A$1:$BT$1,0),0)</f>
        <v>11.935542278578005</v>
      </c>
      <c r="AJ40" s="897">
        <f>VLOOKUP(年度マスタ!$K$4&amp;"_"&amp;AJ$33,データシート1!$A:$BT,MATCH("aa_"&amp;$S40,データシート1!$A$1:$BT$1,0),0)</f>
        <v>12.578442613230211</v>
      </c>
      <c r="AK40" s="898">
        <f>VLOOKUP(年度マスタ!$K$4&amp;"_"&amp;AK$33,データシート1!$A:$BT,MATCH("aa_"&amp;$S40,データシート1!$A$1:$BT$1,0),0)</f>
        <v>11.798440616046992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0.78778223843884698</v>
      </c>
      <c r="P41" s="454">
        <f t="shared" si="9"/>
        <v>5.5173491464577014E-3</v>
      </c>
      <c r="Q41" s="328"/>
      <c r="R41" s="13"/>
      <c r="S41" s="356" t="s">
        <v>201</v>
      </c>
      <c r="T41" s="335"/>
      <c r="U41" s="246" t="s">
        <v>128</v>
      </c>
      <c r="V41" s="344"/>
      <c r="W41" s="344"/>
      <c r="X41" s="896">
        <f>X42+X45+X46</f>
        <v>13.338826831666111</v>
      </c>
      <c r="Y41" s="897">
        <f t="shared" ref="Y41:AH41" si="12">Y42+Y45+Y46</f>
        <v>13.738800555043206</v>
      </c>
      <c r="Z41" s="897">
        <f t="shared" si="12"/>
        <v>13.968514839479548</v>
      </c>
      <c r="AA41" s="897">
        <f t="shared" si="12"/>
        <v>14.431218663859728</v>
      </c>
      <c r="AB41" s="897">
        <f t="shared" si="12"/>
        <v>14.402743261878035</v>
      </c>
      <c r="AC41" s="897">
        <f t="shared" si="12"/>
        <v>14.182592120037768</v>
      </c>
      <c r="AD41" s="897">
        <f t="shared" si="12"/>
        <v>14.280900904236557</v>
      </c>
      <c r="AE41" s="897">
        <f t="shared" si="12"/>
        <v>14.545225284592247</v>
      </c>
      <c r="AF41" s="897">
        <f t="shared" si="12"/>
        <v>14.509923433773022</v>
      </c>
      <c r="AG41" s="897">
        <f t="shared" si="12"/>
        <v>14.502544809658588</v>
      </c>
      <c r="AH41" s="897">
        <f t="shared" si="12"/>
        <v>14.292893511369641</v>
      </c>
      <c r="AI41" s="897">
        <f>AI42+AI45+AI46</f>
        <v>13.035529426358829</v>
      </c>
      <c r="AJ41" s="897">
        <f>AJ42+AJ45+AJ46</f>
        <v>13.05679282794009</v>
      </c>
      <c r="AK41" s="898">
        <f>AK42+AK45+AK46</f>
        <v>13.591243762033871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12.789374229155209</v>
      </c>
      <c r="Y42" s="900">
        <f t="shared" ref="Y42:AK42" si="13">SUM(Y43:Y44)</f>
        <v>13.15340802225681</v>
      </c>
      <c r="Z42" s="900">
        <f t="shared" si="13"/>
        <v>13.283727265559577</v>
      </c>
      <c r="AA42" s="900">
        <f t="shared" si="13"/>
        <v>13.669369212864456</v>
      </c>
      <c r="AB42" s="900">
        <f t="shared" si="13"/>
        <v>13.614961023439188</v>
      </c>
      <c r="AC42" s="900">
        <f t="shared" si="13"/>
        <v>13.418746504555745</v>
      </c>
      <c r="AD42" s="900">
        <f t="shared" si="13"/>
        <v>13.519486311565329</v>
      </c>
      <c r="AE42" s="900">
        <f t="shared" si="13"/>
        <v>13.794124300421458</v>
      </c>
      <c r="AF42" s="900">
        <f t="shared" si="13"/>
        <v>13.774712706719292</v>
      </c>
      <c r="AG42" s="900">
        <f t="shared" si="13"/>
        <v>13.815686718317369</v>
      </c>
      <c r="AH42" s="900">
        <f t="shared" si="13"/>
        <v>13.618956203729898</v>
      </c>
      <c r="AI42" s="900">
        <f t="shared" si="13"/>
        <v>12.387904840545094</v>
      </c>
      <c r="AJ42" s="900">
        <f t="shared" si="13"/>
        <v>12.410389161943076</v>
      </c>
      <c r="AK42" s="901">
        <f t="shared" si="13"/>
        <v>12.937435291150193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8.8146087264520308</v>
      </c>
      <c r="Y43" s="900">
        <f>VLOOKUP(年度マスタ!$K$4&amp;"_"&amp;Y$33,データシート1!$A:$BT,MATCH("aa_"&amp;$S43,データシート1!$A$1:$BT$1,0),0)</f>
        <v>9.1125054720912608</v>
      </c>
      <c r="Z43" s="900">
        <f>VLOOKUP(年度マスタ!$K$4&amp;"_"&amp;Z$33,データシート1!$A:$BT,MATCH("aa_"&amp;$S43,データシート1!$A$1:$BT$1,0),0)</f>
        <v>9.2309403779793566</v>
      </c>
      <c r="AA43" s="900">
        <f>VLOOKUP(年度マスタ!$K$4&amp;"_"&amp;AA$33,データシート1!$A:$BT,MATCH("aa_"&amp;$S43,データシート1!$A$1:$BT$1,0),0)</f>
        <v>9.5387812447767075</v>
      </c>
      <c r="AB43" s="900">
        <f>VLOOKUP(年度マスタ!$K$4&amp;"_"&amp;AB$33,データシート1!$A:$BT,MATCH("aa_"&amp;$S43,データシート1!$A$1:$BT$1,0),0)</f>
        <v>9.5337487008912394</v>
      </c>
      <c r="AC43" s="900">
        <f>VLOOKUP(年度マスタ!$K$4&amp;"_"&amp;AC$33,データシート1!$A:$BT,MATCH("aa_"&amp;$S43,データシート1!$A$1:$BT$1,0),0)</f>
        <v>9.2761500312060328</v>
      </c>
      <c r="AD43" s="900">
        <f>VLOOKUP(年度マスタ!$K$4&amp;"_"&amp;AD$33,データシート1!$A:$BT,MATCH("aa_"&amp;$S43,データシート1!$A$1:$BT$1,0),0)</f>
        <v>9.3736169449241622</v>
      </c>
      <c r="AE43" s="900">
        <f>VLOOKUP(年度マスタ!$K$4&amp;"_"&amp;AE$33,データシート1!$A:$BT,MATCH("aa_"&amp;$S43,データシート1!$A$1:$BT$1,0),0)</f>
        <v>9.6933629880742131</v>
      </c>
      <c r="AF43" s="900">
        <f>VLOOKUP(年度マスタ!$K$4&amp;"_"&amp;AF$33,データシート1!$A:$BT,MATCH("aa_"&amp;$S43,データシート1!$A$1:$BT$1,0),0)</f>
        <v>9.8061430135999164</v>
      </c>
      <c r="AG43" s="900">
        <f>VLOOKUP(年度マスタ!$K$4&amp;"_"&amp;AG$33,データシート1!$A:$BT,MATCH("aa_"&amp;$S43,データシート1!$A$1:$BT$1,0),0)</f>
        <v>9.8483820285434778</v>
      </c>
      <c r="AH43" s="900">
        <f>VLOOKUP(年度マスタ!$K$4&amp;"_"&amp;AH$33,データシート1!$A:$BT,MATCH("aa_"&amp;$S43,データシート1!$A$1:$BT$1,0),0)</f>
        <v>9.6698913383586795</v>
      </c>
      <c r="AI43" s="900">
        <f>VLOOKUP(年度マスタ!$K$4&amp;"_"&amp;AI$33,データシート1!$A:$BT,MATCH("aa_"&amp;$S43,データシート1!$A$1:$BT$1,0),0)</f>
        <v>8.7268895157152038</v>
      </c>
      <c r="AJ43" s="900">
        <f>VLOOKUP(年度マスタ!$K$4&amp;"_"&amp;AJ$33,データシート1!$A:$BT,MATCH("aa_"&amp;$S43,データシート1!$A$1:$BT$1,0),0)</f>
        <v>8.5815826030016478</v>
      </c>
      <c r="AK43" s="901">
        <f>VLOOKUP(年度マスタ!$K$4&amp;"_"&amp;AK$33,データシート1!$A:$BT,MATCH("aa_"&amp;$S43,データシート1!$A$1:$BT$1,0),0)</f>
        <v>9.1981581178690455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3.9747655027031779</v>
      </c>
      <c r="Y44" s="900">
        <f>VLOOKUP(年度マスタ!$K$4&amp;"_"&amp;Y$33,データシート1!$A:$BT,MATCH("aa_"&amp;$S44,データシート1!$A$1:$BT$1,0),0)</f>
        <v>4.0409025501655496</v>
      </c>
      <c r="Z44" s="900">
        <f>VLOOKUP(年度マスタ!$K$4&amp;"_"&amp;Z$33,データシート1!$A:$BT,MATCH("aa_"&amp;$S44,データシート1!$A$1:$BT$1,0),0)</f>
        <v>4.0527868875802211</v>
      </c>
      <c r="AA44" s="900">
        <f>VLOOKUP(年度マスタ!$K$4&amp;"_"&amp;AA$33,データシート1!$A:$BT,MATCH("aa_"&amp;$S44,データシート1!$A$1:$BT$1,0),0)</f>
        <v>4.130587968087748</v>
      </c>
      <c r="AB44" s="900">
        <f>VLOOKUP(年度マスタ!$K$4&amp;"_"&amp;AB$33,データシート1!$A:$BT,MATCH("aa_"&amp;$S44,データシート1!$A$1:$BT$1,0),0)</f>
        <v>4.0812123225479482</v>
      </c>
      <c r="AC44" s="900">
        <f>VLOOKUP(年度マスタ!$K$4&amp;"_"&amp;AC$33,データシート1!$A:$BT,MATCH("aa_"&amp;$S44,データシート1!$A$1:$BT$1,0),0)</f>
        <v>4.1425964733497116</v>
      </c>
      <c r="AD44" s="900">
        <f>VLOOKUP(年度マスタ!$K$4&amp;"_"&amp;AD$33,データシート1!$A:$BT,MATCH("aa_"&amp;$S44,データシート1!$A$1:$BT$1,0),0)</f>
        <v>4.1458693666411666</v>
      </c>
      <c r="AE44" s="900">
        <f>VLOOKUP(年度マスタ!$K$4&amp;"_"&amp;AE$33,データシート1!$A:$BT,MATCH("aa_"&amp;$S44,データシート1!$A$1:$BT$1,0),0)</f>
        <v>4.1007613123472462</v>
      </c>
      <c r="AF44" s="900">
        <f>VLOOKUP(年度マスタ!$K$4&amp;"_"&amp;AF$33,データシート1!$A:$BT,MATCH("aa_"&amp;$S44,データシート1!$A$1:$BT$1,0),0)</f>
        <v>3.9685696931193748</v>
      </c>
      <c r="AG44" s="900">
        <f>VLOOKUP(年度マスタ!$K$4&amp;"_"&amp;AG$33,データシート1!$A:$BT,MATCH("aa_"&amp;$S44,データシート1!$A$1:$BT$1,0),0)</f>
        <v>3.9673046897738926</v>
      </c>
      <c r="AH44" s="900">
        <f>VLOOKUP(年度マスタ!$K$4&amp;"_"&amp;AH$33,データシート1!$A:$BT,MATCH("aa_"&amp;$S44,データシート1!$A$1:$BT$1,0),0)</f>
        <v>3.9490648653712186</v>
      </c>
      <c r="AI44" s="900">
        <f>VLOOKUP(年度マスタ!$K$4&amp;"_"&amp;AI$33,データシート1!$A:$BT,MATCH("aa_"&amp;$S44,データシート1!$A$1:$BT$1,0),0)</f>
        <v>3.6610153248298891</v>
      </c>
      <c r="AJ44" s="900">
        <f>VLOOKUP(年度マスタ!$K$4&amp;"_"&amp;AJ$33,データシート1!$A:$BT,MATCH("aa_"&amp;$S44,データシート1!$A$1:$BT$1,0),0)</f>
        <v>3.8288065589414275</v>
      </c>
      <c r="AK44" s="901">
        <f>VLOOKUP(年度マスタ!$K$4&amp;"_"&amp;AK$33,データシート1!$A:$BT,MATCH("aa_"&amp;$S44,データシート1!$A$1:$BT$1,0),0)</f>
        <v>3.7392771732811476</v>
      </c>
      <c r="AL44" s="330"/>
      <c r="AW44" s="17" t="str">
        <f>AW47</f>
        <v>三重県</v>
      </c>
      <c r="AX44" s="1010">
        <f t="shared" si="14"/>
        <v>0.6065362442534229</v>
      </c>
      <c r="AY44" s="1010">
        <f t="shared" si="14"/>
        <v>0.11044133137223008</v>
      </c>
      <c r="AZ44" s="1010">
        <f t="shared" si="14"/>
        <v>0.10899552461196407</v>
      </c>
      <c r="BA44" s="1010">
        <f t="shared" si="14"/>
        <v>0.16432955213885278</v>
      </c>
      <c r="BB44" s="1010">
        <f t="shared" si="14"/>
        <v>9.6973476235299901E-3</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0.549452602510903</v>
      </c>
      <c r="Y45" s="900">
        <f>VLOOKUP(年度マスタ!$K$4&amp;"_"&amp;Y$33,データシート1!$A:$BT,MATCH("aa_"&amp;$S45,データシート1!$A$1:$BT$1,0),0)</f>
        <v>0.58539253278639503</v>
      </c>
      <c r="Z45" s="900">
        <f>VLOOKUP(年度マスタ!$K$4&amp;"_"&amp;Z$33,データシート1!$A:$BT,MATCH("aa_"&amp;$S45,データシート1!$A$1:$BT$1,0),0)</f>
        <v>0.68478757391997103</v>
      </c>
      <c r="AA45" s="900">
        <f>VLOOKUP(年度マスタ!$K$4&amp;"_"&amp;AA$33,データシート1!$A:$BT,MATCH("aa_"&amp;$S45,データシート1!$A$1:$BT$1,0),0)</f>
        <v>0.76184945099527102</v>
      </c>
      <c r="AB45" s="900">
        <f>VLOOKUP(年度マスタ!$K$4&amp;"_"&amp;AB$33,データシート1!$A:$BT,MATCH("aa_"&amp;$S45,データシート1!$A$1:$BT$1,0),0)</f>
        <v>0.78778223843884698</v>
      </c>
      <c r="AC45" s="900">
        <f>VLOOKUP(年度マスタ!$K$4&amp;"_"&amp;AC$33,データシート1!$A:$BT,MATCH("aa_"&amp;$S45,データシート1!$A$1:$BT$1,0),0)</f>
        <v>0.76384561548202201</v>
      </c>
      <c r="AD45" s="900">
        <f>VLOOKUP(年度マスタ!$K$4&amp;"_"&amp;AD$33,データシート1!$A:$BT,MATCH("aa_"&amp;$S45,データシート1!$A$1:$BT$1,0),0)</f>
        <v>0.76141459267122802</v>
      </c>
      <c r="AE45" s="900">
        <f>VLOOKUP(年度マスタ!$K$4&amp;"_"&amp;AE$33,データシート1!$A:$BT,MATCH("aa_"&amp;$S45,データシート1!$A$1:$BT$1,0),0)</f>
        <v>0.75110098417078885</v>
      </c>
      <c r="AF45" s="900">
        <f>VLOOKUP(年度マスタ!$K$4&amp;"_"&amp;AF$33,データシート1!$A:$BT,MATCH("aa_"&amp;$S45,データシート1!$A$1:$BT$1,0),0)</f>
        <v>0.73521072705372903</v>
      </c>
      <c r="AG45" s="900">
        <f>VLOOKUP(年度マスタ!$K$4&amp;"_"&amp;AG$33,データシート1!$A:$BT,MATCH("aa_"&amp;$S45,データシート1!$A$1:$BT$1,0),0)</f>
        <v>0.686858091341219</v>
      </c>
      <c r="AH45" s="900">
        <f>VLOOKUP(年度マスタ!$K$4&amp;"_"&amp;AH$33,データシート1!$A:$BT,MATCH("aa_"&amp;$S45,データシート1!$A$1:$BT$1,0),0)</f>
        <v>0.67393730763974402</v>
      </c>
      <c r="AI45" s="900">
        <f>VLOOKUP(年度マスタ!$K$4&amp;"_"&amp;AI$33,データシート1!$A:$BT,MATCH("aa_"&amp;$S45,データシート1!$A$1:$BT$1,0),0)</f>
        <v>0.64762458581373605</v>
      </c>
      <c r="AJ45" s="900">
        <f>VLOOKUP(年度マスタ!$K$4&amp;"_"&amp;AJ$33,データシート1!$A:$BT,MATCH("aa_"&amp;$S45,データシート1!$A$1:$BT$1,0),0)</f>
        <v>0.64640366599701404</v>
      </c>
      <c r="AK45" s="901">
        <f>VLOOKUP(年度マスタ!$K$4&amp;"_"&amp;AK$33,データシート1!$A:$BT,MATCH("aa_"&amp;$S45,データシート1!$A$1:$BT$1,0),0)</f>
        <v>0.65380847088367788</v>
      </c>
      <c r="AL45" s="330"/>
      <c r="AW45" s="17" t="str">
        <f>AW48</f>
        <v>朝日町</v>
      </c>
      <c r="AX45" s="1010">
        <f t="shared" ref="AX45:BB45" si="15">AX48/$BC48</f>
        <v>0.6866532459894914</v>
      </c>
      <c r="AY45" s="1010">
        <f t="shared" si="15"/>
        <v>8.3861290170629668E-2</v>
      </c>
      <c r="AZ45" s="1010">
        <f t="shared" si="15"/>
        <v>0.10664057800176044</v>
      </c>
      <c r="BA45" s="1010">
        <f t="shared" si="15"/>
        <v>0.12284488583811848</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三重県</v>
      </c>
      <c r="AX47" s="1011">
        <f>SUM(AY38:BA38)</f>
        <v>12378.718962761424</v>
      </c>
      <c r="AY47" s="1011">
        <f t="shared" si="17"/>
        <v>2253.9827024068686</v>
      </c>
      <c r="AZ47" s="1011">
        <f t="shared" si="17"/>
        <v>2224.4754211366076</v>
      </c>
      <c r="BA47" s="1011">
        <f>SUM(BD38:BG38)</f>
        <v>3353.7803593372473</v>
      </c>
      <c r="BB47" s="1011">
        <f>BH38</f>
        <v>197.91190065424138</v>
      </c>
      <c r="BC47" s="1011">
        <f>SUM(AX47:BB47)</f>
        <v>20408.869346296393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朝日町</v>
      </c>
      <c r="AX48" s="1011">
        <f>SUM(AY39:BA39)</f>
        <v>75.969557727727079</v>
      </c>
      <c r="AY48" s="1011">
        <f>BB39</f>
        <v>9.2781985113295775</v>
      </c>
      <c r="AZ48" s="1011">
        <f>BC39</f>
        <v>11.798440616046992</v>
      </c>
      <c r="BA48" s="1011">
        <f>SUM(BD39:BG39)</f>
        <v>13.591243762033871</v>
      </c>
      <c r="BB48" s="1011">
        <f>BH39</f>
        <v>0</v>
      </c>
      <c r="BC48" s="1011">
        <f>SUM(AX48:BB48)</f>
        <v>110.63744061713751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110.63744061713751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75.969557727727079</v>
      </c>
      <c r="P52" s="453">
        <f t="shared" ref="P52:P64" si="18">O52/$O$51</f>
        <v>0.6866532459894914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75.238206731112683</v>
      </c>
      <c r="P53" s="454">
        <f t="shared" si="18"/>
        <v>0.68004290691679681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0.36581204541293233</v>
      </c>
      <c r="P54" s="454">
        <f t="shared" si="18"/>
        <v>3.3064037216734821E-3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0.36553895120146501</v>
      </c>
      <c r="P55" s="454">
        <f t="shared" si="18"/>
        <v>3.3039353510211605E-3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9.2781985113295775</v>
      </c>
      <c r="P56" s="453">
        <f t="shared" si="18"/>
        <v>8.3861290170629668E-2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11.798440616046992</v>
      </c>
      <c r="P57" s="453">
        <f t="shared" si="18"/>
        <v>0.10664057800176044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13.591243762033871</v>
      </c>
      <c r="P58" s="453">
        <f t="shared" si="18"/>
        <v>0.12284488583811848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12.937435291150193</v>
      </c>
      <c r="P59" s="454">
        <f t="shared" si="18"/>
        <v>0.11693541733236922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9.1981581178690455</v>
      </c>
      <c r="P60" s="454">
        <f t="shared" si="18"/>
        <v>8.3137842547347116E-2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3.7392771732811476</v>
      </c>
      <c r="P61" s="454">
        <f t="shared" si="18"/>
        <v>3.3797574785022107E-2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0.65380847088367788</v>
      </c>
      <c r="P62" s="454">
        <f t="shared" si="18"/>
        <v>5.9094685057492578E-3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朝日町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770.86800000000005</v>
      </c>
      <c r="AI7" s="78">
        <f>VLOOKUP(年度マスタ!$K$4&amp;"_"&amp;$AG7,データシート1!$A:$BT,MATCH("ab_"&amp;AI$2,データシート1!$A$1:$BT$1,0),0)</f>
        <v>199</v>
      </c>
      <c r="AJ7" s="78">
        <f>VLOOKUP(年度マスタ!$K$4&amp;"_"&amp;$AG7,データシート1!$A:$BT,MATCH("ab_"&amp;AJ$2,データシート1!$A$1:$BT$1,0),0)</f>
        <v>0</v>
      </c>
      <c r="AK7" s="78">
        <f>VLOOKUP(年度マスタ!$K$4&amp;"_"&amp;$AG7,データシート1!$A:$BT,MATCH("ab_"&amp;AK$2,データシート1!$A$1:$BT$1,0),0)</f>
        <v>1935</v>
      </c>
      <c r="AL7" s="78">
        <f>VLOOKUP(年度マスタ!$K$4&amp;"_"&amp;$AG7,データシート1!$A:$BT,MATCH("ab_"&amp;AL$2,データシート1!$A$1:$BT$1,0),0)</f>
        <v>3431</v>
      </c>
      <c r="AM7" s="78">
        <f>VLOOKUP(年度マスタ!$K$4&amp;"_"&amp;$AG7,データシート1!$A:$BT,MATCH("ab_"&amp;AM$2,データシート1!$A$1:$BT$1,0),0)</f>
        <v>4456</v>
      </c>
      <c r="AN7" s="78">
        <f>VLOOKUP(年度マスタ!$K$4&amp;"_"&amp;$AG7,データシート1!$A:$BT,MATCH("ab_"&amp;AN$2,データシート1!$A$1:$BT$1,0),0)</f>
        <v>800</v>
      </c>
      <c r="AO7" s="78">
        <f>VLOOKUP(年度マスタ!$K$4&amp;"_"&amp;$AG7,データシート1!$A:$BT,MATCH("ab_"&amp;AO$2,データシート1!$A$1:$BT$1,0),0)</f>
        <v>9425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820.68470000000002</v>
      </c>
      <c r="AI8" s="78">
        <f>VLOOKUP(年度マスタ!$K$4&amp;"_"&amp;$AG8,データシート1!$A:$BT,MATCH("ab_"&amp;AI$2,データシート1!$A$1:$BT$1,0),0)</f>
        <v>199</v>
      </c>
      <c r="AJ8" s="78">
        <f>VLOOKUP(年度マスタ!$K$4&amp;"_"&amp;$AG8,データシート1!$A:$BT,MATCH("ab_"&amp;AJ$2,データシート1!$A$1:$BT$1,0),0)</f>
        <v>0</v>
      </c>
      <c r="AK8" s="78">
        <f>VLOOKUP(年度マスタ!$K$4&amp;"_"&amp;$AG8,データシート1!$A:$BT,MATCH("ab_"&amp;AK$2,データシート1!$A$1:$BT$1,0),0)</f>
        <v>1935</v>
      </c>
      <c r="AL8" s="78">
        <f>VLOOKUP(年度マスタ!$K$4&amp;"_"&amp;$AG8,データシート1!$A:$BT,MATCH("ab_"&amp;AL$2,データシート1!$A$1:$BT$1,0),0)</f>
        <v>3485</v>
      </c>
      <c r="AM8" s="78">
        <f>VLOOKUP(年度マスタ!$K$4&amp;"_"&amp;$AG8,データシート1!$A:$BT,MATCH("ab_"&amp;AM$2,データシート1!$A$1:$BT$1,0),0)</f>
        <v>4628</v>
      </c>
      <c r="AN8" s="78">
        <f>VLOOKUP(年度マスタ!$K$4&amp;"_"&amp;$AG8,データシート1!$A:$BT,MATCH("ab_"&amp;AN$2,データシート1!$A$1:$BT$1,0),0)</f>
        <v>793</v>
      </c>
      <c r="AO8" s="78">
        <f>VLOOKUP(年度マスタ!$K$4&amp;"_"&amp;$AG8,データシート1!$A:$BT,MATCH("ab_"&amp;AO$2,データシート1!$A$1:$BT$1,0),0)</f>
        <v>9622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673.16989999999998</v>
      </c>
      <c r="AI9" s="78">
        <f>VLOOKUP(年度マスタ!$K$4&amp;"_"&amp;$AG9,データシート1!$A:$BT,MATCH("ab_"&amp;AI$2,データシート1!$A$1:$BT$1,0),0)</f>
        <v>199</v>
      </c>
      <c r="AJ9" s="78">
        <f>VLOOKUP(年度マスタ!$K$4&amp;"_"&amp;$AG9,データシート1!$A:$BT,MATCH("ab_"&amp;AJ$2,データシート1!$A$1:$BT$1,0),0)</f>
        <v>0</v>
      </c>
      <c r="AK9" s="78">
        <f>VLOOKUP(年度マスタ!$K$4&amp;"_"&amp;$AG9,データシート1!$A:$BT,MATCH("ab_"&amp;AK$2,データシート1!$A$1:$BT$1,0),0)</f>
        <v>1935</v>
      </c>
      <c r="AL9" s="78">
        <f>VLOOKUP(年度マスタ!$K$4&amp;"_"&amp;$AG9,データシート1!$A:$BT,MATCH("ab_"&amp;AL$2,データシート1!$A$1:$BT$1,0),0)</f>
        <v>3535</v>
      </c>
      <c r="AM9" s="78">
        <f>VLOOKUP(年度マスタ!$K$4&amp;"_"&amp;$AG9,データシート1!$A:$BT,MATCH("ab_"&amp;AM$2,データシート1!$A$1:$BT$1,0),0)</f>
        <v>4790</v>
      </c>
      <c r="AN9" s="78">
        <f>VLOOKUP(年度マスタ!$K$4&amp;"_"&amp;$AG9,データシート1!$A:$BT,MATCH("ab_"&amp;AN$2,データシート1!$A$1:$BT$1,0),0)</f>
        <v>819</v>
      </c>
      <c r="AO9" s="78">
        <f>VLOOKUP(年度マスタ!$K$4&amp;"_"&amp;$AG9,データシート1!$A:$BT,MATCH("ab_"&amp;AO$2,データシート1!$A$1:$BT$1,0),0)</f>
        <v>9758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845.03989999999999</v>
      </c>
      <c r="AI10" s="78">
        <f>VLOOKUP(年度マスタ!$K$4&amp;"_"&amp;$AG10,データシート1!$A:$BT,MATCH("ab_"&amp;AI$2,データシート1!$A$1:$BT$1,0),0)</f>
        <v>199</v>
      </c>
      <c r="AJ10" s="78">
        <f>VLOOKUP(年度マスタ!$K$4&amp;"_"&amp;$AG10,データシート1!$A:$BT,MATCH("ab_"&amp;AJ$2,データシート1!$A$1:$BT$1,0),0)</f>
        <v>0</v>
      </c>
      <c r="AK10" s="78">
        <f>VLOOKUP(年度マスタ!$K$4&amp;"_"&amp;$AG10,データシート1!$A:$BT,MATCH("ab_"&amp;AK$2,データシート1!$A$1:$BT$1,0),0)</f>
        <v>1935</v>
      </c>
      <c r="AL10" s="78">
        <f>VLOOKUP(年度マスタ!$K$4&amp;"_"&amp;$AG10,データシート1!$A:$BT,MATCH("ab_"&amp;AL$2,データシート1!$A$1:$BT$1,0),0)</f>
        <v>3661</v>
      </c>
      <c r="AM10" s="78">
        <f>VLOOKUP(年度マスタ!$K$4&amp;"_"&amp;$AG10,データシート1!$A:$BT,MATCH("ab_"&amp;AM$2,データシート1!$A$1:$BT$1,0),0)</f>
        <v>4989</v>
      </c>
      <c r="AN10" s="78">
        <f>VLOOKUP(年度マスタ!$K$4&amp;"_"&amp;$AG10,データシート1!$A:$BT,MATCH("ab_"&amp;AN$2,データシート1!$A$1:$BT$1,0),0)</f>
        <v>830</v>
      </c>
      <c r="AO10" s="78">
        <f>VLOOKUP(年度マスタ!$K$4&amp;"_"&amp;$AG10,データシート1!$A:$BT,MATCH("ab_"&amp;AO$2,データシート1!$A$1:$BT$1,0),0)</f>
        <v>9992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810.91560000000004</v>
      </c>
      <c r="AI11" s="78">
        <f>VLOOKUP(年度マスタ!$K$4&amp;"_"&amp;$AG11,データシート1!$A:$BT,MATCH("ab_"&amp;AI$2,データシート1!$A$1:$BT$1,0),0)</f>
        <v>199</v>
      </c>
      <c r="AJ11" s="78">
        <f>VLOOKUP(年度マスタ!$K$4&amp;"_"&amp;$AG11,データシート1!$A:$BT,MATCH("ab_"&amp;AJ$2,データシート1!$A$1:$BT$1,0),0)</f>
        <v>0</v>
      </c>
      <c r="AK11" s="78">
        <f>VLOOKUP(年度マスタ!$K$4&amp;"_"&amp;$AG11,データシート1!$A:$BT,MATCH("ab_"&amp;AK$2,データシート1!$A$1:$BT$1,0),0)</f>
        <v>1935</v>
      </c>
      <c r="AL11" s="78">
        <f>VLOOKUP(年度マスタ!$K$4&amp;"_"&amp;$AG11,データシート1!$A:$BT,MATCH("ab_"&amp;AL$2,データシート1!$A$1:$BT$1,0),0)</f>
        <v>3757</v>
      </c>
      <c r="AM11" s="78">
        <f>VLOOKUP(年度マスタ!$K$4&amp;"_"&amp;$AG11,データシート1!$A:$BT,MATCH("ab_"&amp;AM$2,データシート1!$A$1:$BT$1,0),0)</f>
        <v>5209</v>
      </c>
      <c r="AN11" s="78">
        <f>VLOOKUP(年度マスタ!$K$4&amp;"_"&amp;$AG11,データシート1!$A:$BT,MATCH("ab_"&amp;AN$2,データシート1!$A$1:$BT$1,0),0)</f>
        <v>817</v>
      </c>
      <c r="AO11" s="78">
        <f>VLOOKUP(年度マスタ!$K$4&amp;"_"&amp;$AG11,データシート1!$A:$BT,MATCH("ab_"&amp;AO$2,データシート1!$A$1:$BT$1,0),0)</f>
        <v>10184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1013.4432</v>
      </c>
      <c r="AI12" s="78">
        <f>VLOOKUP(年度マスタ!$K$4&amp;"_"&amp;$AG12,データシート1!$A:$BT,MATCH("ab_"&amp;AI$2,データシート1!$A$1:$BT$1,0),0)</f>
        <v>168</v>
      </c>
      <c r="AJ12" s="78">
        <f>VLOOKUP(年度マスタ!$K$4&amp;"_"&amp;$AG12,データシート1!$A:$BT,MATCH("ab_"&amp;AJ$2,データシート1!$A$1:$BT$1,0),0)</f>
        <v>2</v>
      </c>
      <c r="AK12" s="78">
        <f>VLOOKUP(年度マスタ!$K$4&amp;"_"&amp;$AG12,データシート1!$A:$BT,MATCH("ab_"&amp;AK$2,データシート1!$A$1:$BT$1,0),0)</f>
        <v>2007</v>
      </c>
      <c r="AL12" s="78">
        <f>VLOOKUP(年度マスタ!$K$4&amp;"_"&amp;$AG12,データシート1!$A:$BT,MATCH("ab_"&amp;AL$2,データシート1!$A$1:$BT$1,0),0)</f>
        <v>3799</v>
      </c>
      <c r="AM12" s="78">
        <f>VLOOKUP(年度マスタ!$K$4&amp;"_"&amp;$AG12,データシート1!$A:$BT,MATCH("ab_"&amp;AM$2,データシート1!$A$1:$BT$1,0),0)</f>
        <v>5338</v>
      </c>
      <c r="AN12" s="78">
        <f>VLOOKUP(年度マスタ!$K$4&amp;"_"&amp;$AG12,データシート1!$A:$BT,MATCH("ab_"&amp;AN$2,データシート1!$A$1:$BT$1,0),0)</f>
        <v>825</v>
      </c>
      <c r="AO12" s="78">
        <f>VLOOKUP(年度マスタ!$K$4&amp;"_"&amp;$AG12,データシート1!$A:$BT,MATCH("ab_"&amp;AO$2,データシート1!$A$1:$BT$1,0),0)</f>
        <v>10292</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926.50609999999995</v>
      </c>
      <c r="AI13" s="78">
        <f>VLOOKUP(年度マスタ!$K$4&amp;"_"&amp;$AG13,データシート1!$A:$BT,MATCH("ab_"&amp;AI$2,データシート1!$A$1:$BT$1,0),0)</f>
        <v>168</v>
      </c>
      <c r="AJ13" s="78">
        <f>VLOOKUP(年度マスタ!$K$4&amp;"_"&amp;$AG13,データシート1!$A:$BT,MATCH("ab_"&amp;AJ$2,データシート1!$A$1:$BT$1,0),0)</f>
        <v>2</v>
      </c>
      <c r="AK13" s="78">
        <f>VLOOKUP(年度マスタ!$K$4&amp;"_"&amp;$AG13,データシート1!$A:$BT,MATCH("ab_"&amp;AK$2,データシート1!$A$1:$BT$1,0),0)</f>
        <v>2007</v>
      </c>
      <c r="AL13" s="78">
        <f>VLOOKUP(年度マスタ!$K$4&amp;"_"&amp;$AG13,データシート1!$A:$BT,MATCH("ab_"&amp;AL$2,データシート1!$A$1:$BT$1,0),0)</f>
        <v>3870</v>
      </c>
      <c r="AM13" s="78">
        <f>VLOOKUP(年度マスタ!$K$4&amp;"_"&amp;$AG13,データシート1!$A:$BT,MATCH("ab_"&amp;AM$2,データシート1!$A$1:$BT$1,0),0)</f>
        <v>5446</v>
      </c>
      <c r="AN13" s="78">
        <f>VLOOKUP(年度マスタ!$K$4&amp;"_"&amp;$AG13,データシート1!$A:$BT,MATCH("ab_"&amp;AN$2,データシート1!$A$1:$BT$1,0),0)</f>
        <v>825</v>
      </c>
      <c r="AO13" s="78">
        <f>VLOOKUP(年度マスタ!$K$4&amp;"_"&amp;$AG13,データシート1!$A:$BT,MATCH("ab_"&amp;AO$2,データシート1!$A$1:$BT$1,0),0)</f>
        <v>10480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787.18409999999994</v>
      </c>
      <c r="AI14" s="78">
        <f>VLOOKUP(年度マスタ!$K$4&amp;"_"&amp;$AG14,データシート1!$A:$BT,MATCH("ab_"&amp;AI$2,データシート1!$A$1:$BT$1,0),0)</f>
        <v>168</v>
      </c>
      <c r="AJ14" s="78">
        <f>VLOOKUP(年度マスタ!$K$4&amp;"_"&amp;$AG14,データシート1!$A:$BT,MATCH("ab_"&amp;AJ$2,データシート1!$A$1:$BT$1,0),0)</f>
        <v>2</v>
      </c>
      <c r="AK14" s="78">
        <f>VLOOKUP(年度マスタ!$K$4&amp;"_"&amp;$AG14,データシート1!$A:$BT,MATCH("ab_"&amp;AK$2,データシート1!$A$1:$BT$1,0),0)</f>
        <v>2007</v>
      </c>
      <c r="AL14" s="78">
        <f>VLOOKUP(年度マスタ!$K$4&amp;"_"&amp;$AG14,データシート1!$A:$BT,MATCH("ab_"&amp;AL$2,データシート1!$A$1:$BT$1,0),0)</f>
        <v>3939</v>
      </c>
      <c r="AM14" s="78">
        <f>VLOOKUP(年度マスタ!$K$4&amp;"_"&amp;$AG14,データシート1!$A:$BT,MATCH("ab_"&amp;AM$2,データシート1!$A$1:$BT$1,0),0)</f>
        <v>5701</v>
      </c>
      <c r="AN14" s="78">
        <f>VLOOKUP(年度マスタ!$K$4&amp;"_"&amp;$AG14,データシート1!$A:$BT,MATCH("ab_"&amp;AN$2,データシート1!$A$1:$BT$1,0),0)</f>
        <v>844</v>
      </c>
      <c r="AO14" s="78">
        <f>VLOOKUP(年度マスタ!$K$4&amp;"_"&amp;$AG14,データシート1!$A:$BT,MATCH("ab_"&amp;AO$2,データシート1!$A$1:$BT$1,0),0)</f>
        <v>10634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997.08749999999998</v>
      </c>
      <c r="AI15" s="78">
        <f>VLOOKUP(年度マスタ!$K$4&amp;"_"&amp;$AG15,データシート1!$A:$BT,MATCH("ab_"&amp;AI$2,データシート1!$A$1:$BT$1,0),0)</f>
        <v>168</v>
      </c>
      <c r="AJ15" s="78">
        <f>VLOOKUP(年度マスタ!$K$4&amp;"_"&amp;$AG15,データシート1!$A:$BT,MATCH("ab_"&amp;AJ$2,データシート1!$A$1:$BT$1,0),0)</f>
        <v>2</v>
      </c>
      <c r="AK15" s="78">
        <f>VLOOKUP(年度マスタ!$K$4&amp;"_"&amp;$AG15,データシート1!$A:$BT,MATCH("ab_"&amp;AK$2,データシート1!$A$1:$BT$1,0),0)</f>
        <v>2007</v>
      </c>
      <c r="AL15" s="78">
        <f>VLOOKUP(年度マスタ!$K$4&amp;"_"&amp;$AG15,データシート1!$A:$BT,MATCH("ab_"&amp;AL$2,データシート1!$A$1:$BT$1,0),0)</f>
        <v>4034</v>
      </c>
      <c r="AM15" s="78">
        <f>VLOOKUP(年度マスタ!$K$4&amp;"_"&amp;$AG15,データシート1!$A:$BT,MATCH("ab_"&amp;AM$2,データシート1!$A$1:$BT$1,0),0)</f>
        <v>5863</v>
      </c>
      <c r="AN15" s="78">
        <f>VLOOKUP(年度マスタ!$K$4&amp;"_"&amp;$AG15,データシート1!$A:$BT,MATCH("ab_"&amp;AN$2,データシート1!$A$1:$BT$1,0),0)</f>
        <v>822</v>
      </c>
      <c r="AO15" s="78">
        <f>VLOOKUP(年度マスタ!$K$4&amp;"_"&amp;$AG15,データシート1!$A:$BT,MATCH("ab_"&amp;AO$2,データシート1!$A$1:$BT$1,0),0)</f>
        <v>10764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946.84709999999995</v>
      </c>
      <c r="AI16" s="78">
        <f>VLOOKUP(年度マスタ!$K$4&amp;"_"&amp;$AG16,データシート1!$A:$BT,MATCH("ab_"&amp;AI$2,データシート1!$A$1:$BT$1,0),0)</f>
        <v>168</v>
      </c>
      <c r="AJ16" s="78">
        <f>VLOOKUP(年度マスタ!$K$4&amp;"_"&amp;$AG16,データシート1!$A:$BT,MATCH("ab_"&amp;AJ$2,データシート1!$A$1:$BT$1,0),0)</f>
        <v>2</v>
      </c>
      <c r="AK16" s="78">
        <f>VLOOKUP(年度マスタ!$K$4&amp;"_"&amp;$AG16,データシート1!$A:$BT,MATCH("ab_"&amp;AK$2,データシート1!$A$1:$BT$1,0),0)</f>
        <v>2007</v>
      </c>
      <c r="AL16" s="78">
        <f>VLOOKUP(年度マスタ!$K$4&amp;"_"&amp;$AG16,データシート1!$A:$BT,MATCH("ab_"&amp;AL$2,データシート1!$A$1:$BT$1,0),0)</f>
        <v>4085</v>
      </c>
      <c r="AM16" s="78">
        <f>VLOOKUP(年度マスタ!$K$4&amp;"_"&amp;$AG16,データシート1!$A:$BT,MATCH("ab_"&amp;AM$2,データシート1!$A$1:$BT$1,0),0)</f>
        <v>6001</v>
      </c>
      <c r="AN16" s="78">
        <f>VLOOKUP(年度マスタ!$K$4&amp;"_"&amp;$AG16,データシート1!$A:$BT,MATCH("ab_"&amp;AN$2,データシート1!$A$1:$BT$1,0),0)</f>
        <v>830</v>
      </c>
      <c r="AO16" s="78">
        <f>VLOOKUP(年度マスタ!$K$4&amp;"_"&amp;$AG16,データシート1!$A:$BT,MATCH("ab_"&amp;AO$2,データシート1!$A$1:$BT$1,0),0)</f>
        <v>10837</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652.66139999999996</v>
      </c>
      <c r="AI17" s="151">
        <f>VLOOKUP(年度マスタ!$K$4&amp;"_"&amp;$AG17,データシート1!$A:$BT,MATCH("ab_"&amp;AI$2,データシート1!$A$1:$BT$1,0),0)</f>
        <v>168</v>
      </c>
      <c r="AJ17" s="151">
        <f>VLOOKUP(年度マスタ!$K$4&amp;"_"&amp;$AG17,データシート1!$A:$BT,MATCH("ab_"&amp;AJ$2,データシート1!$A$1:$BT$1,0),0)</f>
        <v>2</v>
      </c>
      <c r="AK17" s="151">
        <f>VLOOKUP(年度マスタ!$K$4&amp;"_"&amp;$AG17,データシート1!$A:$BT,MATCH("ab_"&amp;AK$2,データシート1!$A$1:$BT$1,0),0)</f>
        <v>2007</v>
      </c>
      <c r="AL17" s="151">
        <f>VLOOKUP(年度マスタ!$K$4&amp;"_"&amp;$AG17,データシート1!$A:$BT,MATCH("ab_"&amp;AL$2,データシート1!$A$1:$BT$1,0),0)</f>
        <v>4139</v>
      </c>
      <c r="AM17" s="151">
        <f>VLOOKUP(年度マスタ!$K$4&amp;"_"&amp;$AG17,データシート1!$A:$BT,MATCH("ab_"&amp;AM$2,データシート1!$A$1:$BT$1,0),0)</f>
        <v>6054</v>
      </c>
      <c r="AN17" s="151">
        <f>VLOOKUP(年度マスタ!$K$4&amp;"_"&amp;$AG17,データシート1!$A:$BT,MATCH("ab_"&amp;AN$2,データシート1!$A$1:$BT$1,0),0)</f>
        <v>820</v>
      </c>
      <c r="AO17" s="151">
        <f>VLOOKUP(年度マスタ!$K$4&amp;"_"&amp;$AG17,データシート1!$A:$BT,MATCH("ab_"&amp;AO$2,データシート1!$A$1:$BT$1,0),0)</f>
        <v>10921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795.26390000000004</v>
      </c>
      <c r="AI18" s="78">
        <f>VLOOKUP(年度マスタ!$K$4&amp;"_"&amp;$AG18,データシート1!$A:$BT,MATCH("ab_"&amp;AI$2,データシート1!$A$1:$BT$1,0),0)</f>
        <v>151</v>
      </c>
      <c r="AJ18" s="78">
        <f>VLOOKUP(年度マスタ!$K$4&amp;"_"&amp;$AG18,データシート1!$A:$BT,MATCH("ab_"&amp;AJ$2,データシート1!$A$1:$BT$1,0),0)</f>
        <v>10</v>
      </c>
      <c r="AK18" s="78">
        <f>VLOOKUP(年度マスタ!$K$4&amp;"_"&amp;$AG18,データシート1!$A:$BT,MATCH("ab_"&amp;AK$2,データシート1!$A$1:$BT$1,0),0)</f>
        <v>2501</v>
      </c>
      <c r="AL18" s="78">
        <f>VLOOKUP(年度マスタ!$K$4&amp;"_"&amp;$AG18,データシート1!$A:$BT,MATCH("ab_"&amp;AL$2,データシート1!$A$1:$BT$1,0),0)</f>
        <v>4194</v>
      </c>
      <c r="AM18" s="78">
        <f>VLOOKUP(年度マスタ!$K$4&amp;"_"&amp;$AG18,データシート1!$A:$BT,MATCH("ab_"&amp;AM$2,データシート1!$A$1:$BT$1,0),0)</f>
        <v>6236</v>
      </c>
      <c r="AN18" s="78">
        <f>VLOOKUP(年度マスタ!$K$4&amp;"_"&amp;$AG18,データシート1!$A:$BT,MATCH("ab_"&amp;AN$2,データシート1!$A$1:$BT$1,0),0)</f>
        <v>808</v>
      </c>
      <c r="AO18" s="78">
        <f>VLOOKUP(年度マスタ!$K$4&amp;"_"&amp;$AG18,データシート1!$A:$BT,MATCH("ab_"&amp;AO$2,データシート1!$A$1:$BT$1,0),0)</f>
        <v>10984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812.74829999999997</v>
      </c>
      <c r="AI19" s="78">
        <f>VLOOKUP(年度マスタ!$K$4&amp;"_"&amp;$AG19,データシート1!$A:$BT,MATCH("ab_"&amp;AI$2,データシート1!$A$1:$BT$1,0),0)</f>
        <v>151</v>
      </c>
      <c r="AJ19" s="78">
        <f>VLOOKUP(年度マスタ!$K$4&amp;"_"&amp;$AG19,データシート1!$A:$BT,MATCH("ab_"&amp;AJ$2,データシート1!$A$1:$BT$1,0),0)</f>
        <v>10</v>
      </c>
      <c r="AK19" s="78">
        <f>VLOOKUP(年度マスタ!$K$4&amp;"_"&amp;$AG19,データシート1!$A:$BT,MATCH("ab_"&amp;AK$2,データシート1!$A$1:$BT$1,0),0)</f>
        <v>2501</v>
      </c>
      <c r="AL19" s="78">
        <f>VLOOKUP(年度マスタ!$K$4&amp;"_"&amp;$AG19,データシート1!$A:$BT,MATCH("ab_"&amp;AL$2,データシート1!$A$1:$BT$1,0),0)</f>
        <v>4260</v>
      </c>
      <c r="AM19" s="78">
        <f>VLOOKUP(年度マスタ!$K$4&amp;"_"&amp;$AG19,データシート1!$A:$BT,MATCH("ab_"&amp;AM$2,データシート1!$A$1:$BT$1,0),0)</f>
        <v>6314</v>
      </c>
      <c r="AN19" s="78">
        <f>VLOOKUP(年度マスタ!$K$4&amp;"_"&amp;$AG19,データシート1!$A:$BT,MATCH("ab_"&amp;AN$2,データシート1!$A$1:$BT$1,0),0)</f>
        <v>824</v>
      </c>
      <c r="AO19" s="78">
        <f>VLOOKUP(年度マスタ!$K$4&amp;"_"&amp;$AG19,データシート1!$A:$BT,MATCH("ab_"&amp;AO$2,データシート1!$A$1:$BT$1,0),0)</f>
        <v>11071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748.11659999999995</v>
      </c>
      <c r="AI20" s="78">
        <f>VLOOKUP(年度マスタ!$K$4&amp;"_"&amp;$AG20,データシート1!$A:$BT,MATCH("ab_"&amp;AI$2,データシート1!$A$1:$BT$1,0),0)</f>
        <v>151</v>
      </c>
      <c r="AJ20" s="78">
        <f>VLOOKUP(年度マスタ!$K$4&amp;"_"&amp;$AG20,データシート1!$A:$BT,MATCH("ab_"&amp;AJ$2,データシート1!$A$1:$BT$1,0),0)</f>
        <v>10</v>
      </c>
      <c r="AK20" s="78">
        <f>VLOOKUP(年度マスタ!$K$4&amp;"_"&amp;$AG20,データシート1!$A:$BT,MATCH("ab_"&amp;AK$2,データシート1!$A$1:$BT$1,0),0)</f>
        <v>2501</v>
      </c>
      <c r="AL20" s="78">
        <f>VLOOKUP(年度マスタ!$K$4&amp;"_"&amp;$AG20,データシート1!$A:$BT,MATCH("ab_"&amp;AL$2,データシート1!$A$1:$BT$1,0),0)</f>
        <v>4311</v>
      </c>
      <c r="AM20" s="78">
        <f>VLOOKUP(年度マスタ!$K$4&amp;"_"&amp;$AG20,データシート1!$A:$BT,MATCH("ab_"&amp;AM$2,データシート1!$A$1:$BT$1,0),0)</f>
        <v>6430</v>
      </c>
      <c r="AN20" s="78">
        <f>VLOOKUP(年度マスタ!$K$4&amp;"_"&amp;$AG20,データシート1!$A:$BT,MATCH("ab_"&amp;AN$2,データシート1!$A$1:$BT$1,0),0)</f>
        <v>817</v>
      </c>
      <c r="AO20" s="78">
        <f>VLOOKUP(年度マスタ!$K$4&amp;"_"&amp;$AG20,データシート1!$A:$BT,MATCH("ab_"&amp;AO$2,データシート1!$A$1:$BT$1,0),0)</f>
        <v>11106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朝日町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53.378999999999998</v>
      </c>
      <c r="BE13" s="70" t="str">
        <f>年度マスタ!K4</f>
        <v>24343</v>
      </c>
      <c r="BF13" s="70" t="str">
        <f>年度マスタ!K4</f>
        <v>24343</v>
      </c>
      <c r="BG13" s="70" t="str">
        <f>年度マスタ!K4</f>
        <v>24343</v>
      </c>
      <c r="BH13" s="278" t="s">
        <v>195</v>
      </c>
      <c r="BI13" s="278" t="s">
        <v>195</v>
      </c>
      <c r="BJ13" s="278" t="s">
        <v>195</v>
      </c>
      <c r="BK13" s="278" t="str">
        <f>年度マスタ!K4</f>
        <v>24343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53.378999999999998</v>
      </c>
      <c r="AY14" s="70"/>
      <c r="BE14" s="70" t="str">
        <f>AP2</f>
        <v>朝日町</v>
      </c>
      <c r="BF14" s="70" t="str">
        <f>AP2</f>
        <v>朝日町</v>
      </c>
      <c r="BG14" s="70" t="str">
        <f>AP2</f>
        <v>朝日町</v>
      </c>
      <c r="BH14" s="70" t="s">
        <v>205</v>
      </c>
      <c r="BI14" s="70" t="s">
        <v>205</v>
      </c>
      <c r="BJ14" s="70" t="s">
        <v>205</v>
      </c>
      <c r="BK14" s="70" t="str">
        <f>AP2</f>
        <v>朝日町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47.262999999999998</v>
      </c>
      <c r="G21" s="877">
        <f t="shared" ref="G21:O21" si="5">SUM(G22,G26,G27,G28)</f>
        <v>53.322000000000003</v>
      </c>
      <c r="H21" s="877">
        <f t="shared" si="5"/>
        <v>47.694000000000003</v>
      </c>
      <c r="I21" s="877">
        <f t="shared" si="5"/>
        <v>56.14</v>
      </c>
      <c r="J21" s="877">
        <f t="shared" si="5"/>
        <v>58.338999999999999</v>
      </c>
      <c r="K21" s="877">
        <f t="shared" si="5"/>
        <v>60.421999999999997</v>
      </c>
      <c r="L21" s="877">
        <f t="shared" si="5"/>
        <v>62.226999999999997</v>
      </c>
      <c r="M21" s="877">
        <f t="shared" si="5"/>
        <v>66.12</v>
      </c>
      <c r="N21" s="877">
        <f t="shared" si="5"/>
        <v>63.146000000000001</v>
      </c>
      <c r="O21" s="877">
        <f t="shared" si="5"/>
        <v>57.982999999999997</v>
      </c>
      <c r="P21" s="878">
        <f>SUM(P22,P26,P27,P28)</f>
        <v>53.378999999999998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47.262999999999998</v>
      </c>
      <c r="G22" s="879">
        <f t="shared" ref="G22:P22" si="6">SUM(G23:G25)</f>
        <v>53.322000000000003</v>
      </c>
      <c r="H22" s="879">
        <f t="shared" si="6"/>
        <v>47.694000000000003</v>
      </c>
      <c r="I22" s="879">
        <f t="shared" si="6"/>
        <v>56.14</v>
      </c>
      <c r="J22" s="879">
        <f t="shared" si="6"/>
        <v>58.338999999999999</v>
      </c>
      <c r="K22" s="879">
        <f t="shared" si="6"/>
        <v>60.421999999999997</v>
      </c>
      <c r="L22" s="879">
        <f t="shared" si="6"/>
        <v>62.226999999999997</v>
      </c>
      <c r="M22" s="879">
        <f t="shared" si="6"/>
        <v>66.12</v>
      </c>
      <c r="N22" s="879">
        <f t="shared" si="6"/>
        <v>63.146000000000001</v>
      </c>
      <c r="O22" s="879">
        <f t="shared" si="6"/>
        <v>57.982999999999997</v>
      </c>
      <c r="P22" s="880">
        <f t="shared" si="6"/>
        <v>53.378999999999998</v>
      </c>
      <c r="Z22" s="273"/>
      <c r="AB22" s="272"/>
      <c r="AC22" s="521" t="s">
        <v>286</v>
      </c>
      <c r="AP22" s="16" t="s">
        <v>287</v>
      </c>
      <c r="AQ22" s="273"/>
      <c r="AV22" s="70" t="str">
        <f>AW22</f>
        <v>エネルギー起源CO2</v>
      </c>
      <c r="AW22" s="70" t="str">
        <f>D56</f>
        <v>エネルギー起源CO2</v>
      </c>
      <c r="AX22" s="165">
        <f>P56</f>
        <v>53.378999999999998</v>
      </c>
      <c r="AY22" s="165">
        <f>AX22</f>
        <v>53.378999999999998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47.262999999999998</v>
      </c>
      <c r="G23" s="881">
        <f>IFERROR(VLOOKUP(年度マスタ!$K$4&amp;"_"&amp;G$20,データシート1!$A:$BU,MATCH("ba_"&amp;$E23,データシート1!$A$1:$BU$1,0),0),0)</f>
        <v>53.322000000000003</v>
      </c>
      <c r="H23" s="881">
        <f>IFERROR(VLOOKUP(年度マスタ!$K$4&amp;"_"&amp;H$20,データシート1!$A:$BU,MATCH("ba_"&amp;$E23,データシート1!$A$1:$BU$1,0),0),0)</f>
        <v>47.694000000000003</v>
      </c>
      <c r="I23" s="881">
        <f>IFERROR(VLOOKUP(年度マスタ!$K$4&amp;"_"&amp;I$20,データシート1!$A:$BU,MATCH("ba_"&amp;$E23,データシート1!$A$1:$BU$1,0),0),0)</f>
        <v>56.14</v>
      </c>
      <c r="J23" s="881">
        <f>IFERROR(VLOOKUP(年度マスタ!$K$4&amp;"_"&amp;J$20,データシート1!$A:$BU,MATCH("ba_"&amp;$E23,データシート1!$A$1:$BU$1,0),0),0)</f>
        <v>58.338999999999999</v>
      </c>
      <c r="K23" s="881">
        <f>IFERROR(VLOOKUP(年度マスタ!$K$4&amp;"_"&amp;K$20,データシート1!$A:$BU,MATCH("ba_"&amp;$E23,データシート1!$A$1:$BU$1,0),0),0)</f>
        <v>60.421999999999997</v>
      </c>
      <c r="L23" s="881">
        <f>IFERROR(VLOOKUP(年度マスタ!$K$4&amp;"_"&amp;L$20,データシート1!$A:$BU,MATCH("ba_"&amp;$E23,データシート1!$A$1:$BU$1,0),0),0)</f>
        <v>62.226999999999997</v>
      </c>
      <c r="M23" s="881">
        <f>IFERROR(VLOOKUP(年度マスタ!$K$4&amp;"_"&amp;M$20,データシート1!$A:$BU,MATCH("ba_"&amp;$E23,データシート1!$A$1:$BU$1,0),0),0)</f>
        <v>66.12</v>
      </c>
      <c r="N23" s="881">
        <f>IFERROR(VLOOKUP(年度マスタ!$K$4&amp;"_"&amp;N$20,データシート1!$A:$BU,MATCH("ba_"&amp;$E23,データシート1!$A$1:$BU$1,0),0),0)</f>
        <v>63.146000000000001</v>
      </c>
      <c r="O23" s="881">
        <f>IFERROR(VLOOKUP(年度マスタ!$K$4&amp;"_"&amp;O$20,データシート1!$A:$BU,MATCH("ba_"&amp;$E23,データシート1!$A$1:$BU$1,0),0),0)</f>
        <v>57.982999999999997</v>
      </c>
      <c r="P23" s="882">
        <f>IFERROR(VLOOKUP(年度マスタ!$K$4&amp;"_"&amp;P$20,データシート1!$A:$BU,MATCH("ba_"&amp;$E23,データシート1!$A$1:$BU$1,0),0),0)</f>
        <v>53.378999999999998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100.87790790345096</v>
      </c>
      <c r="AG24" s="877">
        <f t="shared" ref="AG24:AP24" si="11">AG25+AG29</f>
        <v>117.45052894363323</v>
      </c>
      <c r="AH24" s="877">
        <f t="shared" si="11"/>
        <v>112.80423754367357</v>
      </c>
      <c r="AI24" s="877">
        <f t="shared" si="11"/>
        <v>133.27659340428613</v>
      </c>
      <c r="AJ24" s="877">
        <f t="shared" si="11"/>
        <v>116.34882806386142</v>
      </c>
      <c r="AK24" s="877">
        <f t="shared" si="11"/>
        <v>108.14830053172867</v>
      </c>
      <c r="AL24" s="877">
        <f t="shared" si="11"/>
        <v>125.93826864503029</v>
      </c>
      <c r="AM24" s="877">
        <f t="shared" si="11"/>
        <v>115.78644721942021</v>
      </c>
      <c r="AN24" s="877">
        <f t="shared" si="11"/>
        <v>82.897162111211443</v>
      </c>
      <c r="AO24" s="877">
        <f t="shared" si="11"/>
        <v>98.78089008025492</v>
      </c>
      <c r="AP24" s="878">
        <f t="shared" si="11"/>
        <v>103.28744456266887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89.646639012000179</v>
      </c>
      <c r="AG25" s="879">
        <f>①CO2排出量の現状把握!AA35</f>
        <v>106.84463861831033</v>
      </c>
      <c r="AH25" s="879">
        <f>①CO2排出量の現状把握!AB35</f>
        <v>102.12504403972625</v>
      </c>
      <c r="AI25" s="879">
        <f>①CO2排出量の現状把握!AC35</f>
        <v>121.97035159746203</v>
      </c>
      <c r="AJ25" s="879">
        <f>①CO2排出量の現状把握!AD35</f>
        <v>107.10732625317557</v>
      </c>
      <c r="AK25" s="879">
        <f>①CO2排出量の現状把握!AE35</f>
        <v>99.19436406928375</v>
      </c>
      <c r="AL25" s="879">
        <f>①CO2排出量の現状把握!AF35</f>
        <v>117.47879877291695</v>
      </c>
      <c r="AM25" s="879">
        <f>①CO2排出量の現状把握!AG35</f>
        <v>107.03145341519581</v>
      </c>
      <c r="AN25" s="879">
        <f>①CO2排出量の現状把握!AH35</f>
        <v>75.091065136160367</v>
      </c>
      <c r="AO25" s="879">
        <f>①CO2排出量の現状把握!AI35</f>
        <v>90.012426392908651</v>
      </c>
      <c r="AP25" s="880">
        <f>①CO2排出量の現状把握!AJ35</f>
        <v>93.225210162482398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89.04867040101459</v>
      </c>
      <c r="AG26" s="881">
        <f>①CO2排出量の現状把握!AA36</f>
        <v>106.2862777643975</v>
      </c>
      <c r="AH26" s="881">
        <f>①CO2排出量の現状把握!AB36</f>
        <v>101.6364586833854</v>
      </c>
      <c r="AI26" s="881">
        <f>①CO2排出量の現状把握!AC36</f>
        <v>121.3906446057984</v>
      </c>
      <c r="AJ26" s="881">
        <f>①CO2排出量の現状把握!AD36</f>
        <v>106.4760969725321</v>
      </c>
      <c r="AK26" s="881">
        <f>①CO2排出量の現状把握!AE36</f>
        <v>98.662582236610817</v>
      </c>
      <c r="AL26" s="881">
        <f>①CO2排出量の現状把握!AF36</f>
        <v>116.94513856507824</v>
      </c>
      <c r="AM26" s="881">
        <f>①CO2排出量の現状把握!AG36</f>
        <v>106.5378028048145</v>
      </c>
      <c r="AN26" s="881">
        <f>①CO2排出量の現状把握!AH36</f>
        <v>74.624145025693565</v>
      </c>
      <c r="AO26" s="881">
        <f>①CO2排出量の現状把握!AI36</f>
        <v>89.234580837563385</v>
      </c>
      <c r="AP26" s="882">
        <f>①CO2排出量の現状把握!AJ36</f>
        <v>92.431479632783393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0.59796861098558762</v>
      </c>
      <c r="AG27" s="881">
        <f>①CO2排出量の現状把握!AA37</f>
        <v>0.55836085391282952</v>
      </c>
      <c r="AH27" s="881">
        <f>①CO2排出量の現状把握!AB37</f>
        <v>0.48858535634084388</v>
      </c>
      <c r="AI27" s="881">
        <f>①CO2排出量の現状把握!AC37</f>
        <v>0.48835090277484272</v>
      </c>
      <c r="AJ27" s="881">
        <f>①CO2排出量の現状把握!AD37</f>
        <v>0.46208990132685213</v>
      </c>
      <c r="AK27" s="881">
        <f>①CO2排出量の現状把握!AE37</f>
        <v>0.43252202045293314</v>
      </c>
      <c r="AL27" s="881">
        <f>①CO2排出量の現状把握!AF37</f>
        <v>0.43666449301864629</v>
      </c>
      <c r="AM27" s="881">
        <f>①CO2排出量の現状把握!AG37</f>
        <v>0.40445713444829157</v>
      </c>
      <c r="AN27" s="881">
        <f>①CO2排出量の現状把握!AH37</f>
        <v>0.37709262195688664</v>
      </c>
      <c r="AO27" s="881">
        <f>①CO2排出量の現状把握!AI37</f>
        <v>0.35615757765207107</v>
      </c>
      <c r="AP27" s="882">
        <f>①CO2排出量の現状把握!AJ37</f>
        <v>0.39035890704412618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9.1356088888791667E-2</v>
      </c>
      <c r="AJ28" s="881">
        <f>①CO2排出量の現状把握!AD38</f>
        <v>0.16913937931661779</v>
      </c>
      <c r="AK28" s="881">
        <f>①CO2排出量の現状把握!AE38</f>
        <v>9.9259812220004517E-2</v>
      </c>
      <c r="AL28" s="881">
        <f>①CO2排出量の現状把握!AF38</f>
        <v>9.6995714820066636E-2</v>
      </c>
      <c r="AM28" s="881">
        <f>①CO2排出量の現状把握!AG38</f>
        <v>8.9193475933017005E-2</v>
      </c>
      <c r="AN28" s="881">
        <f>①CO2排出量の現状把握!AH38</f>
        <v>8.9827488509907016E-2</v>
      </c>
      <c r="AO28" s="881">
        <f>①CO2排出量の現状把握!AI38</f>
        <v>0.42168797769320027</v>
      </c>
      <c r="AP28" s="882">
        <f>①CO2排出量の現状把握!AJ38</f>
        <v>0.40337162265487636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11.23126889145078</v>
      </c>
      <c r="AG29" s="883">
        <f>①CO2排出量の現状把握!AA39</f>
        <v>10.6058903253229</v>
      </c>
      <c r="AH29" s="883">
        <f>①CO2排出量の現状把握!AB39</f>
        <v>10.679193503947319</v>
      </c>
      <c r="AI29" s="883">
        <f>①CO2排出量の現状把握!AC39</f>
        <v>11.306241806824101</v>
      </c>
      <c r="AJ29" s="883">
        <f>①CO2排出量の現状把握!AD39</f>
        <v>9.2415018106858522</v>
      </c>
      <c r="AK29" s="883">
        <f>①CO2排出量の現状把握!AE39</f>
        <v>8.953936462444922</v>
      </c>
      <c r="AL29" s="883">
        <f>①CO2排出量の現状把握!AF39</f>
        <v>8.4594698721133526</v>
      </c>
      <c r="AM29" s="883">
        <f>①CO2排出量の現状把握!AG39</f>
        <v>8.754993804224398</v>
      </c>
      <c r="AN29" s="883">
        <f>①CO2排出量の現状把握!AH39</f>
        <v>7.8060969750510738</v>
      </c>
      <c r="AO29" s="883">
        <f>①CO2排出量の現状把握!AI39</f>
        <v>8.7684636873462694</v>
      </c>
      <c r="AP29" s="884">
        <f>①CO2排出量の現状把握!AJ39</f>
        <v>10.062234400186467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2.903</v>
      </c>
      <c r="BG31" s="952">
        <f t="shared" si="2"/>
        <v>2.903</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0.34282216889816014</v>
      </c>
    </row>
    <row r="32" spans="2:63" ht="15.95" customHeight="1" thickTop="1" thickBot="1">
      <c r="B32" s="285"/>
      <c r="Z32" s="273"/>
      <c r="AB32" s="272"/>
      <c r="AC32" s="1114" t="s">
        <v>290</v>
      </c>
      <c r="AD32" s="1114"/>
      <c r="AE32" s="1115"/>
      <c r="AF32" s="461">
        <f t="shared" ref="AF32:AP32" si="16">IFERROR(IF(SUM(F23:F26)/AF24&gt;1,1,SUM(F23:F26)/AF24),0)</f>
        <v>0.4685168535140008</v>
      </c>
      <c r="AG32" s="461">
        <f t="shared" si="16"/>
        <v>0.45399540112407888</v>
      </c>
      <c r="AH32" s="461">
        <f t="shared" si="16"/>
        <v>0.42280326553809361</v>
      </c>
      <c r="AI32" s="461">
        <f t="shared" si="16"/>
        <v>0.42122925388483523</v>
      </c>
      <c r="AJ32" s="461">
        <f t="shared" si="16"/>
        <v>0.50141459068224525</v>
      </c>
      <c r="AK32" s="461">
        <f t="shared" si="16"/>
        <v>0.55869578812542986</v>
      </c>
      <c r="AL32" s="461">
        <f t="shared" si="16"/>
        <v>0.49410715797112531</v>
      </c>
      <c r="AM32" s="461">
        <f t="shared" si="16"/>
        <v>0.57105128957536633</v>
      </c>
      <c r="AN32" s="461">
        <f t="shared" si="16"/>
        <v>0.76173898348035018</v>
      </c>
      <c r="AO32" s="461">
        <f t="shared" si="16"/>
        <v>0.58698600460971229</v>
      </c>
      <c r="AP32" s="461">
        <f t="shared" si="16"/>
        <v>0.51680047101574578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0.52721441116909395</v>
      </c>
      <c r="AG33" s="458">
        <f t="shared" ref="AG33:AP33" si="17">IFERROR(IF(G22/AG25&gt;1,1,G22/AG25),0)</f>
        <v>0.49906107306410069</v>
      </c>
      <c r="AH33" s="458">
        <f t="shared" si="17"/>
        <v>0.46701571047986251</v>
      </c>
      <c r="AI33" s="458">
        <f t="shared" si="17"/>
        <v>0.46027579050750367</v>
      </c>
      <c r="AJ33" s="458">
        <f t="shared" si="17"/>
        <v>0.54467796033019111</v>
      </c>
      <c r="AK33" s="458">
        <f t="shared" si="17"/>
        <v>0.60912734878563635</v>
      </c>
      <c r="AL33" s="458">
        <f t="shared" si="17"/>
        <v>0.52968706396362597</v>
      </c>
      <c r="AM33" s="458">
        <f t="shared" si="17"/>
        <v>0.61776232957902266</v>
      </c>
      <c r="AN33" s="458">
        <f>IFERROR(IF(N22/AN25&gt;1,1,N22/AN25),0)</f>
        <v>0.84092561326036941</v>
      </c>
      <c r="AO33" s="458">
        <f t="shared" si="17"/>
        <v>0.64416661480606419</v>
      </c>
      <c r="AP33" s="458">
        <f t="shared" si="17"/>
        <v>0.57258117098331707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0.53075469613594028</v>
      </c>
      <c r="AG34" s="459">
        <f t="shared" ref="AG34:AP36" si="18">IFERROR(IF(G23/AG26&gt;1,1,G23/AG26),0)</f>
        <v>0.50168282417602139</v>
      </c>
      <c r="AH34" s="459">
        <f t="shared" si="18"/>
        <v>0.4692607418424013</v>
      </c>
      <c r="AI34" s="459">
        <f t="shared" si="18"/>
        <v>0.46247386017520492</v>
      </c>
      <c r="AJ34" s="459">
        <f t="shared" si="18"/>
        <v>0.54790701066972669</v>
      </c>
      <c r="AK34" s="459">
        <f t="shared" si="18"/>
        <v>0.61241048663308906</v>
      </c>
      <c r="AL34" s="459">
        <f t="shared" si="18"/>
        <v>0.53210420513009693</v>
      </c>
      <c r="AM34" s="459">
        <f t="shared" si="18"/>
        <v>0.62062477598807775</v>
      </c>
      <c r="AN34" s="459">
        <f t="shared" si="18"/>
        <v>0.84618724915720556</v>
      </c>
      <c r="AO34" s="459">
        <f t="shared" si="18"/>
        <v>0.64978172649847865</v>
      </c>
      <c r="AP34" s="459">
        <f t="shared" si="18"/>
        <v>0.5774980581514747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41.46</v>
      </c>
      <c r="BG35" s="952">
        <f t="shared" si="2"/>
        <v>41.46</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1.2204937142868264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9.016</v>
      </c>
      <c r="BG36" s="952">
        <f t="shared" si="2"/>
        <v>9.016</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0.74484734720341339</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47.262999999999998</v>
      </c>
      <c r="G55" s="885">
        <f t="shared" ref="G55:P55" si="32">SUM(G56,G57,G60,G61,G62,G63,G64,G65,)</f>
        <v>53.322000000000003</v>
      </c>
      <c r="H55" s="885">
        <f t="shared" si="32"/>
        <v>47.694000000000003</v>
      </c>
      <c r="I55" s="885">
        <f t="shared" si="32"/>
        <v>56.14</v>
      </c>
      <c r="J55" s="885">
        <f t="shared" si="32"/>
        <v>58.338999999999999</v>
      </c>
      <c r="K55" s="885">
        <f t="shared" si="32"/>
        <v>60.421999999999997</v>
      </c>
      <c r="L55" s="885">
        <f t="shared" si="32"/>
        <v>62.226999999999997</v>
      </c>
      <c r="M55" s="885">
        <f t="shared" si="32"/>
        <v>66.12</v>
      </c>
      <c r="N55" s="885">
        <f t="shared" si="32"/>
        <v>63.146000000000001</v>
      </c>
      <c r="O55" s="885">
        <f t="shared" si="32"/>
        <v>57.982999999999997</v>
      </c>
      <c r="P55" s="886">
        <f t="shared" si="32"/>
        <v>53.378999999999998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47.262999999999998</v>
      </c>
      <c r="G56" s="887">
        <f>IFERROR(VLOOKUP(年度マスタ!$K$4&amp;"_"&amp;G$54,データシート1!$A:$CE,MATCH("bc_"&amp;$C56,データシート1!$A$1:$CE$1,0),0),0)</f>
        <v>53.322000000000003</v>
      </c>
      <c r="H56" s="887">
        <f>IFERROR(VLOOKUP(年度マスタ!$K$4&amp;"_"&amp;H$54,データシート1!$A:$CE,MATCH("bc_"&amp;$C56,データシート1!$A$1:$CE$1,0),0),0)</f>
        <v>47.694000000000003</v>
      </c>
      <c r="I56" s="887">
        <f>IFERROR(VLOOKUP(年度マスタ!$K$4&amp;"_"&amp;I$54,データシート1!$A:$CE,MATCH("bc_"&amp;$C56,データシート1!$A$1:$CE$1,0),0),0)</f>
        <v>56.14</v>
      </c>
      <c r="J56" s="887">
        <f>IFERROR(VLOOKUP(年度マスタ!$K$4&amp;"_"&amp;J$54,データシート1!$A:$CE,MATCH("bc_"&amp;$C56,データシート1!$A$1:$CE$1,0),0),0)</f>
        <v>58.338999999999999</v>
      </c>
      <c r="K56" s="887">
        <f>IFERROR(VLOOKUP(年度マスタ!$K$4&amp;"_"&amp;K$54,データシート1!$A:$CE,MATCH("bc_"&amp;$C56,データシート1!$A$1:$CE$1,0),0),0)</f>
        <v>60.421999999999997</v>
      </c>
      <c r="L56" s="887">
        <f>IFERROR(VLOOKUP(年度マスタ!$K$4&amp;"_"&amp;L$54,データシート1!$A:$CE,MATCH("bc_"&amp;$C56,データシート1!$A$1:$CE$1,0),0),0)</f>
        <v>62.226999999999997</v>
      </c>
      <c r="M56" s="887">
        <f>IFERROR(VLOOKUP(年度マスタ!$K$4&amp;"_"&amp;M$54,データシート1!$A:$CE,MATCH("bc_"&amp;$C56,データシート1!$A$1:$CE$1,0),0),0)</f>
        <v>66.12</v>
      </c>
      <c r="N56" s="887">
        <f>IFERROR(VLOOKUP(年度マスタ!$K$4&amp;"_"&amp;N$54,データシート1!$A:$CE,MATCH("bc_"&amp;$C56,データシート1!$A$1:$CE$1,0),0),0)</f>
        <v>63.146000000000001</v>
      </c>
      <c r="O56" s="887">
        <f>IFERROR(VLOOKUP(年度マスタ!$K$4&amp;"_"&amp;O$54,データシート1!$A:$CE,MATCH("bc_"&amp;$C56,データシート1!$A$1:$CE$1,0),0),0)</f>
        <v>57.982999999999997</v>
      </c>
      <c r="P56" s="888">
        <f>IFERROR(VLOOKUP(年度マスタ!$K$4&amp;"_"&amp;P$54,データシート1!$A:$CE,MATCH("bc_"&amp;$C56,データシート1!$A$1:$CE$1,0),0),0)</f>
        <v>53.378999999999998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朝日町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1274.5999999999999</v>
      </c>
      <c r="K6" s="619">
        <f>VLOOKUP(年度マスタ!$K$4&amp;"_"&amp;K$5,データシート1!$A:$BT,MATCH("cb_"&amp;$G6,データシート1!$A$1:$BT$1,0),0)</f>
        <v>1462.4</v>
      </c>
      <c r="L6" s="619">
        <f>VLOOKUP(年度マスタ!$K$4&amp;"_"&amp;L$5,データシート1!$A:$BT,MATCH("cb_"&amp;$G6,データシート1!$A$1:$BT$1,0),0)</f>
        <v>1564.2</v>
      </c>
      <c r="M6" s="619">
        <f>VLOOKUP(年度マスタ!$K$4&amp;"_"&amp;M$5,データシート1!$A:$BT,MATCH("cb_"&amp;$G6,データシート1!$A$1:$BT$1,0),0)</f>
        <v>1653.3</v>
      </c>
      <c r="N6" s="619">
        <f>VLOOKUP(年度マスタ!$K$4&amp;"_"&amp;N$5,データシート1!$A:$BT,MATCH("cb_"&amp;$G6,データシート1!$A$1:$BT$1,0),0)</f>
        <v>1783.6</v>
      </c>
      <c r="O6" s="619">
        <f>VLOOKUP(年度マスタ!$K$4&amp;"_"&amp;O$5,データシート1!$A:$BT,MATCH("cb_"&amp;$G6,データシート1!$A$1:$BT$1,0),0)</f>
        <v>1954.600000000001</v>
      </c>
      <c r="P6" s="619">
        <f>VLOOKUP(年度マスタ!$K$4&amp;"_"&amp;P$5,データシート1!$A:$BT,MATCH("cb_"&amp;$G6,データシート1!$A$1:$BT$1,0),0)</f>
        <v>2165.800000000002</v>
      </c>
      <c r="Q6" s="619">
        <f>VLOOKUP(年度マスタ!$K$4&amp;"_"&amp;Q$5,データシート1!$A:$BT,MATCH("cb_"&amp;$G6,データシート1!$A$1:$BT$1,0),0)</f>
        <v>2370.800000000002</v>
      </c>
      <c r="R6" s="633">
        <f>VLOOKUP(年度マスタ!$K$4&amp;"_"&amp;R$5,データシート1!$A:$BT,MATCH("cb_"&amp;$G6,データシート1!$A$1:$BT$1,0),0)</f>
        <v>2603.700000000003</v>
      </c>
      <c r="S6" s="568"/>
      <c r="T6" s="190"/>
      <c r="U6" s="581"/>
      <c r="V6" s="195"/>
      <c r="W6" s="195"/>
      <c r="X6" s="195"/>
      <c r="Y6" s="196" t="s">
        <v>372</v>
      </c>
      <c r="Z6" s="663" t="s">
        <v>373</v>
      </c>
      <c r="AA6" s="663"/>
      <c r="AB6" s="663"/>
      <c r="AC6" s="664">
        <f>SUM(AC7:AC8)</f>
        <v>65910</v>
      </c>
      <c r="AD6" s="664">
        <f>SUM(AD7:AD8)</f>
        <v>79905.494999999995</v>
      </c>
      <c r="AE6" s="665">
        <f>$AD6*3600/100000000</f>
        <v>2.8765978200000002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1827.6</v>
      </c>
      <c r="K7" s="617">
        <f>VLOOKUP(年度マスタ!$K$4&amp;"_"&amp;K$5,データシート1!$A:$BT,MATCH("cb_"&amp;$G7,データシート1!$A$1:$BT$1,0),0)</f>
        <v>2063.5</v>
      </c>
      <c r="L7" s="617">
        <f>VLOOKUP(年度マスタ!$K$4&amp;"_"&amp;L$5,データシート1!$A:$BT,MATCH("cb_"&amp;$G7,データシート1!$A$1:$BT$1,0),0)</f>
        <v>2141.6999999999998</v>
      </c>
      <c r="M7" s="617">
        <f>VLOOKUP(年度マスタ!$K$4&amp;"_"&amp;M$5,データシート1!$A:$BT,MATCH("cb_"&amp;$G7,データシート1!$A$1:$BT$1,0),0)</f>
        <v>2182</v>
      </c>
      <c r="N7" s="617">
        <f>VLOOKUP(年度マスタ!$K$4&amp;"_"&amp;N$5,データシート1!$A:$BT,MATCH("cb_"&amp;$G7,データシート1!$A$1:$BT$1,0),0)</f>
        <v>2463.4</v>
      </c>
      <c r="O7" s="617">
        <f>VLOOKUP(年度マスタ!$K$4&amp;"_"&amp;O$5,データシート1!$A:$BT,MATCH("cb_"&amp;$G7,データシート1!$A$1:$BT$1,0),0)</f>
        <v>2512.9</v>
      </c>
      <c r="P7" s="617">
        <f>VLOOKUP(年度マスタ!$K$4&amp;"_"&amp;P$5,データシート1!$A:$BT,MATCH("cb_"&amp;$G7,データシート1!$A$1:$BT$1,0),0)</f>
        <v>2512.9</v>
      </c>
      <c r="Q7" s="617">
        <f>VLOOKUP(年度マスタ!$K$4&amp;"_"&amp;Q$5,データシート1!$A:$BT,MATCH("cb_"&amp;$G7,データシート1!$A$1:$BT$1,0),0)</f>
        <v>2512.8999999999996</v>
      </c>
      <c r="R7" s="634">
        <f>VLOOKUP(年度マスタ!$K$4&amp;"_"&amp;R$5,データシート1!$A:$BT,MATCH("cb_"&amp;$G7,データシート1!$A$1:$BT$1,0),0)</f>
        <v>2512.8999999999996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48196</v>
      </c>
      <c r="AD7" s="1022">
        <f>VLOOKUP(年度マスタ!$K$4&amp;"_"&amp;年度マスタ!$K$9,データシート3!A:AB,MATCH("ea_"&amp;$Y7&amp;"_年間発電",データシート3!$A$1:$AB$1,0),0)/10^3</f>
        <v>58423.095999999998</v>
      </c>
      <c r="AE7" s="554">
        <f t="shared" ref="AE7:AE16" si="0">$AD7*3600/100000000</f>
        <v>2.1032314560000001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17714</v>
      </c>
      <c r="AD8" s="1022">
        <f>VLOOKUP(年度マスタ!$K$4&amp;"_"&amp;年度マスタ!$K$9,データシート3!A:AB,MATCH("ea_"&amp;$Y8&amp;"_年間発電",データシート3!$A$1:$AB$1,0),0)/10^3</f>
        <v>21482.399000000001</v>
      </c>
      <c r="AE8" s="554">
        <f t="shared" si="0"/>
        <v>0.77336636400000003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3102.2</v>
      </c>
      <c r="K12" s="651">
        <f t="shared" ref="K12:Q12" si="1">SUM(K6:K11)</f>
        <v>3525.9</v>
      </c>
      <c r="L12" s="651">
        <f t="shared" si="1"/>
        <v>3705.8999999999996</v>
      </c>
      <c r="M12" s="651">
        <f t="shared" si="1"/>
        <v>3835.3</v>
      </c>
      <c r="N12" s="651">
        <f t="shared" si="1"/>
        <v>4247</v>
      </c>
      <c r="O12" s="651">
        <f t="shared" si="1"/>
        <v>4467.5000000000009</v>
      </c>
      <c r="P12" s="651">
        <f t="shared" si="1"/>
        <v>4678.7000000000025</v>
      </c>
      <c r="Q12" s="651">
        <f t="shared" si="1"/>
        <v>4883.7000000000016</v>
      </c>
      <c r="R12" s="652">
        <f t="shared" ref="R12" si="2">SUM(R6:R11)</f>
        <v>5116.6000000000022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1.0673553099999999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7.1483426300000001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1529.6729519999997</v>
      </c>
      <c r="K19" s="615">
        <f>K6*別紙!$C5/100*別紙!$E5/10^3</f>
        <v>1755.0554880000002</v>
      </c>
      <c r="L19" s="615">
        <f>L6*別紙!$C5/100*別紙!$E5/10^3</f>
        <v>1877.2277039999999</v>
      </c>
      <c r="M19" s="615">
        <f>M6*別紙!$C5/100*別紙!$E5/10^3</f>
        <v>1984.158396</v>
      </c>
      <c r="N19" s="615">
        <f>N6*別紙!$C5/100*別紙!$E5/10^3</f>
        <v>2140.5340319999996</v>
      </c>
      <c r="O19" s="615">
        <f>O6*別紙!$C5/100*別紙!$E5/10^3</f>
        <v>2345.7545520000008</v>
      </c>
      <c r="P19" s="615">
        <f>P6*別紙!$C5/100*別紙!$E5/10^3</f>
        <v>2599.2198960000019</v>
      </c>
      <c r="Q19" s="615">
        <f>Q6*別紙!$C5/100*別紙!$E5/10^3</f>
        <v>2845.2444960000021</v>
      </c>
      <c r="R19" s="639">
        <f>R6*別紙!$C5/100*別紙!$E5/10^3</f>
        <v>3124.7524440000029</v>
      </c>
      <c r="S19" s="572"/>
      <c r="T19" s="191"/>
      <c r="U19" s="588"/>
      <c r="W19" s="201"/>
      <c r="X19" s="201"/>
      <c r="Y19" s="173"/>
      <c r="Z19" s="628" t="s">
        <v>389</v>
      </c>
      <c r="AA19" s="671"/>
      <c r="AB19" s="672"/>
      <c r="AC19" s="673">
        <f>SUM($AC$6,$AC$9,$AC$10,$AC$13)</f>
        <v>65910</v>
      </c>
      <c r="AD19" s="673">
        <f>SUM($AD$6,$AD$9,$AD$10,$AD$13)</f>
        <v>79905.494999999995</v>
      </c>
      <c r="AE19" s="674">
        <f>SUM($AE$6,$AE$9,$AE$10,$AE$13,$AE$17,$AE$18)</f>
        <v>11.092295760000001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2417.4761760000001</v>
      </c>
      <c r="K20" s="617">
        <f>K7*別紙!$C6/100*別紙!$E6/10^3</f>
        <v>2729.5152600000001</v>
      </c>
      <c r="L20" s="617">
        <f>L7*別紙!$C6/100*別紙!$E6/10^3</f>
        <v>2832.9550920000001</v>
      </c>
      <c r="M20" s="617">
        <f>M7*別紙!$C6/100*別紙!$E6/10^3</f>
        <v>2886.2623199999998</v>
      </c>
      <c r="N20" s="617">
        <f>N7*別紙!$C6/100*別紙!$E6/10^3</f>
        <v>3258.4869840000001</v>
      </c>
      <c r="O20" s="617">
        <f>O7*別紙!$C6/100*別紙!$E6/10^3</f>
        <v>3323.963604</v>
      </c>
      <c r="P20" s="617">
        <f>P7*別紙!$C6/100*別紙!$E6/10^3</f>
        <v>3323.963604</v>
      </c>
      <c r="Q20" s="617">
        <f>Q7*別紙!$C6/100*別紙!$E6/10^3</f>
        <v>3323.9636039999996</v>
      </c>
      <c r="R20" s="634">
        <f>R7*別紙!$C6/100*別紙!$E6/10^3</f>
        <v>3323.9636039999996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3947.149128</v>
      </c>
      <c r="K25" s="657">
        <f t="shared" si="3"/>
        <v>4484.5707480000001</v>
      </c>
      <c r="L25" s="657">
        <f t="shared" si="3"/>
        <v>4710.1827960000001</v>
      </c>
      <c r="M25" s="657">
        <f t="shared" si="3"/>
        <v>4870.4207159999996</v>
      </c>
      <c r="N25" s="657">
        <f t="shared" si="3"/>
        <v>5399.0210159999997</v>
      </c>
      <c r="O25" s="657">
        <f t="shared" si="3"/>
        <v>5669.7181560000008</v>
      </c>
      <c r="P25" s="657">
        <f t="shared" si="3"/>
        <v>5923.1835000000019</v>
      </c>
      <c r="Q25" s="657">
        <f t="shared" si="3"/>
        <v>6169.2081000000017</v>
      </c>
      <c r="R25" s="658">
        <f t="shared" ref="R25" si="4">SUM(R19:R24)</f>
        <v>6448.716048000002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107498.81377017134</v>
      </c>
      <c r="K26" s="654">
        <f>(VLOOKUP(年度マスタ!$K$4&amp;"_"&amp;K$18,データシート1!$A:$BT,MATCH("da_合計",データシート1!$A$1:$BT$1,0),0))/10^3</f>
        <v>104616.71383472557</v>
      </c>
      <c r="L26" s="654">
        <f>(VLOOKUP(年度マスタ!$K$4&amp;"_"&amp;L$18,データシート1!$A:$BT,MATCH("da_合計",データシート1!$A$1:$BT$1,0),0))/10^3</f>
        <v>123821.72071675299</v>
      </c>
      <c r="M26" s="654">
        <f>(VLOOKUP(年度マスタ!$K$4&amp;"_"&amp;M$18,データシート1!$A:$BT,MATCH("da_合計",データシート1!$A$1:$BT$1,0),0))/10^3</f>
        <v>119857.16526290646</v>
      </c>
      <c r="N26" s="654">
        <f>(VLOOKUP(年度マスタ!$K$4&amp;"_"&amp;N$18,データシート1!$A:$BT,MATCH("da_合計",データシート1!$A$1:$BT$1,0),0))/10^3</f>
        <v>96025.795882145569</v>
      </c>
      <c r="O26" s="654">
        <f>(VLOOKUP(年度マスタ!$K$4&amp;"_"&amp;O$18,データシート1!$A:$BT,MATCH("da_合計",データシート1!$A$1:$BT$1,0),0))/10^3</f>
        <v>116599.45275224638</v>
      </c>
      <c r="P26" s="654">
        <f>(VLOOKUP(年度マスタ!$K$4&amp;"_"&amp;P$18,データシート1!$A:$BT,MATCH("da_合計",データシート1!$A$1:$BT$1,0),0))/10^3</f>
        <v>120302.902253833</v>
      </c>
      <c r="Q26" s="654">
        <f>(VLOOKUP(年度マスタ!$K$4&amp;"_"&amp;Q$18,データシート1!$A:$BT,MATCH("da_合計",データシート1!$A$1:$BT$1,0),0))/10^3</f>
        <v>103506.15657254781</v>
      </c>
      <c r="R26" s="655">
        <f>Q26</f>
        <v>103506.15657254781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3.6718071479736186E-2</v>
      </c>
      <c r="K27" s="839">
        <f t="shared" ref="K27:P27" si="5">K25/K26</f>
        <v>4.2866675731038209E-2</v>
      </c>
      <c r="L27" s="839">
        <f t="shared" si="5"/>
        <v>3.8040036665091474E-2</v>
      </c>
      <c r="M27" s="839">
        <f t="shared" si="5"/>
        <v>4.0635206959189644E-2</v>
      </c>
      <c r="N27" s="839">
        <f t="shared" si="5"/>
        <v>5.6224694275133415E-2</v>
      </c>
      <c r="O27" s="839">
        <f t="shared" si="5"/>
        <v>4.8625598338331563E-2</v>
      </c>
      <c r="P27" s="839">
        <f t="shared" si="5"/>
        <v>4.9235582758447388E-2</v>
      </c>
      <c r="Q27" s="839">
        <f>Q25/Q26</f>
        <v>5.9602329989675379E-2</v>
      </c>
      <c r="R27" s="840">
        <f>R25/R26</f>
        <v>6.2302729243743825E-2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6.2302729243743825E-2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0.77198784735083814</v>
      </c>
      <c r="AA52" s="173"/>
      <c r="AB52" s="678" t="s">
        <v>413</v>
      </c>
      <c r="AC52" s="679">
        <f>$AD6</f>
        <v>79905.494999999995</v>
      </c>
      <c r="AD52" s="680">
        <f>R19+R20</f>
        <v>6448.716048000002</v>
      </c>
      <c r="AE52" s="681">
        <f t="shared" ref="AE52:AE54" si="6">IFERROR(AD52/AC52,"-")</f>
        <v>8.0704287583726275E-2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23600.661572547819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294</v>
      </c>
      <c r="AK54" s="443">
        <f>VLOOKUP(年度マスタ!$K$4&amp;"_"&amp;AK$53,データシート1!$A$1:$BT$2000,MATCH("ca_太陽光発電（10kW未満）",データシート1!$A$1:$BT$1,0),0)</f>
        <v>334</v>
      </c>
      <c r="AL54" s="443">
        <f>VLOOKUP(年度マスタ!$K$4&amp;"_"&amp;AL$53,データシート1!$A$1:$BT$2000,MATCH("ca_太陽光発電（10kW未満）",データシート1!$A$1:$BT$1,0),0)</f>
        <v>353</v>
      </c>
      <c r="AM54" s="443">
        <f>VLOOKUP(年度マスタ!$K$4&amp;"_"&amp;AM$53,データシート1!$A$1:$BT$2000,MATCH("ca_太陽光発電（10kW未満）",データシート1!$A$1:$BT$1,0),0)</f>
        <v>373</v>
      </c>
      <c r="AN54" s="443">
        <f>VLOOKUP(年度マスタ!$K$4&amp;"_"&amp;AN$53,データシート1!$A$1:$BT$2000,MATCH("ca_太陽光発電（10kW未満）",データシート1!$A$1:$BT$1,0),0)</f>
        <v>402</v>
      </c>
      <c r="AO54" s="443">
        <f>VLOOKUP(年度マスタ!$K$4&amp;"_"&amp;AO$53,データシート1!$A$1:$BT$2000,MATCH("ca_太陽光発電（10kW未満）",データシート1!$A$1:$BT$1,0),0)</f>
        <v>434</v>
      </c>
      <c r="AP54" s="443">
        <f>VLOOKUP(年度マスタ!$K$4&amp;"_"&amp;AP$53,データシート1!$A$1:$BT$2000,MATCH("ca_太陽光発電（10kW未満）",データシート1!$A$1:$BT$1,0),0)</f>
        <v>471</v>
      </c>
      <c r="AQ54" s="443">
        <f>VLOOKUP(年度マスタ!$K$4&amp;"_"&amp;AQ$53,データシート1!$A$1:$BT$2000,MATCH("ca_太陽光発電（10kW未満）",データシート1!$A$1:$BT$1,0),0)</f>
        <v>512</v>
      </c>
      <c r="AR54" s="443">
        <f>VLOOKUP(年度マスタ!$K$4&amp;"_"&amp;AR$53,データシート1!$A$1:$BT$2000,MATCH("ca_太陽光発電（10kW未満）",データシート1!$A$1:$BT$1,0),0)</f>
        <v>552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朝日町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三重県</v>
      </c>
      <c r="AY12" s="1023" t="str">
        <f>年度マスタ!$J4</f>
        <v>朝日町</v>
      </c>
      <c r="AZ12" s="1023" t="str">
        <f>年度マスタ!$K4</f>
        <v>24343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朝日町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三重県</v>
      </c>
      <c r="AY4" s="1038" t="str">
        <f>年度マスタ!$J4</f>
        <v>朝日町</v>
      </c>
      <c r="AZ4" s="1038" t="str">
        <f>年度マスタ!$K4</f>
        <v>24343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24343</v>
      </c>
      <c r="AY72" s="18" t="str">
        <f>IF(IFERROR(比較地域マスタ!$AE7,"")=0,"",IFERROR(比較地域マスタ!$AE7,""))</f>
        <v>朝日町</v>
      </c>
      <c r="AZ72" s="16"/>
      <c r="BA72" s="22">
        <v>1</v>
      </c>
      <c r="BB72" s="22">
        <v>1</v>
      </c>
      <c r="BC72" s="18" t="str">
        <f>AX72</f>
        <v>24343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79905.494999999995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79905.494999999995</v>
      </c>
      <c r="BJ72" s="33">
        <f>(VLOOKUP($BC72&amp;"_"&amp;$AZ$8,データシート3!$A:$AN,MATCH("da_合計",データシート3!$A$1:$AN$1,0),0))/10^3</f>
        <v>103506.15657254781</v>
      </c>
      <c r="BK72" s="33">
        <f t="shared" ref="BK72:BK103" si="21">BI72-BJ72</f>
        <v>-23600.661572547819</v>
      </c>
      <c r="BL72" s="33">
        <f t="shared" ref="BL72:BL103" si="22">IF(BK72&gt;0,0,BK72)</f>
        <v>-23600.661572547819</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24216</v>
      </c>
      <c r="AY73" s="18" t="str">
        <f>IF(IFERROR(比較地域マスタ!$AE8,"")=0,"",IFERROR(比較地域マスタ!$AE8,""))</f>
        <v>伊賀市</v>
      </c>
      <c r="AZ73" s="16"/>
      <c r="BA73" s="22">
        <v>2</v>
      </c>
      <c r="BB73" s="22">
        <v>1</v>
      </c>
      <c r="BC73" s="18" t="str">
        <f t="shared" ref="BC73:BC136" si="24">AX73</f>
        <v>24216</v>
      </c>
      <c r="BD73" s="18" t="str">
        <f t="shared" ref="BD73:BD136" si="25">AY73</f>
        <v>伊賀市</v>
      </c>
      <c r="BE73" s="33">
        <f>VLOOKUP(BC73&amp;"_"&amp;$AZ$9,データシート3!A:AB,MATCH("ea_"&amp;"太陽光（建物系）"&amp;"_年間発電",データシート3!$A$1:$AB$1,0),0)/10^3+VLOOKUP(BC73&amp;"_"&amp;$AZ$9,データシート3!A:AB,MATCH("ea_"&amp;"太陽光（土地系）"&amp;"_年間発電",データシート3!$A$1:$AB$1,0),0)/10^3</f>
        <v>3302704.0409999997</v>
      </c>
      <c r="BF73" s="33">
        <f>VLOOKUP(BC73&amp;"_"&amp;$AZ$9,データシート3!A:AB,MATCH("ea_"&amp;"風力（陸上）"&amp;"_年間発電",データシート3!$A$1:$AB$1,0),0)/10^3</f>
        <v>2140380.5180000002</v>
      </c>
      <c r="BG73" s="33">
        <f>VLOOKUP(BC73&amp;"_"&amp;$AZ$9,データシート3!A:AB,MATCH("ea_"&amp;"中小水（河川）"&amp;"_年間発電",データシート3!$A$1:$AB$1,0),0)/10^3+VLOOKUP(BC73&amp;"_"&amp;$AZ$9,データシート3!A:AB,MATCH("ea_"&amp;"中小水（農業用水路）"&amp;"_年間発電",データシート3!$A$1:$AB$1,0),0)/10^3</f>
        <v>6899.1980000000012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5449983.7570000002</v>
      </c>
      <c r="BJ73" s="33">
        <f>(VLOOKUP($BC73&amp;"_"&amp;$AZ$8,データシート3!$A:$AN,MATCH("da_合計",データシート3!$A$1:$AN$1,0),0))/10^3</f>
        <v>1162732.8493034404</v>
      </c>
      <c r="BK73" s="33">
        <f t="shared" si="21"/>
        <v>4287250.90769656</v>
      </c>
      <c r="BL73" s="33">
        <f t="shared" si="22"/>
        <v>0</v>
      </c>
      <c r="BM73" s="33">
        <f t="shared" si="23"/>
        <v>4287250.90769656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24203</v>
      </c>
      <c r="AY74" s="18" t="str">
        <f>IF(IFERROR(比較地域マスタ!$AE9,"")=0,"",IFERROR(比較地域マスタ!$AE9,""))</f>
        <v>伊勢市</v>
      </c>
      <c r="AZ74" s="16"/>
      <c r="BA74" s="22">
        <v>3</v>
      </c>
      <c r="BB74" s="22">
        <v>1</v>
      </c>
      <c r="BC74" s="18" t="str">
        <f t="shared" si="24"/>
        <v>24203</v>
      </c>
      <c r="BD74" s="18" t="str">
        <f t="shared" si="25"/>
        <v>伊勢市</v>
      </c>
      <c r="BE74" s="33">
        <f>VLOOKUP(BC74&amp;"_"&amp;$AZ$9,データシート3!A:AB,MATCH("ea_"&amp;"太陽光（建物系）"&amp;"_年間発電",データシート3!$A$1:$AB$1,0),0)/10^3+VLOOKUP(BC74&amp;"_"&amp;$AZ$9,データシート3!A:AB,MATCH("ea_"&amp;"太陽光（土地系）"&amp;"_年間発電",データシート3!$A$1:$AB$1,0),0)/10^3</f>
        <v>1496875.2220000001</v>
      </c>
      <c r="BF74" s="33">
        <f>VLOOKUP(BC74&amp;"_"&amp;$AZ$9,データシート3!A:AB,MATCH("ea_"&amp;"風力（陸上）"&amp;"_年間発電",データシート3!$A$1:$AB$1,0),0)/10^3</f>
        <v>618062.28399999999</v>
      </c>
      <c r="BG74" s="33">
        <f>VLOOKUP(BC74&amp;"_"&amp;$AZ$9,データシート3!A:AB,MATCH("ea_"&amp;"中小水（河川）"&amp;"_年間発電",データシート3!$A$1:$AB$1,0),0)/10^3+VLOOKUP(BC74&amp;"_"&amp;$AZ$9,データシート3!A:AB,MATCH("ea_"&amp;"中小水（農業用水路）"&amp;"_年間発電",データシート3!$A$1:$AB$1,0),0)/10^3</f>
        <v>180.197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2115117.7030000002</v>
      </c>
      <c r="BJ74" s="33">
        <f>(VLOOKUP($BC74&amp;"_"&amp;$AZ$8,データシート3!$A:$AN,MATCH("da_合計",データシート3!$A$1:$AN$1,0),0))/10^3</f>
        <v>815171.328569568</v>
      </c>
      <c r="BK74" s="33">
        <f t="shared" si="21"/>
        <v>1299946.3744304322</v>
      </c>
      <c r="BL74" s="33">
        <f t="shared" si="22"/>
        <v>0</v>
      </c>
      <c r="BM74" s="33">
        <f t="shared" si="23"/>
        <v>1299946.3744304322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24214</v>
      </c>
      <c r="AY75" s="18" t="str">
        <f>IF(IFERROR(比較地域マスタ!$AE10,"")=0,"",IFERROR(比較地域マスタ!$AE10,""))</f>
        <v>いなべ市</v>
      </c>
      <c r="AZ75" s="16"/>
      <c r="BA75" s="22">
        <v>4</v>
      </c>
      <c r="BB75" s="22">
        <v>1</v>
      </c>
      <c r="BC75" s="18" t="str">
        <f t="shared" si="24"/>
        <v>24214</v>
      </c>
      <c r="BD75" s="18" t="str">
        <f t="shared" si="25"/>
        <v>いなべ市</v>
      </c>
      <c r="BE75" s="33">
        <f>VLOOKUP(BC75&amp;"_"&amp;$AZ$9,データシート3!A:AB,MATCH("ea_"&amp;"太陽光（建物系）"&amp;"_年間発電",データシート3!$A$1:$AB$1,0),0)/10^3+VLOOKUP(BC75&amp;"_"&amp;$AZ$9,データシート3!A:AB,MATCH("ea_"&amp;"太陽光（土地系）"&amp;"_年間発電",データシート3!$A$1:$AB$1,0),0)/10^3</f>
        <v>1524093.514</v>
      </c>
      <c r="BF75" s="33">
        <f>VLOOKUP(BC75&amp;"_"&amp;$AZ$9,データシート3!A:AB,MATCH("ea_"&amp;"風力（陸上）"&amp;"_年間発電",データシート3!$A$1:$AB$1,0),0)/10^3</f>
        <v>725118.652</v>
      </c>
      <c r="BG75" s="33">
        <f>VLOOKUP(BC75&amp;"_"&amp;$AZ$9,データシート3!A:AB,MATCH("ea_"&amp;"中小水（河川）"&amp;"_年間発電",データシート3!$A$1:$AB$1,0),0)/10^3+VLOOKUP(BC75&amp;"_"&amp;$AZ$9,データシート3!A:AB,MATCH("ea_"&amp;"中小水（農業用水路）"&amp;"_年間発電",データシート3!$A$1:$AB$1,0),0)/10^3</f>
        <v>2378.6329999999998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2251590.7990000001</v>
      </c>
      <c r="BJ75" s="33">
        <f>(VLOOKUP($BC75&amp;"_"&amp;$AZ$8,データシート3!$A:$AN,MATCH("da_合計",データシート3!$A$1:$AN$1,0),0))/10^3</f>
        <v>1600834.8011164106</v>
      </c>
      <c r="BK75" s="33">
        <f t="shared" si="21"/>
        <v>650755.99788358947</v>
      </c>
      <c r="BL75" s="33">
        <f t="shared" si="22"/>
        <v>0</v>
      </c>
      <c r="BM75" s="33">
        <f t="shared" si="23"/>
        <v>650755.99788358947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24443</v>
      </c>
      <c r="AY76" s="18" t="str">
        <f>IF(IFERROR(比較地域マスタ!$AE11,"")=0,"",IFERROR(比較地域マスタ!$AE11,""))</f>
        <v>大台町</v>
      </c>
      <c r="AZ76" s="16"/>
      <c r="BA76" s="22">
        <v>5</v>
      </c>
      <c r="BB76" s="22">
        <v>1</v>
      </c>
      <c r="BC76" s="18" t="str">
        <f t="shared" si="24"/>
        <v>24443</v>
      </c>
      <c r="BD76" s="18" t="str">
        <f t="shared" si="25"/>
        <v>大台町</v>
      </c>
      <c r="BE76" s="33">
        <f>VLOOKUP(BC76&amp;"_"&amp;$AZ$9,データシート3!A:AB,MATCH("ea_"&amp;"太陽光（建物系）"&amp;"_年間発電",データシート3!$A$1:$AB$1,0),0)/10^3+VLOOKUP(BC76&amp;"_"&amp;$AZ$9,データシート3!A:AB,MATCH("ea_"&amp;"太陽光（土地系）"&amp;"_年間発電",データシート3!$A$1:$AB$1,0),0)/10^3</f>
        <v>214432.28499999997</v>
      </c>
      <c r="BF76" s="33">
        <f>VLOOKUP(BC76&amp;"_"&amp;$AZ$9,データシート3!A:AB,MATCH("ea_"&amp;"風力（陸上）"&amp;"_年間発電",データシート3!$A$1:$AB$1,0),0)/10^3</f>
        <v>640588.84199999995</v>
      </c>
      <c r="BG76" s="33">
        <f>VLOOKUP(BC76&amp;"_"&amp;$AZ$9,データシート3!A:AB,MATCH("ea_"&amp;"中小水（河川）"&amp;"_年間発電",データシート3!$A$1:$AB$1,0),0)/10^3+VLOOKUP(BC76&amp;"_"&amp;$AZ$9,データシート3!A:AB,MATCH("ea_"&amp;"中小水（農業用水路）"&amp;"_年間発電",データシート3!$A$1:$AB$1,0),0)/10^3</f>
        <v>93738.444000000003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948759.57099999988</v>
      </c>
      <c r="BJ76" s="33">
        <f>(VLOOKUP($BC76&amp;"_"&amp;$AZ$8,データシート3!$A:$AN,MATCH("da_合計",データシート3!$A$1:$AN$1,0),0))/10^3</f>
        <v>44028.636967636594</v>
      </c>
      <c r="BK76" s="33">
        <f t="shared" si="21"/>
        <v>904730.93403236324</v>
      </c>
      <c r="BL76" s="33">
        <f t="shared" si="22"/>
        <v>0</v>
      </c>
      <c r="BM76" s="33">
        <f t="shared" si="23"/>
        <v>904730.93403236324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24209</v>
      </c>
      <c r="AY77" s="18" t="str">
        <f>IF(IFERROR(比較地域マスタ!$AE12,"")=0,"",IFERROR(比較地域マスタ!$AE12,""))</f>
        <v>尾鷲市</v>
      </c>
      <c r="AZ77" s="16"/>
      <c r="BA77" s="22">
        <v>6</v>
      </c>
      <c r="BB77" s="22">
        <v>1</v>
      </c>
      <c r="BC77" s="18" t="str">
        <f t="shared" si="24"/>
        <v>24209</v>
      </c>
      <c r="BD77" s="18" t="str">
        <f t="shared" si="25"/>
        <v>尾鷲市</v>
      </c>
      <c r="BE77" s="33">
        <f>VLOOKUP(BC77&amp;"_"&amp;$AZ$9,データシート3!A:AB,MATCH("ea_"&amp;"太陽光（建物系）"&amp;"_年間発電",データシート3!$A$1:$AB$1,0),0)/10^3+VLOOKUP(BC77&amp;"_"&amp;$AZ$9,データシート3!A:AB,MATCH("ea_"&amp;"太陽光（土地系）"&amp;"_年間発電",データシート3!$A$1:$AB$1,0),0)/10^3</f>
        <v>163845.79699999999</v>
      </c>
      <c r="BF77" s="33">
        <f>VLOOKUP(BC77&amp;"_"&amp;$AZ$9,データシート3!A:AB,MATCH("ea_"&amp;"風力（陸上）"&amp;"_年間発電",データシート3!$A$1:$AB$1,0),0)/10^3</f>
        <v>136129.234</v>
      </c>
      <c r="BG77" s="33">
        <f>VLOOKUP(BC77&amp;"_"&amp;$AZ$9,データシート3!A:AB,MATCH("ea_"&amp;"中小水（河川）"&amp;"_年間発電",データシート3!$A$1:$AB$1,0),0)/10^3+VLOOKUP(BC77&amp;"_"&amp;$AZ$9,データシート3!A:AB,MATCH("ea_"&amp;"中小水（農業用水路）"&amp;"_年間発電",データシート3!$A$1:$AB$1,0),0)/10^3</f>
        <v>25244.561000000002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325219.59199999995</v>
      </c>
      <c r="BJ77" s="33">
        <f>(VLOOKUP($BC77&amp;"_"&amp;$AZ$8,データシート3!$A:$AN,MATCH("da_合計",データシート3!$A$1:$AN$1,0),0))/10^3</f>
        <v>103879.4179455454</v>
      </c>
      <c r="BK77" s="33">
        <f t="shared" si="21"/>
        <v>221340.17405445455</v>
      </c>
      <c r="BL77" s="33">
        <f t="shared" si="22"/>
        <v>0</v>
      </c>
      <c r="BM77" s="33">
        <f t="shared" si="23"/>
        <v>221340.17405445455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24210</v>
      </c>
      <c r="AY78" s="18" t="str">
        <f>IF(IFERROR(比較地域マスタ!$AE13,"")=0,"",IFERROR(比較地域マスタ!$AE13,""))</f>
        <v>亀山市</v>
      </c>
      <c r="AZ78" s="16"/>
      <c r="BA78" s="22">
        <v>7</v>
      </c>
      <c r="BB78" s="22">
        <v>1</v>
      </c>
      <c r="BC78" s="18" t="str">
        <f t="shared" si="24"/>
        <v>24210</v>
      </c>
      <c r="BD78" s="18" t="str">
        <f t="shared" si="25"/>
        <v>亀山市</v>
      </c>
      <c r="BE78" s="33">
        <f>VLOOKUP(BC78&amp;"_"&amp;$AZ$9,データシート3!A:AB,MATCH("ea_"&amp;"太陽光（建物系）"&amp;"_年間発電",データシート3!$A$1:$AB$1,0),0)/10^3+VLOOKUP(BC78&amp;"_"&amp;$AZ$9,データシート3!A:AB,MATCH("ea_"&amp;"太陽光（土地系）"&amp;"_年間発電",データシート3!$A$1:$AB$1,0),0)/10^3</f>
        <v>932483.64899999998</v>
      </c>
      <c r="BF78" s="33">
        <f>VLOOKUP(BC78&amp;"_"&amp;$AZ$9,データシート3!A:AB,MATCH("ea_"&amp;"風力（陸上）"&amp;"_年間発電",データシート3!$A$1:$AB$1,0),0)/10^3</f>
        <v>1004858.936</v>
      </c>
      <c r="BG78" s="33">
        <f>VLOOKUP(BC78&amp;"_"&amp;$AZ$9,データシート3!A:AB,MATCH("ea_"&amp;"中小水（河川）"&amp;"_年間発電",データシート3!$A$1:$AB$1,0),0)/10^3+VLOOKUP(BC78&amp;"_"&amp;$AZ$9,データシート3!A:AB,MATCH("ea_"&amp;"中小水（農業用水路）"&amp;"_年間発電",データシート3!$A$1:$AB$1,0),0)/10^3</f>
        <v>947.154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1938289.7390000001</v>
      </c>
      <c r="BJ78" s="33">
        <f>(VLOOKUP($BC78&amp;"_"&amp;$AZ$8,データシート3!$A:$AN,MATCH("da_合計",データシート3!$A$1:$AN$1,0),0))/10^3</f>
        <v>1122650.4946998865</v>
      </c>
      <c r="BK78" s="33">
        <f t="shared" si="21"/>
        <v>815639.24430011353</v>
      </c>
      <c r="BL78" s="33">
        <f t="shared" si="22"/>
        <v>0</v>
      </c>
      <c r="BM78" s="33">
        <f t="shared" si="23"/>
        <v>815639.24430011353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24344</v>
      </c>
      <c r="AY79" s="18" t="str">
        <f>IF(IFERROR(比較地域マスタ!$AE14,"")=0,"",IFERROR(比較地域マスタ!$AE14,""))</f>
        <v>川越町</v>
      </c>
      <c r="AZ79" s="16"/>
      <c r="BA79" s="22">
        <v>8</v>
      </c>
      <c r="BB79" s="22">
        <v>1</v>
      </c>
      <c r="BC79" s="18" t="str">
        <f t="shared" si="24"/>
        <v>24344</v>
      </c>
      <c r="BD79" s="18" t="str">
        <f t="shared" si="25"/>
        <v>川越町</v>
      </c>
      <c r="BE79" s="33">
        <f>VLOOKUP(BC79&amp;"_"&amp;$AZ$9,データシート3!A:AB,MATCH("ea_"&amp;"太陽光（建物系）"&amp;"_年間発電",データシート3!$A$1:$AB$1,0),0)/10^3+VLOOKUP(BC79&amp;"_"&amp;$AZ$9,データシート3!A:AB,MATCH("ea_"&amp;"太陽光（土地系）"&amp;"_年間発電",データシート3!$A$1:$AB$1,0),0)/10^3</f>
        <v>114185.55100000001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114185.55100000001</v>
      </c>
      <c r="BJ79" s="33">
        <f>(VLOOKUP($BC79&amp;"_"&amp;$AZ$8,データシート3!$A:$AN,MATCH("da_合計",データシート3!$A$1:$AN$1,0),0))/10^3</f>
        <v>134178.44096235812</v>
      </c>
      <c r="BK79" s="33">
        <f t="shared" si="21"/>
        <v>-19992.889962358109</v>
      </c>
      <c r="BL79" s="33">
        <f>IF(BK79&gt;0,0,BK79)</f>
        <v>-19992.889962358109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24303</v>
      </c>
      <c r="AY80" s="18" t="str">
        <f>IF(IFERROR(比較地域マスタ!$AE15,"")=0,"",IFERROR(比較地域マスタ!$AE15,""))</f>
        <v>木曽岬町</v>
      </c>
      <c r="AZ80" s="16"/>
      <c r="BA80" s="22">
        <v>9</v>
      </c>
      <c r="BB80" s="22">
        <v>1</v>
      </c>
      <c r="BC80" s="18" t="str">
        <f t="shared" si="24"/>
        <v>24303</v>
      </c>
      <c r="BD80" s="18" t="str">
        <f t="shared" si="25"/>
        <v>木曽岬町</v>
      </c>
      <c r="BE80" s="33">
        <f>VLOOKUP(BC80&amp;"_"&amp;$AZ$9,データシート3!A:AB,MATCH("ea_"&amp;"太陽光（建物系）"&amp;"_年間発電",データシート3!$A$1:$AB$1,0),0)/10^3+VLOOKUP(BC80&amp;"_"&amp;$AZ$9,データシート3!A:AB,MATCH("ea_"&amp;"太陽光（土地系）"&amp;"_年間発電",データシート3!$A$1:$AB$1,0),0)/10^3</f>
        <v>230196.51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230196.51</v>
      </c>
      <c r="BJ80" s="33">
        <f>(VLOOKUP($BC80&amp;"_"&amp;$AZ$8,データシート3!$A:$AN,MATCH("da_合計",データシート3!$A$1:$AN$1,0),0))/10^3</f>
        <v>68653.866046635114</v>
      </c>
      <c r="BK80" s="33">
        <f t="shared" si="21"/>
        <v>161542.6439533649</v>
      </c>
      <c r="BL80" s="33">
        <f t="shared" si="22"/>
        <v>0</v>
      </c>
      <c r="BM80" s="33">
        <f t="shared" si="23"/>
        <v>161542.6439533649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24562</v>
      </c>
      <c r="AY81" s="18" t="str">
        <f>IF(IFERROR(比較地域マスタ!$AE16,"")=0,"",IFERROR(比較地域マスタ!$AE16,""))</f>
        <v>紀宝町</v>
      </c>
      <c r="AZ81" s="16"/>
      <c r="BA81" s="22">
        <v>10</v>
      </c>
      <c r="BB81" s="22">
        <v>1</v>
      </c>
      <c r="BC81" s="18" t="str">
        <f t="shared" si="24"/>
        <v>24562</v>
      </c>
      <c r="BD81" s="18" t="str">
        <f t="shared" si="25"/>
        <v>紀宝町</v>
      </c>
      <c r="BE81" s="33">
        <f>VLOOKUP(BC81&amp;"_"&amp;$AZ$9,データシート3!A:AB,MATCH("ea_"&amp;"太陽光（建物系）"&amp;"_年間発電",データシート3!$A$1:$AB$1,0),0)/10^3+VLOOKUP(BC81&amp;"_"&amp;$AZ$9,データシート3!A:AB,MATCH("ea_"&amp;"太陽光（土地系）"&amp;"_年間発電",データシート3!$A$1:$AB$1,0),0)/10^3</f>
        <v>172205.21899999998</v>
      </c>
      <c r="BF81" s="33">
        <f>VLOOKUP(BC81&amp;"_"&amp;$AZ$9,データシート3!A:AB,MATCH("ea_"&amp;"風力（陸上）"&amp;"_年間発電",データシート3!$A$1:$AB$1,0),0)/10^3</f>
        <v>152874.02100000001</v>
      </c>
      <c r="BG81" s="33">
        <f>VLOOKUP(BC81&amp;"_"&amp;$AZ$9,データシート3!A:AB,MATCH("ea_"&amp;"中小水（河川）"&amp;"_年間発電",データシート3!$A$1:$AB$1,0),0)/10^3+VLOOKUP(BC81&amp;"_"&amp;$AZ$9,データシート3!A:AB,MATCH("ea_"&amp;"中小水（農業用水路）"&amp;"_年間発電",データシート3!$A$1:$AB$1,0),0)/10^3</f>
        <v>3348.0590000000002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328427.299</v>
      </c>
      <c r="BJ81" s="33">
        <f>(VLOOKUP($BC81&amp;"_"&amp;$AZ$8,データシート3!$A:$AN,MATCH("da_合計",データシート3!$A$1:$AN$1,0),0))/10^3</f>
        <v>72722.315531437242</v>
      </c>
      <c r="BK81" s="33">
        <f t="shared" si="21"/>
        <v>255704.98346856277</v>
      </c>
      <c r="BL81" s="33">
        <f t="shared" si="22"/>
        <v>0</v>
      </c>
      <c r="BM81" s="33">
        <f t="shared" si="23"/>
        <v>255704.98346856277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24543</v>
      </c>
      <c r="AY82" s="18" t="str">
        <f>IF(IFERROR(比較地域マスタ!$AE17,"")=0,"",IFERROR(比較地域マスタ!$AE17,""))</f>
        <v>紀北町</v>
      </c>
      <c r="AZ82" s="16"/>
      <c r="BA82" s="22">
        <v>11</v>
      </c>
      <c r="BB82" s="22">
        <v>1</v>
      </c>
      <c r="BC82" s="18" t="str">
        <f t="shared" si="24"/>
        <v>24543</v>
      </c>
      <c r="BD82" s="18" t="str">
        <f t="shared" si="25"/>
        <v>紀北町</v>
      </c>
      <c r="BE82" s="33">
        <f>VLOOKUP(BC82&amp;"_"&amp;$AZ$9,データシート3!A:AB,MATCH("ea_"&amp;"太陽光（建物系）"&amp;"_年間発電",データシート3!$A$1:$AB$1,0),0)/10^3+VLOOKUP(BC82&amp;"_"&amp;$AZ$9,データシート3!A:AB,MATCH("ea_"&amp;"太陽光（土地系）"&amp;"_年間発電",データシート3!$A$1:$AB$1,0),0)/10^3</f>
        <v>210978.2</v>
      </c>
      <c r="BF82" s="33">
        <f>VLOOKUP(BC82&amp;"_"&amp;$AZ$9,データシート3!A:AB,MATCH("ea_"&amp;"風力（陸上）"&amp;"_年間発電",データシート3!$A$1:$AB$1,0),0)/10^3</f>
        <v>107010.73600000002</v>
      </c>
      <c r="BG82" s="33">
        <f>VLOOKUP(BC82&amp;"_"&amp;$AZ$9,データシート3!A:AB,MATCH("ea_"&amp;"中小水（河川）"&amp;"_年間発電",データシート3!$A$1:$AB$1,0),0)/10^3+VLOOKUP(BC82&amp;"_"&amp;$AZ$9,データシート3!A:AB,MATCH("ea_"&amp;"中小水（農業用水路）"&amp;"_年間発電",データシート3!$A$1:$AB$1,0),0)/10^3</f>
        <v>54432.923999999999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372421.86000000004</v>
      </c>
      <c r="BJ82" s="33">
        <f>(VLOOKUP($BC82&amp;"_"&amp;$AZ$8,データシート3!$A:$AN,MATCH("da_合計",データシート3!$A$1:$AN$1,0),0))/10^3</f>
        <v>81410.359017790135</v>
      </c>
      <c r="BK82" s="33">
        <f t="shared" si="21"/>
        <v>291011.50098220992</v>
      </c>
      <c r="BL82" s="33">
        <f t="shared" si="22"/>
        <v>0</v>
      </c>
      <c r="BM82" s="33">
        <f t="shared" si="23"/>
        <v>291011.50098220992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24212</v>
      </c>
      <c r="AY83" s="18" t="str">
        <f>IF(IFERROR(比較地域マスタ!$AE18,"")=0,"",IFERROR(比較地域マスタ!$AE18,""))</f>
        <v>熊野市</v>
      </c>
      <c r="AZ83" s="16"/>
      <c r="BA83" s="22">
        <v>12</v>
      </c>
      <c r="BB83" s="22">
        <v>1</v>
      </c>
      <c r="BC83" s="18" t="str">
        <f t="shared" si="24"/>
        <v>24212</v>
      </c>
      <c r="BD83" s="18" t="str">
        <f t="shared" si="25"/>
        <v>熊野市</v>
      </c>
      <c r="BE83" s="33">
        <f>VLOOKUP(BC83&amp;"_"&amp;$AZ$9,データシート3!A:AB,MATCH("ea_"&amp;"太陽光（建物系）"&amp;"_年間発電",データシート3!$A$1:$AB$1,0),0)/10^3+VLOOKUP(BC83&amp;"_"&amp;$AZ$9,データシート3!A:AB,MATCH("ea_"&amp;"太陽光（土地系）"&amp;"_年間発電",データシート3!$A$1:$AB$1,0),0)/10^3</f>
        <v>314880.70600000001</v>
      </c>
      <c r="BF83" s="33">
        <f>VLOOKUP(BC83&amp;"_"&amp;$AZ$9,データシート3!A:AB,MATCH("ea_"&amp;"風力（陸上）"&amp;"_年間発電",データシート3!$A$1:$AB$1,0),0)/10^3</f>
        <v>250678.856</v>
      </c>
      <c r="BG83" s="33">
        <f>VLOOKUP(BC83&amp;"_"&amp;$AZ$9,データシート3!A:AB,MATCH("ea_"&amp;"中小水（河川）"&amp;"_年間発電",データシート3!$A$1:$AB$1,0),0)/10^3+VLOOKUP(BC83&amp;"_"&amp;$AZ$9,データシート3!A:AB,MATCH("ea_"&amp;"中小水（農業用水路）"&amp;"_年間発電",データシート3!$A$1:$AB$1,0),0)/10^3</f>
        <v>35920.194000000003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601479.75600000005</v>
      </c>
      <c r="BJ83" s="33">
        <f>(VLOOKUP($BC83&amp;"_"&amp;$AZ$8,データシート3!$A:$AN,MATCH("da_合計",データシート3!$A$1:$AN$1,0),0))/10^3</f>
        <v>85203.460765406679</v>
      </c>
      <c r="BK83" s="33">
        <f t="shared" si="21"/>
        <v>516276.29523459339</v>
      </c>
      <c r="BL83" s="33">
        <f t="shared" si="22"/>
        <v>0</v>
      </c>
      <c r="BM83" s="33">
        <f t="shared" si="23"/>
        <v>516276.29523459339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24205</v>
      </c>
      <c r="AY84" s="18" t="str">
        <f>IF(IFERROR(比較地域マスタ!$AE19,"")=0,"",IFERROR(比較地域マスタ!$AE19,""))</f>
        <v>桑名市</v>
      </c>
      <c r="AZ84" s="16"/>
      <c r="BA84" s="22">
        <v>13</v>
      </c>
      <c r="BB84" s="22">
        <v>1</v>
      </c>
      <c r="BC84" s="18" t="str">
        <f t="shared" si="24"/>
        <v>24205</v>
      </c>
      <c r="BD84" s="18" t="str">
        <f t="shared" si="25"/>
        <v>桑名市</v>
      </c>
      <c r="BE84" s="33">
        <f>VLOOKUP(BC84&amp;"_"&amp;$AZ$9,データシート3!A:AB,MATCH("ea_"&amp;"太陽光（建物系）"&amp;"_年間発電",データシート3!$A$1:$AB$1,0),0)/10^3+VLOOKUP(BC84&amp;"_"&amp;$AZ$9,データシート3!A:AB,MATCH("ea_"&amp;"太陽光（土地系）"&amp;"_年間発電",データシート3!$A$1:$AB$1,0),0)/10^3</f>
        <v>1208314.605</v>
      </c>
      <c r="BF84" s="33">
        <f>VLOOKUP(BC84&amp;"_"&amp;$AZ$9,データシート3!A:AB,MATCH("ea_"&amp;"風力（陸上）"&amp;"_年間発電",データシート3!$A$1:$AB$1,0),0)/10^3</f>
        <v>171797.53700000001</v>
      </c>
      <c r="BG84" s="33">
        <f>VLOOKUP(BC84&amp;"_"&amp;$AZ$9,データシート3!A:AB,MATCH("ea_"&amp;"中小水（河川）"&amp;"_年間発電",データシート3!$A$1:$AB$1,0),0)/10^3+VLOOKUP(BC84&amp;"_"&amp;$AZ$9,データシート3!A:AB,MATCH("ea_"&amp;"中小水（農業用水路）"&amp;"_年間発電",データシート3!$A$1:$AB$1,0),0)/10^3</f>
        <v>1431.1999999999998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9.3209999999999997</v>
      </c>
      <c r="BI84" s="33">
        <f t="shared" si="26"/>
        <v>1381552.6629999999</v>
      </c>
      <c r="BJ84" s="33">
        <f>(VLOOKUP($BC84&amp;"_"&amp;$AZ$8,データシート3!$A:$AN,MATCH("da_合計",データシート3!$A$1:$AN$1,0),0))/10^3</f>
        <v>975249.22732995672</v>
      </c>
      <c r="BK84" s="33">
        <f t="shared" si="21"/>
        <v>406303.43567004323</v>
      </c>
      <c r="BL84" s="33">
        <f t="shared" si="22"/>
        <v>0</v>
      </c>
      <c r="BM84" s="33">
        <f t="shared" si="23"/>
        <v>406303.43567004323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24341</v>
      </c>
      <c r="AY85" s="18" t="str">
        <f>IF(IFERROR(比較地域マスタ!$AE20,"")=0,"",IFERROR(比較地域マスタ!$AE20,""))</f>
        <v>菰野町</v>
      </c>
      <c r="AZ85" s="16"/>
      <c r="BA85" s="22">
        <v>14</v>
      </c>
      <c r="BB85" s="22">
        <v>1</v>
      </c>
      <c r="BC85" s="18" t="str">
        <f t="shared" si="24"/>
        <v>24341</v>
      </c>
      <c r="BD85" s="18" t="str">
        <f t="shared" si="25"/>
        <v>菰野町</v>
      </c>
      <c r="BE85" s="33">
        <f>VLOOKUP(BC85&amp;"_"&amp;$AZ$9,データシート3!A:AB,MATCH("ea_"&amp;"太陽光（建物系）"&amp;"_年間発電",データシート3!$A$1:$AB$1,0),0)/10^3+VLOOKUP(BC85&amp;"_"&amp;$AZ$9,データシート3!A:AB,MATCH("ea_"&amp;"太陽光（土地系）"&amp;"_年間発電",データシート3!$A$1:$AB$1,0),0)/10^3</f>
        <v>1032815.4029999999</v>
      </c>
      <c r="BF85" s="33">
        <f>VLOOKUP(BC85&amp;"_"&amp;$AZ$9,データシート3!A:AB,MATCH("ea_"&amp;"風力（陸上）"&amp;"_年間発電",データシート3!$A$1:$AB$1,0),0)/10^3</f>
        <v>194915.06700000004</v>
      </c>
      <c r="BG85" s="33">
        <f>VLOOKUP(BC85&amp;"_"&amp;$AZ$9,データシート3!A:AB,MATCH("ea_"&amp;"中小水（河川）"&amp;"_年間発電",データシート3!$A$1:$AB$1,0),0)/10^3+VLOOKUP(BC85&amp;"_"&amp;$AZ$9,データシート3!A:AB,MATCH("ea_"&amp;"中小水（農業用水路）"&amp;"_年間発電",データシート3!$A$1:$AB$1,0),0)/10^3</f>
        <v>4226.8019999999988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1231957.2719999999</v>
      </c>
      <c r="BJ85" s="33">
        <f>(VLOOKUP($BC85&amp;"_"&amp;$AZ$8,データシート3!$A:$AN,MATCH("da_合計",データシート3!$A$1:$AN$1,0),0))/10^3</f>
        <v>312648.18845495029</v>
      </c>
      <c r="BK85" s="33">
        <f t="shared" si="21"/>
        <v>919309.08354504965</v>
      </c>
      <c r="BL85" s="33">
        <f t="shared" si="22"/>
        <v>0</v>
      </c>
      <c r="BM85" s="33">
        <f t="shared" si="23"/>
        <v>919309.08354504965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24215</v>
      </c>
      <c r="AY86" s="18" t="str">
        <f>IF(IFERROR(比較地域マスタ!$AE21,"")=0,"",IFERROR(比較地域マスタ!$AE21,""))</f>
        <v>志摩市</v>
      </c>
      <c r="AZ86" s="16"/>
      <c r="BA86" s="22">
        <v>15</v>
      </c>
      <c r="BB86" s="22">
        <v>1</v>
      </c>
      <c r="BC86" s="18" t="str">
        <f t="shared" si="24"/>
        <v>24215</v>
      </c>
      <c r="BD86" s="18" t="str">
        <f t="shared" si="25"/>
        <v>志摩市</v>
      </c>
      <c r="BE86" s="33">
        <f>VLOOKUP(BC86&amp;"_"&amp;$AZ$9,データシート3!A:AB,MATCH("ea_"&amp;"太陽光（建物系）"&amp;"_年間発電",データシート3!$A$1:$AB$1,0),0)/10^3+VLOOKUP(BC86&amp;"_"&amp;$AZ$9,データシート3!A:AB,MATCH("ea_"&amp;"太陽光（土地系）"&amp;"_年間発電",データシート3!$A$1:$AB$1,0),0)/10^3</f>
        <v>847694.78200000012</v>
      </c>
      <c r="BF86" s="33">
        <f>VLOOKUP(BC86&amp;"_"&amp;$AZ$9,データシート3!A:AB,MATCH("ea_"&amp;"風力（陸上）"&amp;"_年間発電",データシート3!$A$1:$AB$1,0),0)/10^3</f>
        <v>519229.81500000006</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1366924.5970000001</v>
      </c>
      <c r="BJ86" s="33">
        <f>(VLOOKUP($BC86&amp;"_"&amp;$AZ$8,データシート3!$A:$AN,MATCH("da_合計",データシート3!$A$1:$AN$1,0),0))/10^3</f>
        <v>222961.60413501944</v>
      </c>
      <c r="BK86" s="33">
        <f t="shared" si="21"/>
        <v>1143962.9928649806</v>
      </c>
      <c r="BL86" s="33">
        <f t="shared" si="22"/>
        <v>0</v>
      </c>
      <c r="BM86" s="33">
        <f t="shared" si="23"/>
        <v>1143962.9928649806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24207</v>
      </c>
      <c r="AY87" s="18" t="str">
        <f>IF(IFERROR(比較地域マスタ!$AE22,"")=0,"",IFERROR(比較地域マスタ!$AE22,""))</f>
        <v>鈴鹿市</v>
      </c>
      <c r="AZ87" s="16"/>
      <c r="BA87" s="22">
        <v>16</v>
      </c>
      <c r="BB87" s="22">
        <v>1</v>
      </c>
      <c r="BC87" s="18" t="str">
        <f t="shared" si="24"/>
        <v>24207</v>
      </c>
      <c r="BD87" s="18" t="str">
        <f t="shared" si="25"/>
        <v>鈴鹿市</v>
      </c>
      <c r="BE87" s="33">
        <f>VLOOKUP(BC87&amp;"_"&amp;$AZ$9,データシート3!A:AB,MATCH("ea_"&amp;"太陽光（建物系）"&amp;"_年間発電",データシート3!$A$1:$AB$1,0),0)/10^3+VLOOKUP(BC87&amp;"_"&amp;$AZ$9,データシート3!A:AB,MATCH("ea_"&amp;"太陽光（土地系）"&amp;"_年間発電",データシート3!$A$1:$AB$1,0),0)/10^3</f>
        <v>3207392.7149999999</v>
      </c>
      <c r="BF87" s="33">
        <f>VLOOKUP(BC87&amp;"_"&amp;$AZ$9,データシート3!A:AB,MATCH("ea_"&amp;"風力（陸上）"&amp;"_年間発電",データシート3!$A$1:$AB$1,0),0)/10^3</f>
        <v>107761.39</v>
      </c>
      <c r="BG87" s="33">
        <f>VLOOKUP(BC87&amp;"_"&amp;$AZ$9,データシート3!A:AB,MATCH("ea_"&amp;"中小水（河川）"&amp;"_年間発電",データシート3!$A$1:$AB$1,0),0)/10^3+VLOOKUP(BC87&amp;"_"&amp;$AZ$9,データシート3!A:AB,MATCH("ea_"&amp;"中小水（農業用水路）"&amp;"_年間発電",データシート3!$A$1:$AB$1,0),0)/10^3</f>
        <v>1892.7760000000001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3317046.8810000001</v>
      </c>
      <c r="BJ87" s="33">
        <f>(VLOOKUP($BC87&amp;"_"&amp;$AZ$8,データシート3!$A:$AN,MATCH("da_合計",データシート3!$A$1:$AN$1,0),0))/10^3</f>
        <v>2076172.5328353976</v>
      </c>
      <c r="BK87" s="33">
        <f t="shared" si="21"/>
        <v>1240874.3481646024</v>
      </c>
      <c r="BL87" s="33">
        <f t="shared" si="22"/>
        <v>0</v>
      </c>
      <c r="BM87" s="33">
        <f t="shared" si="23"/>
        <v>1240874.3481646024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24471</v>
      </c>
      <c r="AY88" s="18" t="str">
        <f>IF(IFERROR(比較地域マスタ!$AE23,"")=0,"",IFERROR(比較地域マスタ!$AE23,""))</f>
        <v>大紀町</v>
      </c>
      <c r="AZ88" s="16"/>
      <c r="BA88" s="22">
        <v>17</v>
      </c>
      <c r="BB88" s="22">
        <v>1</v>
      </c>
      <c r="BC88" s="18" t="str">
        <f t="shared" si="24"/>
        <v>24471</v>
      </c>
      <c r="BD88" s="18" t="str">
        <f t="shared" si="25"/>
        <v>大紀町</v>
      </c>
      <c r="BE88" s="33">
        <f>VLOOKUP(BC88&amp;"_"&amp;$AZ$9,データシート3!A:AB,MATCH("ea_"&amp;"太陽光（建物系）"&amp;"_年間発電",データシート3!$A$1:$AB$1,0),0)/10^3+VLOOKUP(BC88&amp;"_"&amp;$AZ$9,データシート3!A:AB,MATCH("ea_"&amp;"太陽光（土地系）"&amp;"_年間発電",データシート3!$A$1:$AB$1,0),0)/10^3</f>
        <v>237041.61</v>
      </c>
      <c r="BF88" s="33">
        <f>VLOOKUP(BC88&amp;"_"&amp;$AZ$9,データシート3!A:AB,MATCH("ea_"&amp;"風力（陸上）"&amp;"_年間発電",データシート3!$A$1:$AB$1,0),0)/10^3</f>
        <v>393214.37900000002</v>
      </c>
      <c r="BG88" s="33">
        <f>VLOOKUP(BC88&amp;"_"&amp;$AZ$9,データシート3!A:AB,MATCH("ea_"&amp;"中小水（河川）"&amp;"_年間発電",データシート3!$A$1:$AB$1,0),0)/10^3+VLOOKUP(BC88&amp;"_"&amp;$AZ$9,データシート3!A:AB,MATCH("ea_"&amp;"中小水（農業用水路）"&amp;"_年間発電",データシート3!$A$1:$AB$1,0),0)/10^3</f>
        <v>4747.4830000000002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635003.47200000007</v>
      </c>
      <c r="BJ88" s="33">
        <f>(VLOOKUP($BC88&amp;"_"&amp;$AZ$8,データシート3!$A:$AN,MATCH("da_合計",データシート3!$A$1:$AN$1,0),0))/10^3</f>
        <v>44320.200474543046</v>
      </c>
      <c r="BK88" s="33">
        <f t="shared" si="21"/>
        <v>590683.27152545704</v>
      </c>
      <c r="BL88" s="33">
        <f t="shared" si="22"/>
        <v>0</v>
      </c>
      <c r="BM88" s="33">
        <f t="shared" si="23"/>
        <v>590683.27152545704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24441</v>
      </c>
      <c r="AY89" s="18" t="str">
        <f>IF(IFERROR(比較地域マスタ!$AE24,"")=0,"",IFERROR(比較地域マスタ!$AE24,""))</f>
        <v>多気町</v>
      </c>
      <c r="AZ89" s="16"/>
      <c r="BA89" s="22">
        <v>18</v>
      </c>
      <c r="BB89" s="22">
        <v>1</v>
      </c>
      <c r="BC89" s="18" t="str">
        <f t="shared" si="24"/>
        <v>24441</v>
      </c>
      <c r="BD89" s="18" t="str">
        <f t="shared" si="25"/>
        <v>多気町</v>
      </c>
      <c r="BE89" s="33">
        <f>VLOOKUP(BC89&amp;"_"&amp;$AZ$9,データシート3!A:AB,MATCH("ea_"&amp;"太陽光（建物系）"&amp;"_年間発電",データシート3!$A$1:$AB$1,0),0)/10^3+VLOOKUP(BC89&amp;"_"&amp;$AZ$9,データシート3!A:AB,MATCH("ea_"&amp;"太陽光（土地系）"&amp;"_年間発電",データシート3!$A$1:$AB$1,0),0)/10^3</f>
        <v>704995.74199999997</v>
      </c>
      <c r="BF89" s="33">
        <f>VLOOKUP(BC89&amp;"_"&amp;$AZ$9,データシート3!A:AB,MATCH("ea_"&amp;"風力（陸上）"&amp;"_年間発電",データシート3!$A$1:$AB$1,0),0)/10^3</f>
        <v>126523.462</v>
      </c>
      <c r="BG89" s="33">
        <f>VLOOKUP(BC89&amp;"_"&amp;$AZ$9,データシート3!A:AB,MATCH("ea_"&amp;"中小水（河川）"&amp;"_年間発電",データシート3!$A$1:$AB$1,0),0)/10^3+VLOOKUP(BC89&amp;"_"&amp;$AZ$9,データシート3!A:AB,MATCH("ea_"&amp;"中小水（農業用水路）"&amp;"_年間発電",データシート3!$A$1:$AB$1,0),0)/10^3</f>
        <v>2801.7499999999995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834320.95399999991</v>
      </c>
      <c r="BJ89" s="33">
        <f>(VLOOKUP($BC89&amp;"_"&amp;$AZ$8,データシート3!$A:$AN,MATCH("da_合計",データシート3!$A$1:$AN$1,0),0))/10^3</f>
        <v>160212.02648034322</v>
      </c>
      <c r="BK89" s="33">
        <f t="shared" si="21"/>
        <v>674108.92751965672</v>
      </c>
      <c r="BL89" s="33">
        <f t="shared" si="22"/>
        <v>0</v>
      </c>
      <c r="BM89" s="33">
        <f t="shared" si="23"/>
        <v>674108.92751965672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24461</v>
      </c>
      <c r="AY90" s="18" t="str">
        <f>IF(IFERROR(比較地域マスタ!$AE25,"")=0,"",IFERROR(比較地域マスタ!$AE25,""))</f>
        <v>玉城町</v>
      </c>
      <c r="AZ90" s="16"/>
      <c r="BA90" s="22">
        <v>19</v>
      </c>
      <c r="BB90" s="22">
        <v>1</v>
      </c>
      <c r="BC90" s="18" t="str">
        <f t="shared" si="24"/>
        <v>24461</v>
      </c>
      <c r="BD90" s="18" t="str">
        <f t="shared" si="25"/>
        <v>玉城町</v>
      </c>
      <c r="BE90" s="33">
        <f>VLOOKUP(BC90&amp;"_"&amp;$AZ$9,データシート3!A:AB,MATCH("ea_"&amp;"太陽光（建物系）"&amp;"_年間発電",データシート3!$A$1:$AB$1,0),0)/10^3+VLOOKUP(BC90&amp;"_"&amp;$AZ$9,データシート3!A:AB,MATCH("ea_"&amp;"太陽光（土地系）"&amp;"_年間発電",データシート3!$A$1:$AB$1,0),0)/10^3</f>
        <v>673332.53100000019</v>
      </c>
      <c r="BF90" s="33">
        <f>VLOOKUP(BC90&amp;"_"&amp;$AZ$9,データシート3!A:AB,MATCH("ea_"&amp;"風力（陸上）"&amp;"_年間発電",データシート3!$A$1:$AB$1,0),0)/10^3</f>
        <v>54998.237000000001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728330.76800000016</v>
      </c>
      <c r="BJ90" s="33">
        <f>(VLOOKUP($BC90&amp;"_"&amp;$AZ$8,データシート3!$A:$AN,MATCH("da_合計",データシート3!$A$1:$AN$1,0),0))/10^3</f>
        <v>188779.67858505351</v>
      </c>
      <c r="BK90" s="33">
        <f t="shared" si="21"/>
        <v>539551.08941494662</v>
      </c>
      <c r="BL90" s="33">
        <f t="shared" si="22"/>
        <v>0</v>
      </c>
      <c r="BM90" s="33">
        <f t="shared" si="23"/>
        <v>539551.08941494662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24201</v>
      </c>
      <c r="AY91" s="18" t="str">
        <f>IF(IFERROR(比較地域マスタ!$AE26,"")=0,"",IFERROR(比較地域マスタ!$AE26,""))</f>
        <v>津市</v>
      </c>
      <c r="BA91" s="22">
        <v>20</v>
      </c>
      <c r="BB91" s="22">
        <v>1</v>
      </c>
      <c r="BC91" s="18" t="str">
        <f t="shared" si="24"/>
        <v>24201</v>
      </c>
      <c r="BD91" s="18" t="str">
        <f t="shared" si="25"/>
        <v>津市</v>
      </c>
      <c r="BE91" s="33">
        <f>VLOOKUP(BC91&amp;"_"&amp;$AZ$9,データシート3!A:AB,MATCH("ea_"&amp;"太陽光（建物系）"&amp;"_年間発電",データシート3!$A$1:$AB$1,0),0)/10^3+VLOOKUP(BC91&amp;"_"&amp;$AZ$9,データシート3!A:AB,MATCH("ea_"&amp;"太陽光（土地系）"&amp;"_年間発電",データシート3!$A$1:$AB$1,0),0)/10^3</f>
        <v>4395820.0009999992</v>
      </c>
      <c r="BF91" s="33">
        <f>VLOOKUP(BC91&amp;"_"&amp;$AZ$9,データシート3!A:AB,MATCH("ea_"&amp;"風力（陸上）"&amp;"_年間発電",データシート3!$A$1:$AB$1,0),0)/10^3</f>
        <v>2598887.96</v>
      </c>
      <c r="BG91" s="33">
        <f>VLOOKUP(BC91&amp;"_"&amp;$AZ$9,データシート3!A:AB,MATCH("ea_"&amp;"中小水（河川）"&amp;"_年間発電",データシート3!$A$1:$AB$1,0),0)/10^3+VLOOKUP(BC91&amp;"_"&amp;$AZ$9,データシート3!A:AB,MATCH("ea_"&amp;"中小水（農業用水路）"&amp;"_年間発電",データシート3!$A$1:$AB$1,0),0)/10^3</f>
        <v>4304.0519999999997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6999012.0129999993</v>
      </c>
      <c r="BJ91" s="33">
        <f>(VLOOKUP($BC91&amp;"_"&amp;$AZ$8,データシート3!$A:$AN,MATCH("da_合計",データシート3!$A$1:$AN$1,0),0))/10^3</f>
        <v>2177332.2001944068</v>
      </c>
      <c r="BK91" s="33">
        <f t="shared" si="21"/>
        <v>4821679.812805593</v>
      </c>
      <c r="BL91" s="33">
        <f t="shared" si="22"/>
        <v>0</v>
      </c>
      <c r="BM91" s="33">
        <f t="shared" si="23"/>
        <v>4821679.812805593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24324</v>
      </c>
      <c r="AY92" s="18" t="str">
        <f>IF(IFERROR(比較地域マスタ!$AE27,"")=0,"",IFERROR(比較地域マスタ!$AE27,""))</f>
        <v>東員町</v>
      </c>
      <c r="AZ92" s="16"/>
      <c r="BA92" s="22">
        <v>21</v>
      </c>
      <c r="BB92" s="22">
        <v>1</v>
      </c>
      <c r="BC92" s="18" t="str">
        <f t="shared" si="24"/>
        <v>24324</v>
      </c>
      <c r="BD92" s="18" t="str">
        <f t="shared" si="25"/>
        <v>東員町</v>
      </c>
      <c r="BE92" s="33">
        <f>VLOOKUP(BC92&amp;"_"&amp;$AZ$9,データシート3!A:AB,MATCH("ea_"&amp;"太陽光（建物系）"&amp;"_年間発電",データシート3!$A$1:$AB$1,0),0)/10^3+VLOOKUP(BC92&amp;"_"&amp;$AZ$9,データシート3!A:AB,MATCH("ea_"&amp;"太陽光（土地系）"&amp;"_年間発電",データシート3!$A$1:$AB$1,0),0)/10^3</f>
        <v>445196.46100000001</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6982.9560000000001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452179.41700000002</v>
      </c>
      <c r="BJ92" s="33">
        <f>(VLOOKUP($BC92&amp;"_"&amp;$AZ$8,データシート3!$A:$AN,MATCH("da_合計",データシート3!$A$1:$AN$1,0),0))/10^3</f>
        <v>274420.99472345499</v>
      </c>
      <c r="BK92" s="33">
        <f>BI92-BJ92</f>
        <v>177758.42227654502</v>
      </c>
      <c r="BL92" s="33">
        <f t="shared" si="22"/>
        <v>0</v>
      </c>
      <c r="BM92" s="33">
        <f t="shared" si="23"/>
        <v>177758.42227654502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24211</v>
      </c>
      <c r="AY93" s="18" t="str">
        <f>IF(IFERROR(比較地域マスタ!$AE28,"")=0,"",IFERROR(比較地域マスタ!$AE28,""))</f>
        <v>鳥羽市</v>
      </c>
      <c r="AZ93" s="16"/>
      <c r="BA93" s="22">
        <v>22</v>
      </c>
      <c r="BB93" s="22">
        <v>1</v>
      </c>
      <c r="BC93" s="18" t="str">
        <f t="shared" si="24"/>
        <v>24211</v>
      </c>
      <c r="BD93" s="18" t="str">
        <f t="shared" si="25"/>
        <v>鳥羽市</v>
      </c>
      <c r="BE93" s="33">
        <f>VLOOKUP(BC93&amp;"_"&amp;$AZ$9,データシート3!A:AB,MATCH("ea_"&amp;"太陽光（建物系）"&amp;"_年間発電",データシート3!$A$1:$AB$1,0),0)/10^3+VLOOKUP(BC93&amp;"_"&amp;$AZ$9,データシート3!A:AB,MATCH("ea_"&amp;"太陽光（土地系）"&amp;"_年間発電",データシート3!$A$1:$AB$1,0),0)/10^3</f>
        <v>259731.049</v>
      </c>
      <c r="BF93" s="33">
        <f>VLOOKUP(BC93&amp;"_"&amp;$AZ$9,データシート3!A:AB,MATCH("ea_"&amp;"風力（陸上）"&amp;"_年間発電",データシート3!$A$1:$AB$1,0),0)/10^3</f>
        <v>976210.80000000016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1235941.8490000002</v>
      </c>
      <c r="BJ93" s="33">
        <f>(VLOOKUP($BC93&amp;"_"&amp;$AZ$8,データシート3!$A:$AN,MATCH("da_合計",データシート3!$A$1:$AN$1,0),0))/10^3</f>
        <v>103143.66922927629</v>
      </c>
      <c r="BK93" s="33">
        <f t="shared" si="21"/>
        <v>1132798.1797707239</v>
      </c>
      <c r="BL93" s="33">
        <f t="shared" si="22"/>
        <v>0</v>
      </c>
      <c r="BM93" s="33">
        <f t="shared" si="23"/>
        <v>1132798.1797707239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24208</v>
      </c>
      <c r="AY94" s="18" t="str">
        <f>IF(IFERROR(比較地域マスタ!$AE29,"")=0,"",IFERROR(比較地域マスタ!$AE29,""))</f>
        <v>名張市</v>
      </c>
      <c r="AZ94" s="16"/>
      <c r="BA94" s="22">
        <v>23</v>
      </c>
      <c r="BB94" s="22">
        <v>1</v>
      </c>
      <c r="BC94" s="18" t="str">
        <f t="shared" si="24"/>
        <v>24208</v>
      </c>
      <c r="BD94" s="18" t="str">
        <f t="shared" si="25"/>
        <v>名張市</v>
      </c>
      <c r="BE94" s="33">
        <f>VLOOKUP(BC94&amp;"_"&amp;$AZ$9,データシート3!A:AB,MATCH("ea_"&amp;"太陽光（建物系）"&amp;"_年間発電",データシート3!$A$1:$AB$1,0),0)/10^3+VLOOKUP(BC94&amp;"_"&amp;$AZ$9,データシート3!A:AB,MATCH("ea_"&amp;"太陽光（土地系）"&amp;"_年間発電",データシート3!$A$1:$AB$1,0),0)/10^3</f>
        <v>745481.28599999985</v>
      </c>
      <c r="BF94" s="33">
        <f>VLOOKUP(BC94&amp;"_"&amp;$AZ$9,データシート3!A:AB,MATCH("ea_"&amp;"風力（陸上）"&amp;"_年間発電",データシート3!$A$1:$AB$1,0),0)/10^3</f>
        <v>272721.12699999992</v>
      </c>
      <c r="BG94" s="33">
        <f>VLOOKUP(BC94&amp;"_"&amp;$AZ$9,データシート3!A:AB,MATCH("ea_"&amp;"中小水（河川）"&amp;"_年間発電",データシート3!$A$1:$AB$1,0),0)/10^3+VLOOKUP(BC94&amp;"_"&amp;$AZ$9,データシート3!A:AB,MATCH("ea_"&amp;"中小水（農業用水路）"&amp;"_年間発電",データシート3!$A$1:$AB$1,0),0)/10^3</f>
        <v>11455.226000000001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1029657.6389999997</v>
      </c>
      <c r="BJ94" s="33">
        <f>(VLOOKUP($BC94&amp;"_"&amp;$AZ$8,データシート3!$A:$AN,MATCH("da_合計",データシート3!$A$1:$AN$1,0),0))/10^3</f>
        <v>516652.75669172552</v>
      </c>
      <c r="BK94" s="33">
        <f t="shared" si="21"/>
        <v>513004.88230827422</v>
      </c>
      <c r="BL94" s="33">
        <f t="shared" si="22"/>
        <v>0</v>
      </c>
      <c r="BM94" s="33">
        <f t="shared" si="23"/>
        <v>513004.88230827422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24204</v>
      </c>
      <c r="AY95" s="18" t="str">
        <f>IF(IFERROR(比較地域マスタ!$AE30,"")=0,"",IFERROR(比較地域マスタ!$AE30,""))</f>
        <v>松阪市</v>
      </c>
      <c r="AZ95" s="16"/>
      <c r="BA95" s="22">
        <v>24</v>
      </c>
      <c r="BB95" s="22">
        <v>1</v>
      </c>
      <c r="BC95" s="18" t="str">
        <f t="shared" si="24"/>
        <v>24204</v>
      </c>
      <c r="BD95" s="18" t="str">
        <f t="shared" si="25"/>
        <v>松阪市</v>
      </c>
      <c r="BE95" s="33">
        <f>VLOOKUP(BC95&amp;"_"&amp;$AZ$9,データシート3!A:AB,MATCH("ea_"&amp;"太陽光（建物系）"&amp;"_年間発電",データシート3!$A$1:$AB$1,0),0)/10^3+VLOOKUP(BC95&amp;"_"&amp;$AZ$9,データシート3!A:AB,MATCH("ea_"&amp;"太陽光（土地系）"&amp;"_年間発電",データシート3!$A$1:$AB$1,0),0)/10^3</f>
        <v>2923400.9240000006</v>
      </c>
      <c r="BF95" s="33">
        <f>VLOOKUP(BC95&amp;"_"&amp;$AZ$9,データシート3!A:AB,MATCH("ea_"&amp;"風力（陸上）"&amp;"_年間発電",データシート3!$A$1:$AB$1,0),0)/10^3</f>
        <v>1525613.7549999997</v>
      </c>
      <c r="BG95" s="33">
        <f>VLOOKUP(BC95&amp;"_"&amp;$AZ$9,データシート3!A:AB,MATCH("ea_"&amp;"中小水（河川）"&amp;"_年間発電",データシート3!$A$1:$AB$1,0),0)/10^3+VLOOKUP(BC95&amp;"_"&amp;$AZ$9,データシート3!A:AB,MATCH("ea_"&amp;"中小水（農業用水路）"&amp;"_年間発電",データシート3!$A$1:$AB$1,0),0)/10^3</f>
        <v>48591.288000000008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4497605.9670000002</v>
      </c>
      <c r="BJ95" s="33">
        <f>(VLOOKUP($BC95&amp;"_"&amp;$AZ$8,データシート3!$A:$AN,MATCH("da_合計",データシート3!$A$1:$AN$1,0),0))/10^3</f>
        <v>1125074.7535347077</v>
      </c>
      <c r="BK95" s="33">
        <f t="shared" si="21"/>
        <v>3372531.2134652925</v>
      </c>
      <c r="BL95" s="33">
        <f t="shared" si="22"/>
        <v>0</v>
      </c>
      <c r="BM95" s="33">
        <f t="shared" si="23"/>
        <v>3372531.2134652925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24472</v>
      </c>
      <c r="AY96" s="18" t="str">
        <f>IF(IFERROR(比較地域マスタ!$AE31,"")=0,"",IFERROR(比較地域マスタ!$AE31,""))</f>
        <v>南伊勢町</v>
      </c>
      <c r="AZ96" s="16"/>
      <c r="BA96" s="22">
        <v>25</v>
      </c>
      <c r="BB96" s="22">
        <v>1</v>
      </c>
      <c r="BC96" s="18" t="str">
        <f t="shared" si="24"/>
        <v>24472</v>
      </c>
      <c r="BD96" s="18" t="str">
        <f t="shared" si="25"/>
        <v>南伊勢町</v>
      </c>
      <c r="BE96" s="33">
        <f>VLOOKUP(BC96&amp;"_"&amp;$AZ$9,データシート3!A:AB,MATCH("ea_"&amp;"太陽光（建物系）"&amp;"_年間発電",データシート3!$A$1:$AB$1,0),0)/10^3+VLOOKUP(BC96&amp;"_"&amp;$AZ$9,データシート3!A:AB,MATCH("ea_"&amp;"太陽光（土地系）"&amp;"_年間発電",データシート3!$A$1:$AB$1,0),0)/10^3</f>
        <v>289036.73499999999</v>
      </c>
      <c r="BF96" s="33">
        <f>VLOOKUP(BC96&amp;"_"&amp;$AZ$9,データシート3!A:AB,MATCH("ea_"&amp;"風力（陸上）"&amp;"_年間発電",データシート3!$A$1:$AB$1,0),0)/10^3</f>
        <v>755156.92700000003</v>
      </c>
      <c r="BG96" s="33">
        <f>VLOOKUP(BC96&amp;"_"&amp;$AZ$9,データシート3!A:AB,MATCH("ea_"&amp;"中小水（河川）"&amp;"_年間発電",データシート3!$A$1:$AB$1,0),0)/10^3+VLOOKUP(BC96&amp;"_"&amp;$AZ$9,データシート3!A:AB,MATCH("ea_"&amp;"中小水（農業用水路）"&amp;"_年間発電",データシート3!$A$1:$AB$1,0),0)/10^3</f>
        <v>1845.8989999999999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1046039.561</v>
      </c>
      <c r="BJ96" s="33">
        <f>(VLOOKUP($BC96&amp;"_"&amp;$AZ$8,データシート3!$A:$AN,MATCH("da_合計",データシート3!$A$1:$AN$1,0),0))/10^3</f>
        <v>51201.467103174538</v>
      </c>
      <c r="BK96" s="33">
        <f t="shared" si="21"/>
        <v>994838.09389682545</v>
      </c>
      <c r="BL96" s="33">
        <f t="shared" si="22"/>
        <v>0</v>
      </c>
      <c r="BM96" s="33">
        <f t="shared" si="23"/>
        <v>994838.09389682545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24561</v>
      </c>
      <c r="AY97" s="18" t="str">
        <f>IF(IFERROR(比較地域マスタ!$AE32,"")=0,"",IFERROR(比較地域マスタ!$AE32,""))</f>
        <v>御浜町</v>
      </c>
      <c r="AZ97" s="16"/>
      <c r="BA97" s="22">
        <v>26</v>
      </c>
      <c r="BB97" s="22">
        <v>1</v>
      </c>
      <c r="BC97" s="18" t="str">
        <f t="shared" si="24"/>
        <v>24561</v>
      </c>
      <c r="BD97" s="18" t="str">
        <f t="shared" si="25"/>
        <v>御浜町</v>
      </c>
      <c r="BE97" s="33">
        <f>VLOOKUP(BC97&amp;"_"&amp;$AZ$9,データシート3!A:AB,MATCH("ea_"&amp;"太陽光（建物系）"&amp;"_年間発電",データシート3!$A$1:$AB$1,0),0)/10^3+VLOOKUP(BC97&amp;"_"&amp;$AZ$9,データシート3!A:AB,MATCH("ea_"&amp;"太陽光（土地系）"&amp;"_年間発電",データシート3!$A$1:$AB$1,0),0)/10^3</f>
        <v>470147.92200000002</v>
      </c>
      <c r="BF97" s="33">
        <f>VLOOKUP(BC97&amp;"_"&amp;$AZ$9,データシート3!A:AB,MATCH("ea_"&amp;"風力（陸上）"&amp;"_年間発電",データシート3!$A$1:$AB$1,0),0)/10^3</f>
        <v>79009.737999999998</v>
      </c>
      <c r="BG97" s="33">
        <f>VLOOKUP(BC97&amp;"_"&amp;$AZ$9,データシート3!A:AB,MATCH("ea_"&amp;"中小水（河川）"&amp;"_年間発電",データシート3!$A$1:$AB$1,0),0)/10^3+VLOOKUP(BC97&amp;"_"&amp;$AZ$9,データシート3!A:AB,MATCH("ea_"&amp;"中小水（農業用水路）"&amp;"_年間発電",データシート3!$A$1:$AB$1,0),0)/10^3</f>
        <v>3153.5059999999994</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552311.16600000008</v>
      </c>
      <c r="BJ97" s="33">
        <f>(VLOOKUP($BC97&amp;"_"&amp;$AZ$8,データシート3!$A:$AN,MATCH("da_合計",データシート3!$A$1:$AN$1,0),0))/10^3</f>
        <v>44111.223364505873</v>
      </c>
      <c r="BK97" s="33">
        <f t="shared" si="21"/>
        <v>508199.94263549423</v>
      </c>
      <c r="BL97" s="33">
        <f t="shared" si="22"/>
        <v>0</v>
      </c>
      <c r="BM97" s="33">
        <f t="shared" si="23"/>
        <v>508199.94263549423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24442</v>
      </c>
      <c r="AY98" s="18" t="str">
        <f>IF(IFERROR(比較地域マスタ!$AE33,"")=0,"",IFERROR(比較地域マスタ!$AE33,""))</f>
        <v>明和町</v>
      </c>
      <c r="AZ98" s="16"/>
      <c r="BA98" s="22">
        <v>27</v>
      </c>
      <c r="BB98" s="22">
        <v>1</v>
      </c>
      <c r="BC98" s="18" t="str">
        <f t="shared" si="24"/>
        <v>24442</v>
      </c>
      <c r="BD98" s="18" t="str">
        <f t="shared" si="25"/>
        <v>明和町</v>
      </c>
      <c r="BE98" s="33">
        <f>VLOOKUP(BC98&amp;"_"&amp;$AZ$9,データシート3!A:AB,MATCH("ea_"&amp;"太陽光（建物系）"&amp;"_年間発電",データシート3!$A$1:$AB$1,0),0)/10^3+VLOOKUP(BC98&amp;"_"&amp;$AZ$9,データシート3!A:AB,MATCH("ea_"&amp;"太陽光（土地系）"&amp;"_年間発電",データシート3!$A$1:$AB$1,0),0)/10^3</f>
        <v>759728.22599999991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759728.22599999991</v>
      </c>
      <c r="BJ98" s="33">
        <f>(VLOOKUP($BC98&amp;"_"&amp;$AZ$8,データシート3!$A:$AN,MATCH("da_合計",データシート3!$A$1:$AN$1,0),0))/10^3</f>
        <v>115015.48853456572</v>
      </c>
      <c r="BK98" s="33">
        <f t="shared" si="21"/>
        <v>644712.73746543424</v>
      </c>
      <c r="BL98" s="33">
        <f t="shared" si="22"/>
        <v>0</v>
      </c>
      <c r="BM98" s="33">
        <f t="shared" si="23"/>
        <v>644712.73746543424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24202</v>
      </c>
      <c r="AY99" s="18" t="str">
        <f>IF(IFERROR(比較地域マスタ!$AE34,"")=0,"",IFERROR(比較地域マスタ!$AE34,""))</f>
        <v>四日市市</v>
      </c>
      <c r="AZ99" s="16"/>
      <c r="BA99" s="22">
        <v>28</v>
      </c>
      <c r="BB99" s="22">
        <v>1</v>
      </c>
      <c r="BC99" s="18" t="str">
        <f t="shared" si="24"/>
        <v>24202</v>
      </c>
      <c r="BD99" s="18" t="str">
        <f t="shared" si="25"/>
        <v>四日市市</v>
      </c>
      <c r="BE99" s="33">
        <f>VLOOKUP(BC99&amp;"_"&amp;$AZ$9,データシート3!A:AB,MATCH("ea_"&amp;"太陽光（建物系）"&amp;"_年間発電",データシート3!$A$1:$AB$1,0),0)/10^3+VLOOKUP(BC99&amp;"_"&amp;$AZ$9,データシート3!A:AB,MATCH("ea_"&amp;"太陽光（土地系）"&amp;"_年間発電",データシート3!$A$1:$AB$1,0),0)/10^3</f>
        <v>3040627.5069999998</v>
      </c>
      <c r="BF99" s="33">
        <f>VLOOKUP(BC99&amp;"_"&amp;$AZ$9,データシート3!A:AB,MATCH("ea_"&amp;"風力（陸上）"&amp;"_年間発電",データシート3!$A$1:$AB$1,0),0)/10^3</f>
        <v>20898.288</v>
      </c>
      <c r="BG99" s="33">
        <f>VLOOKUP(BC99&amp;"_"&amp;$AZ$9,データシート3!A:AB,MATCH("ea_"&amp;"中小水（河川）"&amp;"_年間発電",データシート3!$A$1:$AB$1,0),0)/10^3+VLOOKUP(BC99&amp;"_"&amp;$AZ$9,データシート3!A:AB,MATCH("ea_"&amp;"中小水（農業用水路）"&amp;"_年間発電",データシート3!$A$1:$AB$1,0),0)/10^3</f>
        <v>1074.578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3062600.3730000001</v>
      </c>
      <c r="BJ99" s="33">
        <f>(VLOOKUP($BC99&amp;"_"&amp;$AZ$8,データシート3!$A:$AN,MATCH("da_合計",データシート3!$A$1:$AN$1,0),0))/10^3</f>
        <v>4590836.6423181547</v>
      </c>
      <c r="BK99" s="33">
        <f t="shared" si="21"/>
        <v>-1528236.2693181545</v>
      </c>
      <c r="BL99" s="33">
        <f t="shared" si="22"/>
        <v>-1528236.2693181545</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24470</v>
      </c>
      <c r="AY100" s="18" t="str">
        <f>IF(IFERROR(比較地域マスタ!$AE35,"")=0,"",IFERROR(比較地域マスタ!$AE35,""))</f>
        <v>度会町</v>
      </c>
      <c r="AZ100" s="16"/>
      <c r="BA100" s="22">
        <v>29</v>
      </c>
      <c r="BB100" s="22">
        <v>1</v>
      </c>
      <c r="BC100" s="18" t="str">
        <f t="shared" si="24"/>
        <v>24470</v>
      </c>
      <c r="BD100" s="18" t="str">
        <f t="shared" si="25"/>
        <v>度会町</v>
      </c>
      <c r="BE100" s="33">
        <f>VLOOKUP(BC100&amp;"_"&amp;$AZ$9,データシート3!A:AB,MATCH("ea_"&amp;"太陽光（建物系）"&amp;"_年間発電",データシート3!$A$1:$AB$1,0),0)/10^3+VLOOKUP(BC100&amp;"_"&amp;$AZ$9,データシート3!A:AB,MATCH("ea_"&amp;"太陽光（土地系）"&amp;"_年間発電",データシート3!$A$1:$AB$1,0),0)/10^3</f>
        <v>276482.44199999998</v>
      </c>
      <c r="BF100" s="33">
        <f>VLOOKUP(BC100&amp;"_"&amp;$AZ$9,データシート3!A:AB,MATCH("ea_"&amp;"風力（陸上）"&amp;"_年間発電",データシート3!$A$1:$AB$1,0),0)/10^3</f>
        <v>498102.27600000001</v>
      </c>
      <c r="BG100" s="33">
        <f>VLOOKUP(BC100&amp;"_"&amp;$AZ$9,データシート3!A:AB,MATCH("ea_"&amp;"中小水（河川）"&amp;"_年間発電",データシート3!$A$1:$AB$1,0),0)/10^3+VLOOKUP(BC100&amp;"_"&amp;$AZ$9,データシート3!A:AB,MATCH("ea_"&amp;"中小水（農業用水路）"&amp;"_年間発電",データシート3!$A$1:$AB$1,0),0)/10^3</f>
        <v>4245.4229999999998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778830.14099999995</v>
      </c>
      <c r="BJ100" s="33">
        <f>(VLOOKUP($BC100&amp;"_"&amp;$AZ$8,データシート3!$A:$AN,MATCH("da_合計",データシート3!$A$1:$AN$1,0),0))/10^3</f>
        <v>28566.778208689884</v>
      </c>
      <c r="BK100" s="33">
        <f t="shared" si="21"/>
        <v>750263.36279131006</v>
      </c>
      <c r="BL100" s="33">
        <f t="shared" si="22"/>
        <v>0</v>
      </c>
      <c r="BM100" s="33">
        <f t="shared" si="23"/>
        <v>750263.36279131006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朝日町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24343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3</v>
      </c>
      <c r="O7" s="702">
        <f>SUM(O8:O13)</f>
        <v>3</v>
      </c>
      <c r="P7" s="702">
        <f t="shared" si="0"/>
        <v>3</v>
      </c>
      <c r="Q7" s="703">
        <f>SUM(Q8:Q13)</f>
        <v>3</v>
      </c>
      <c r="R7" s="909">
        <f t="shared" si="0"/>
        <v>47.262999999999998</v>
      </c>
      <c r="S7" s="910">
        <f t="shared" si="0"/>
        <v>53.322000000000003</v>
      </c>
      <c r="T7" s="910">
        <f t="shared" si="0"/>
        <v>47.694000000000003</v>
      </c>
      <c r="U7" s="910">
        <f t="shared" si="0"/>
        <v>56.14</v>
      </c>
      <c r="V7" s="910">
        <f t="shared" si="0"/>
        <v>58.338999999999999</v>
      </c>
      <c r="W7" s="910">
        <f t="shared" si="0"/>
        <v>60.421999999999997</v>
      </c>
      <c r="X7" s="910">
        <f t="shared" si="0"/>
        <v>62.226999999999997</v>
      </c>
      <c r="Y7" s="910">
        <f t="shared" si="0"/>
        <v>66.12</v>
      </c>
      <c r="Z7" s="910">
        <f>SUM(Z8:Z13)</f>
        <v>63.146000000000001</v>
      </c>
      <c r="AA7" s="910">
        <f>SUM(AA8:AA13)</f>
        <v>57.982999999999997</v>
      </c>
      <c r="AB7" s="911">
        <f t="shared" si="0"/>
        <v>53.378999999999998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47.262999999999998</v>
      </c>
      <c r="S10" s="916">
        <f>VLOOKUP($D$3&amp;"_"&amp;S$3,データシート1!$A:$BU,MATCH($R$2&amp;"_"&amp;$C10,データシート1!$A$1:$BU$1,0),0)</f>
        <v>53.322000000000003</v>
      </c>
      <c r="T10" s="916">
        <f>VLOOKUP($D$3&amp;"_"&amp;T$3,データシート1!$A:$BU,MATCH($R$2&amp;"_"&amp;$C10,データシート1!$A$1:$BU$1,0),0)</f>
        <v>47.694000000000003</v>
      </c>
      <c r="U10" s="916">
        <f>VLOOKUP($D$3&amp;"_"&amp;U$3,データシート1!$A:$BU,MATCH($R$2&amp;"_"&amp;$C10,データシート1!$A$1:$BU$1,0),0)</f>
        <v>56.14</v>
      </c>
      <c r="V10" s="916">
        <f>VLOOKUP($D$3&amp;"_"&amp;V$3,データシート1!$A:$BU,MATCH($R$2&amp;"_"&amp;$C10,データシート1!$A$1:$BU$1,0),0)</f>
        <v>58.338999999999999</v>
      </c>
      <c r="W10" s="916">
        <f>VLOOKUP($D$3&amp;"_"&amp;W$3,データシート1!$A:$BU,MATCH($R$2&amp;"_"&amp;$C10,データシート1!$A$1:$BU$1,0),0)</f>
        <v>60.421999999999997</v>
      </c>
      <c r="X10" s="916">
        <f>VLOOKUP($D$3&amp;"_"&amp;X$3,データシート1!$A:$BU,MATCH($R$2&amp;"_"&amp;$C10,データシート1!$A$1:$BU$1,0),0)</f>
        <v>62.226999999999997</v>
      </c>
      <c r="Y10" s="916">
        <f>VLOOKUP($D$3&amp;"_"&amp;Y$3,データシート1!$A:$BU,MATCH($R$2&amp;"_"&amp;$C10,データシート1!$A$1:$BU$1,0),0)</f>
        <v>66.12</v>
      </c>
      <c r="Z10" s="916">
        <f>VLOOKUP($D$3&amp;"_"&amp;Z$3,データシート1!$A:$BU,MATCH($R$2&amp;"_"&amp;$C10,データシート1!$A$1:$BU$1,0),0)</f>
        <v>63.146000000000001</v>
      </c>
      <c r="AA10" s="916">
        <f>VLOOKUP($D$3&amp;"_"&amp;AA$3,データシート1!$A:$BU,MATCH($R$2&amp;"_"&amp;$C10,データシート1!$A$1:$BU$1,0),0)</f>
        <v>57.982999999999997</v>
      </c>
      <c r="AB10" s="917">
        <f>VLOOKUP($D$3&amp;"_"&amp;AB$3,データシート1!$A:$BU,MATCH($R$2&amp;"_"&amp;$C10,データシート1!$A$1:$BU$1,0),0)</f>
        <v>53.378999999999998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47.262999999999998</v>
      </c>
      <c r="S26" s="925">
        <f>VLOOKUP($D$3&amp;"_"&amp;S$3,データシート2!$A:$SI,MATCH($R$2&amp;"_"&amp;$B26,データシート2!$A$1:$SI$1,0),0)</f>
        <v>53.322000000000003</v>
      </c>
      <c r="T26" s="925">
        <f>VLOOKUP($D$3&amp;"_"&amp;T$3,データシート2!$A:$SI,MATCH($R$2&amp;"_"&amp;$B26,データシート2!$A$1:$SI$1,0),0)</f>
        <v>47.694000000000003</v>
      </c>
      <c r="U26" s="925">
        <f>VLOOKUP($D$3&amp;"_"&amp;U$3,データシート2!$A:$SI,MATCH($R$2&amp;"_"&amp;$B26,データシート2!$A$1:$SI$1,0),0)</f>
        <v>56.14</v>
      </c>
      <c r="V26" s="925">
        <f>VLOOKUP($D$3&amp;"_"&amp;V$3,データシート2!$A:$SI,MATCH($R$2&amp;"_"&amp;$B26,データシート2!$A$1:$SI$1,0),0)</f>
        <v>58.338999999999999</v>
      </c>
      <c r="W26" s="925">
        <f>VLOOKUP($D$3&amp;"_"&amp;W$3,データシート2!$A:$SI,MATCH($R$2&amp;"_"&amp;$B26,データシート2!$A$1:$SI$1,0),0)</f>
        <v>60.421999999999997</v>
      </c>
      <c r="X26" s="925">
        <f>VLOOKUP($D$3&amp;"_"&amp;X$3,データシート2!$A:$SI,MATCH($R$2&amp;"_"&amp;$B26,データシート2!$A$1:$SI$1,0),0)</f>
        <v>62.226999999999997</v>
      </c>
      <c r="Y26" s="925">
        <f>VLOOKUP($D$3&amp;"_"&amp;Y$3,データシート2!$A:$SI,MATCH($R$2&amp;"_"&amp;$B26,データシート2!$A$1:$SI$1,0),0)</f>
        <v>66.12</v>
      </c>
      <c r="Z26" s="925">
        <f>VLOOKUP($D$3&amp;"_"&amp;Z$3,データシート2!$A:$SI,MATCH($R$2&amp;"_"&amp;$B26,データシート2!$A$1:$SI$1,0),0)</f>
        <v>63.146000000000001</v>
      </c>
      <c r="AA26" s="925">
        <f>VLOOKUP($D$3&amp;"_"&amp;AA$3,データシート2!$A:$SI,MATCH($R$2&amp;"_"&amp;$B26,データシート2!$A$1:$SI$1,0),0)</f>
        <v>57.982999999999997</v>
      </c>
      <c r="AB26" s="926">
        <f>VLOOKUP($D$3&amp;"_"&amp;AB$3,データシート2!$A:$SI,MATCH($R$2&amp;"_"&amp;$B26,データシート2!$A$1:$SI$1,0),0)</f>
        <v>53.378999999999998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3.5329999999999999</v>
      </c>
      <c r="S44" s="938">
        <f>VLOOKUP($D$3&amp;"_"&amp;S$3,データシート2!$A:$SI,MATCH($R$2&amp;"_"&amp;$C44,データシート2!$A$1:$SI$1,0),0)</f>
        <v>3.552</v>
      </c>
      <c r="T44" s="938">
        <f>VLOOKUP($D$3&amp;"_"&amp;T$3,データシート2!$A:$SI,MATCH($R$2&amp;"_"&amp;$C44,データシート2!$A$1:$SI$1,0),0)</f>
        <v>3.6</v>
      </c>
      <c r="U44" s="938">
        <f>VLOOKUP($D$3&amp;"_"&amp;U$3,データシート2!$A:$SI,MATCH($R$2&amp;"_"&amp;$C44,データシート2!$A$1:$SI$1,0),0)</f>
        <v>3.488</v>
      </c>
      <c r="V44" s="938">
        <f>VLOOKUP($D$3&amp;"_"&amp;V$3,データシート2!$A:$SI,MATCH($R$2&amp;"_"&amp;$C44,データシート2!$A$1:$SI$1,0),0)</f>
        <v>3.2829999999999999</v>
      </c>
      <c r="W44" s="938">
        <f>VLOOKUP($D$3&amp;"_"&amp;W$3,データシート2!$A:$SI,MATCH($R$2&amp;"_"&amp;$C44,データシート2!$A$1:$SI$1,0),0)</f>
        <v>3.4830000000000001</v>
      </c>
      <c r="X44" s="938">
        <f>VLOOKUP($D$3&amp;"_"&amp;X$3,データシート2!$A:$SI,MATCH($R$2&amp;"_"&amp;$C44,データシート2!$A$1:$SI$1,0),0)</f>
        <v>3.6840000000000002</v>
      </c>
      <c r="Y44" s="938">
        <f>VLOOKUP($D$3&amp;"_"&amp;Y$3,データシート2!$A:$SI,MATCH($R$2&amp;"_"&amp;$C44,データシート2!$A$1:$SI$1,0),0)</f>
        <v>3.4340000000000002</v>
      </c>
      <c r="Z44" s="938">
        <f>VLOOKUP($D$3&amp;"_"&amp;Z$3,データシート2!$A:$SI,MATCH($R$2&amp;"_"&amp;$C44,データシート2!$A$1:$SI$1,0),0)</f>
        <v>3.141</v>
      </c>
      <c r="AA44" s="938">
        <f>VLOOKUP($D$3&amp;"_"&amp;AA$3,データシート2!$A:$SI,MATCH($R$2&amp;"_"&amp;$C44,データシート2!$A$1:$SI$1,0),0)</f>
        <v>2.8340000000000001</v>
      </c>
      <c r="AB44" s="939">
        <f>VLOOKUP($D$3&amp;"_"&amp;AB$3,データシート2!$A:$SI,MATCH($R$2&amp;"_"&amp;$C44,データシート2!$A$1:$SI$1,0),0)</f>
        <v>2.903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30.231999999999999</v>
      </c>
      <c r="S48" s="938">
        <f>VLOOKUP($D$3&amp;"_"&amp;S$3,データシート2!$A:$SI,MATCH($R$2&amp;"_"&amp;$C48,データシート2!$A$1:$SI$1,0),0)</f>
        <v>34.255000000000003</v>
      </c>
      <c r="T48" s="938">
        <f>VLOOKUP($D$3&amp;"_"&amp;T$3,データシート2!$A:$SI,MATCH($R$2&amp;"_"&amp;$C48,データシート2!$A$1:$SI$1,0),0)</f>
        <v>35.505000000000003</v>
      </c>
      <c r="U48" s="938">
        <f>VLOOKUP($D$3&amp;"_"&amp;U$3,データシート2!$A:$SI,MATCH($R$2&amp;"_"&amp;$C48,データシート2!$A$1:$SI$1,0),0)</f>
        <v>39.536000000000001</v>
      </c>
      <c r="V48" s="938">
        <f>VLOOKUP($D$3&amp;"_"&amp;V$3,データシート2!$A:$SI,MATCH($R$2&amp;"_"&amp;$C48,データシート2!$A$1:$SI$1,0),0)</f>
        <v>43.423000000000002</v>
      </c>
      <c r="W48" s="938">
        <f>VLOOKUP($D$3&amp;"_"&amp;W$3,データシート2!$A:$SI,MATCH($R$2&amp;"_"&amp;$C48,データシート2!$A$1:$SI$1,0),0)</f>
        <v>45.715000000000003</v>
      </c>
      <c r="X48" s="938">
        <f>VLOOKUP($D$3&amp;"_"&amp;X$3,データシート2!$A:$SI,MATCH($R$2&amp;"_"&amp;$C48,データシート2!$A$1:$SI$1,0),0)</f>
        <v>48.642000000000003</v>
      </c>
      <c r="Y48" s="938">
        <f>VLOOKUP($D$3&amp;"_"&amp;Y$3,データシート2!$A:$SI,MATCH($R$2&amp;"_"&amp;$C48,データシート2!$A$1:$SI$1,0),0)</f>
        <v>50.494999999999997</v>
      </c>
      <c r="Z48" s="938">
        <f>VLOOKUP($D$3&amp;"_"&amp;Z$3,データシート2!$A:$SI,MATCH($R$2&amp;"_"&amp;$C48,データシート2!$A$1:$SI$1,0),0)</f>
        <v>48.302999999999997</v>
      </c>
      <c r="AA48" s="938">
        <f>VLOOKUP($D$3&amp;"_"&amp;AA$3,データシート2!$A:$SI,MATCH($R$2&amp;"_"&amp;$C48,データシート2!$A$1:$SI$1,0),0)</f>
        <v>44.933999999999997</v>
      </c>
      <c r="AB48" s="939">
        <f>VLOOKUP($D$3&amp;"_"&amp;AB$3,データシート2!$A:$SI,MATCH($R$2&amp;"_"&amp;$C48,データシート2!$A$1:$SI$1,0),0)</f>
        <v>41.46</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13.497999999999999</v>
      </c>
      <c r="S49" s="938">
        <f>VLOOKUP($D$3&amp;"_"&amp;S$3,データシート2!$A:$SI,MATCH($R$2&amp;"_"&amp;$C49,データシート2!$A$1:$SI$1,0),0)</f>
        <v>15.515000000000001</v>
      </c>
      <c r="T49" s="938">
        <f>VLOOKUP($D$3&amp;"_"&amp;T$3,データシート2!$A:$SI,MATCH($R$2&amp;"_"&amp;$C49,データシート2!$A$1:$SI$1,0),0)</f>
        <v>8.5890000000000004</v>
      </c>
      <c r="U49" s="938">
        <f>VLOOKUP($D$3&amp;"_"&amp;U$3,データシート2!$A:$SI,MATCH($R$2&amp;"_"&amp;$C49,データシート2!$A$1:$SI$1,0),0)</f>
        <v>13.116</v>
      </c>
      <c r="V49" s="938">
        <f>VLOOKUP($D$3&amp;"_"&amp;V$3,データシート2!$A:$SI,MATCH($R$2&amp;"_"&amp;$C49,データシート2!$A$1:$SI$1,0),0)</f>
        <v>11.632999999999999</v>
      </c>
      <c r="W49" s="938">
        <f>VLOOKUP($D$3&amp;"_"&amp;W$3,データシート2!$A:$SI,MATCH($R$2&amp;"_"&amp;$C49,データシート2!$A$1:$SI$1,0),0)</f>
        <v>11.224</v>
      </c>
      <c r="X49" s="938">
        <f>VLOOKUP($D$3&amp;"_"&amp;X$3,データシート2!$A:$SI,MATCH($R$2&amp;"_"&amp;$C49,データシート2!$A$1:$SI$1,0),0)</f>
        <v>9.9009999999999998</v>
      </c>
      <c r="Y49" s="938">
        <f>VLOOKUP($D$3&amp;"_"&amp;Y$3,データシート2!$A:$SI,MATCH($R$2&amp;"_"&amp;$C49,データシート2!$A$1:$SI$1,0),0)</f>
        <v>12.191000000000001</v>
      </c>
      <c r="Z49" s="938">
        <f>VLOOKUP($D$3&amp;"_"&amp;Z$3,データシート2!$A:$SI,MATCH($R$2&amp;"_"&amp;$C49,データシート2!$A$1:$SI$1,0),0)</f>
        <v>11.702</v>
      </c>
      <c r="AA49" s="938">
        <f>VLOOKUP($D$3&amp;"_"&amp;AA$3,データシート2!$A:$SI,MATCH($R$2&amp;"_"&amp;$C49,データシート2!$A$1:$SI$1,0),0)</f>
        <v>10.215</v>
      </c>
      <c r="AB49" s="939">
        <f>VLOOKUP($D$3&amp;"_"&amp;AB$3,データシート2!$A:$SI,MATCH($R$2&amp;"_"&amp;$C49,データシート2!$A$1:$SI$1,0),0)</f>
        <v>9.016</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2025-03-04T09:46:03Z</dcterms:created>
  <dcterms:modified xsi:type="dcterms:W3CDTF">2025-03-04T09:46:04Z</dcterms:modified>
  <cp:category/>
  <cp:contentStatus/>
</cp:coreProperties>
</file>