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5DFD137-45FF-4D9A-A676-81C99D7EA8F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<sst xmlns="http://schemas.openxmlformats.org/spreadsheetml/2006/main" count="16780" uniqueCount="2532">
  <si>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</si>
  <si>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</si>
  <si>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</si>
  <si>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</si>
  <si>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</si>
  <si>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</si>
  <si>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</si>
  <si>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</si>
  <si>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</si>
  <si>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</si>
  <si>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</si>
  <si>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</si>
  <si>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</si>
  <si>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</si>
  <si>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</si>
  <si>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</si>
  <si>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</si>
  <si>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</si>
  <si>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</si>
  <si>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</si>
  <si>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</si>
  <si>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</si>
  <si>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</si>
  <si>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</si>
  <si>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</si>
  <si>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</si>
  <si>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</si>
  <si>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</si>
  <si>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</si>
  <si>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</si>
  <si>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</si>
  <si>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</si>
  <si>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</si>
  <si>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</si>
  <si>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</si>
  <si>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</si>
  <si>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</si>
  <si>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</si>
  <si>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</si>
  <si>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</si>
  <si>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</si>
  <si>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</si>
  <si>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</si>
  <si>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</si>
  <si>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</si>
  <si>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</si>
  <si>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</si>
  <si>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</si>
  <si>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</si>
  <si>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</si>
  <si>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</si>
  <si>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</si>
  <si>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</si>
  <si>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</si>
  <si>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</si>
  <si>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</si>
  <si>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</si>
  <si>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</si>
  <si>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</si>
  <si>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</si>
  <si>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</si>
  <si>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</si>
  <si>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</si>
  <si>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</si>
  <si>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</si>
  <si>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</si>
  <si>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</si>
  <si>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</si>
  <si>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</si>
  <si>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</si>
  <si>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</si>
  <si>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</si>
  <si>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</si>
  <si>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</si>
  <si>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</si>
  <si>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</si>
  <si>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</si>
  <si>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</si>
  <si>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</si>
  <si>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</si>
  <si>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</si>
  <si>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</si>
  <si>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</si>
  <si>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</si>
  <si>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</si>
  <si>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</si>
  <si>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</si>
  <si>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</si>
  <si>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</si>
  <si>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</si>
  <si>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</si>
  <si>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</si>
  <si>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</si>
  <si>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</si>
  <si>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</si>
  <si>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</si>
  <si>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</si>
  <si>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</si>
  <si>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</si>
  <si>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</si>
  <si>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</si>
  <si>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</si>
  <si>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</si>
  <si>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</si>
  <si>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</si>
  <si>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</si>
  <si>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</si>
  <si>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</si>
  <si>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</si>
  <si>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</si>
  <si>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</si>
  <si>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</si>
  <si>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</si>
  <si>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</si>
  <si>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</si>
  <si>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</si>
  <si>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</si>
  <si>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</si>
  <si>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</si>
  <si>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</si>
  <si>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</si>
  <si>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</si>
  <si>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</si>
  <si>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</si>
  <si>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</si>
  <si>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</si>
  <si>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</si>
  <si>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</si>
  <si>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</si>
  <si>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</si>
  <si>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</si>
  <si>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</si>
  <si>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</si>
  <si>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</si>
  <si>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</si>
  <si>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</si>
  <si>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</si>
  <si>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</si>
  <si>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</si>
  <si>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</si>
  <si>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</si>
  <si>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</si>
  <si>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</si>
  <si>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</si>
  <si>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</si>
  <si>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</si>
  <si>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</si>
  <si>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</si>
  <si>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</si>
  <si>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</si>
  <si>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</si>
  <si>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</si>
  <si>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</si>
  <si>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</si>
  <si>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</si>
  <si>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</si>
  <si>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</si>
  <si>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</si>
  <si>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</si>
  <si>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</si>
  <si>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</si>
  <si>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</si>
  <si>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</si>
  <si>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</si>
  <si>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</si>
  <si>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</si>
  <si>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</si>
  <si>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</si>
  <si>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</si>
  <si>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</si>
  <si>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</si>
  <si>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</si>
  <si>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</si>
  <si>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</si>
  <si>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</si>
  <si>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</si>
  <si>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</si>
  <si>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</si>
  <si>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</si>
  <si>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</si>
  <si>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</si>
  <si>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</si>
  <si>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</si>
  <si>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</si>
  <si>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</si>
  <si>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</si>
  <si>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</si>
  <si>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</si>
  <si>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</si>
  <si>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</si>
  <si>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</si>
  <si>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</si>
  <si>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</si>
  <si>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</si>
  <si>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</si>
  <si>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</si>
  <si>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</si>
  <si>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</si>
  <si>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</si>
  <si>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</si>
  <si>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</si>
  <si>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</si>
  <si>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</si>
  <si>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</si>
  <si>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</si>
  <si>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</si>
  <si>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</si>
  <si>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</si>
  <si>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</si>
  <si>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</si>
  <si>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</si>
  <si>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</si>
  <si>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</si>
  <si>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</si>
  <si>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</si>
  <si>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</si>
  <si>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</si>
  <si>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</si>
  <si>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</si>
  <si>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</si>
  <si>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</si>
  <si>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</si>
  <si>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</si>
  <si>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</si>
  <si>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</si>
  <si>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</si>
  <si>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</si>
  <si>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</si>
  <si>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</si>
  <si>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</si>
  <si>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</si>
  <si>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</si>
  <si>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</si>
  <si>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</si>
  <si>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</si>
  <si>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</si>
  <si>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</si>
  <si>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</si>
  <si>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</si>
  <si>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</si>
  <si>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</si>
  <si>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</si>
  <si>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</si>
  <si>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</si>
  <si>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</si>
  <si>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</si>
  <si>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</si>
  <si>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</si>
  <si>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</si>
  <si>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</si>
  <si>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</si>
  <si>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</si>
  <si>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</si>
  <si>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</si>
  <si>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</si>
  <si>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</si>
  <si>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</si>
  <si>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</si>
  <si>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</si>
  <si>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</si>
  <si>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</si>
  <si>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</si>
  <si>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</si>
  <si>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</si>
  <si>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</si>
  <si>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</si>
  <si>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</si>
  <si>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</si>
  <si>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</si>
  <si>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</si>
  <si>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</si>
  <si>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</si>
  <si>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</si>
  <si>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</si>
  <si>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</si>
  <si>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</si>
  <si>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</si>
  <si>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</si>
  <si>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</si>
  <si>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</si>
  <si>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</si>
  <si>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</si>
  <si>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</si>
  <si>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</si>
  <si>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</si>
  <si>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</si>
  <si>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</si>
  <si>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</si>
  <si>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</si>
  <si>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</si>
  <si>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</si>
  <si>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</si>
  <si>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</si>
  <si>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</si>
  <si>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</si>
  <si>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</si>
  <si>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</si>
  <si>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</si>
  <si>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</si>
  <si>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</si>
  <si>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</si>
  <si>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</si>
  <si>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</si>
  <si>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</si>
  <si>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</si>
  <si>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</si>
  <si>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</si>
  <si>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</si>
  <si>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</si>
  <si>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</si>
  <si>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</si>
  <si>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</si>
  <si>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</si>
  <si>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</si>
  <si>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</si>
  <si>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</si>
  <si>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</si>
  <si>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</si>
  <si>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</si>
  <si>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</si>
  <si>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</si>
  <si>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</si>
  <si>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</si>
  <si>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</si>
  <si>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</si>
  <si>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</si>
  <si>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</si>
  <si>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</si>
  <si>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</si>
  <si>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</si>
  <si>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</si>
  <si>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</si>
  <si>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</si>
  <si>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</si>
  <si>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</si>
  <si>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</si>
  <si>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</si>
  <si>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</si>
  <si>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</si>
  <si>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</si>
  <si>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</si>
  <si>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</si>
  <si>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</si>
  <si>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</si>
  <si>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</si>
  <si>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</si>
  <si>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</si>
  <si>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</si>
  <si>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</si>
  <si>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</si>
  <si>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</si>
  <si>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</si>
  <si>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</si>
  <si>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</si>
  <si>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</si>
  <si>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</si>
  <si>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</si>
  <si>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</si>
  <si>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</si>
  <si>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</si>
  <si>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</si>
  <si>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</si>
  <si>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</si>
  <si>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</si>
  <si>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</si>
  <si>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</si>
  <si>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</si>
  <si>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</si>
  <si>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</si>
  <si>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</si>
  <si>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</si>
  <si>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</si>
  <si>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</si>
  <si>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</si>
  <si>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</si>
  <si>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</si>
  <si>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</si>
  <si>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</si>
  <si>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</si>
  <si>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</si>
  <si>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</si>
  <si>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</si>
  <si>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</si>
  <si>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</si>
  <si>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</si>
  <si>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</si>
  <si>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</si>
  <si>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</si>
  <si>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</si>
  <si>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</si>
  <si>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</si>
  <si>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</si>
  <si>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</si>
  <si>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</si>
  <si>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</si>
  <si>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</si>
  <si>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</si>
  <si>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</si>
  <si>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</si>
  <si>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</si>
  <si>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</si>
  <si>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</si>
  <si>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</si>
  <si>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</si>
  <si>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</si>
  <si>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</si>
  <si>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</si>
  <si>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</si>
  <si>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</si>
  <si>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</si>
  <si>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</si>
  <si>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</si>
  <si>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</si>
  <si>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</si>
  <si>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</si>
  <si>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</si>
  <si>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</si>
  <si>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</si>
  <si>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</si>
  <si>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</si>
  <si>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</si>
  <si>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</si>
  <si>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</si>
  <si>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</si>
  <si>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</si>
  <si>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</si>
  <si>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</si>
  <si>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</si>
  <si>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</si>
  <si>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</si>
  <si>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</si>
  <si>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</si>
  <si>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</si>
  <si>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</si>
  <si>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</si>
  <si>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</si>
  <si>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</si>
  <si>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</si>
  <si>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</si>
  <si>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</si>
  <si>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</si>
  <si>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</si>
  <si>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</si>
  <si>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</si>
  <si>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</si>
  <si>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</si>
  <si>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</si>
  <si>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</si>
  <si>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</si>
  <si>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</si>
  <si>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</si>
  <si>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</si>
  <si>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</si>
  <si>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</si>
  <si>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</si>
  <si>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</si>
  <si>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</si>
  <si>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</si>
  <si>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</si>
  <si>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</si>
  <si>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</si>
  <si>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</si>
  <si>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</si>
  <si>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</si>
  <si>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</si>
  <si>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</si>
  <si>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</si>
  <si>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</si>
  <si>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</si>
  <si>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</si>
  <si>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</si>
  <si>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</si>
  <si>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</si>
  <si>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</si>
  <si>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</si>
  <si>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</si>
  <si>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</si>
  <si>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</si>
  <si>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</si>
  <si>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</si>
  <si>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</si>
  <si>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</si>
  <si>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</si>
  <si>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</si>
  <si>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</si>
  <si>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</si>
  <si>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</si>
  <si>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</si>
  <si>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</si>
  <si>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</si>
  <si>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</si>
  <si>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</si>
  <si>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</si>
  <si>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</si>
  <si>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</si>
  <si>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</si>
  <si>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</si>
  <si>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</si>
  <si>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</si>
  <si>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</si>
  <si>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</si>
  <si>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</si>
  <si>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</si>
  <si>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</si>
  <si>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</si>
  <si>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</si>
  <si>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</si>
  <si>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</si>
  <si>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</si>
  <si>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</si>
  <si>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</si>
  <si>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</si>
  <si>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</si>
  <si>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</si>
  <si>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</si>
  <si>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</si>
  <si>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</si>
  <si>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</si>
  <si>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</si>
  <si>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</si>
  <si>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</si>
  <si>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</si>
  <si>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</si>
  <si>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</si>
  <si>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</si>
  <si>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</si>
  <si>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</si>
  <si>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</si>
  <si>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</si>
  <si>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</si>
  <si>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</si>
  <si>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</si>
  <si>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</si>
  <si>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</si>
  <si>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</si>
  <si>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</si>
  <si>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</si>
  <si>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</si>
  <si>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</si>
  <si>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</si>
  <si>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</si>
  <si>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</si>
  <si>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</si>
  <si>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</si>
  <si>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</si>
  <si>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</si>
  <si>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</si>
  <si>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</si>
  <si>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</si>
  <si>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</si>
  <si>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</si>
  <si>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</si>
  <si>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</si>
  <si>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</si>
  <si>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</si>
  <si>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</si>
  <si>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</si>
  <si>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</si>
  <si>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</si>
  <si>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</si>
  <si>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</si>
  <si>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</si>
  <si>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</si>
  <si>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</si>
  <si>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</si>
  <si>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</si>
  <si>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</si>
  <si>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</si>
  <si>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</si>
  <si>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</si>
  <si>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</si>
  <si>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</si>
  <si>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</si>
  <si>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</si>
  <si>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</si>
  <si>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</si>
  <si>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</si>
  <si>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</si>
  <si>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</si>
  <si>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</si>
  <si>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</si>
  <si>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</si>
  <si>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</si>
  <si>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</si>
  <si>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</si>
  <si>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</si>
  <si>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</si>
  <si>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</si>
  <si>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</si>
  <si>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</si>
  <si>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</si>
  <si>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</si>
  <si>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</si>
  <si>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</si>
  <si>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</si>
  <si>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</si>
  <si>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</si>
  <si>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</si>
  <si>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</si>
  <si>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</si>
  <si>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</si>
  <si>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</si>
  <si>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</si>
  <si>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</si>
  <si>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</si>
  <si>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</si>
  <si>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</si>
  <si>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</si>
  <si>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</si>
  <si>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</si>
  <si>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</si>
  <si>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</si>
  <si>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</si>
  <si>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</si>
  <si>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</si>
  <si>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</si>
  <si>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</si>
  <si>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</si>
  <si>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</si>
  <si>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</si>
  <si>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</si>
  <si>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</si>
  <si>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</si>
  <si>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</si>
  <si>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</si>
  <si>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</si>
  <si>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</si>
  <si>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</si>
  <si>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</si>
  <si>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</si>
  <si>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</si>
  <si>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</si>
  <si>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</si>
  <si>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</si>
  <si>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</si>
  <si>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</si>
  <si>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</si>
  <si>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</si>
  <si>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</si>
  <si>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</si>
  <si>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</si>
  <si>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</si>
  <si>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</si>
  <si>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</si>
  <si>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</si>
  <si>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</si>
  <si>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</si>
  <si>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</si>
  <si>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</si>
  <si>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</si>
  <si>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</si>
  <si>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</si>
  <si>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</si>
  <si>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</si>
  <si>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</si>
  <si>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</si>
  <si>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</si>
  <si>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</si>
  <si>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</si>
  <si>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</si>
  <si>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</si>
  <si>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</si>
  <si>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</si>
  <si>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</si>
  <si>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</si>
  <si>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</si>
  <si>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</si>
  <si>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</si>
  <si>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</si>
  <si>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</si>
  <si>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</si>
  <si>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</si>
  <si>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</si>
  <si>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</si>
  <si>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</si>
  <si>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</si>
  <si>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</si>
  <si>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</si>
  <si>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</si>
  <si>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</si>
  <si>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</si>
  <si>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</si>
  <si>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</si>
  <si>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</si>
  <si>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</si>
  <si>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</si>
  <si>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</si>
  <si>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</si>
  <si>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</si>
  <si>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</si>
  <si>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</si>
  <si>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</si>
  <si>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</si>
  <si>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</si>
  <si>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</si>
  <si>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</si>
  <si>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</si>
  <si>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</si>
  <si>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</si>
  <si>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</si>
  <si>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</si>
  <si>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</si>
  <si>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</si>
  <si>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</si>
  <si>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</si>
  <si>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</si>
  <si>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</si>
  <si>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</si>
  <si>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</si>
  <si>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</si>
  <si>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</si>
  <si>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</si>
  <si>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</si>
  <si>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</si>
  <si>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</si>
  <si>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</si>
  <si>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</si>
  <si>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</si>
  <si>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</si>
  <si>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</si>
  <si>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</si>
  <si>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</si>
  <si>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</si>
  <si>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</si>
  <si>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</si>
  <si>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</si>
  <si>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</si>
  <si>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</si>
  <si>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</si>
  <si>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</si>
  <si>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</si>
  <si>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</si>
  <si>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</si>
  <si>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</si>
  <si>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</si>
  <si>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</si>
  <si>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</si>
  <si>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</si>
  <si>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</si>
  <si>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</si>
  <si>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</si>
  <si>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</si>
  <si>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</si>
  <si>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</si>
  <si>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</si>
  <si>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</si>
  <si>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</si>
  <si>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</si>
  <si>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</si>
  <si>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</si>
  <si>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</si>
  <si>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</si>
  <si>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</si>
  <si>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</si>
  <si>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</si>
  <si>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</si>
  <si>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</si>
  <si>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</si>
  <si>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</si>
  <si>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</si>
  <si>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</si>
  <si>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</si>
  <si>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</si>
  <si>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</si>
  <si>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</si>
  <si>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</si>
  <si>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</si>
  <si>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</si>
  <si>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</si>
  <si>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</si>
  <si>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</si>
  <si>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</si>
  <si>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</si>
  <si>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</si>
  <si>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</si>
  <si>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</si>
  <si>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</si>
  <si>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</si>
  <si>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</si>
  <si>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</si>
  <si>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</si>
  <si>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</si>
  <si>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</si>
  <si>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</si>
  <si>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</si>
  <si>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</si>
  <si>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</si>
  <si>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</si>
  <si>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</si>
  <si>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</si>
  <si>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</si>
  <si>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</si>
  <si>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</si>
  <si>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</si>
  <si>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</si>
  <si>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</si>
  <si>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</si>
  <si>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</si>
  <si>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</si>
  <si>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</si>
  <si>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</si>
  <si>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</si>
  <si>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</si>
  <si>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</si>
  <si>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</si>
  <si>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</si>
  <si>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</si>
  <si>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</si>
  <si>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</si>
  <si>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</si>
  <si>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</si>
  <si>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</si>
  <si>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</si>
  <si>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</si>
  <si>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</si>
  <si>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</si>
  <si>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</si>
  <si>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</si>
  <si>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</si>
  <si>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</si>
  <si>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</si>
  <si>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</si>
  <si>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</si>
  <si>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</si>
  <si>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</si>
  <si>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</si>
  <si>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</si>
  <si>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</si>
  <si>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</si>
  <si>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</si>
  <si>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</si>
  <si>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</si>
  <si>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</si>
  <si>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</si>
  <si>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</si>
  <si>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</si>
  <si>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</si>
  <si>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</si>
  <si>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</si>
  <si>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</si>
  <si>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</si>
  <si>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</si>
  <si>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</si>
  <si>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</si>
  <si>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</si>
  <si>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</si>
  <si>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</si>
  <si>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</si>
  <si>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</si>
  <si>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</si>
  <si>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</si>
  <si>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</si>
  <si>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</si>
  <si>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</si>
  <si>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</si>
  <si>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</si>
  <si>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</si>
  <si>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</si>
  <si>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</si>
  <si>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</si>
  <si>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</si>
  <si>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</si>
  <si>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</si>
  <si>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</si>
  <si>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</si>
  <si>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</si>
  <si>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</si>
  <si>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</si>
  <si>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</si>
  <si>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</si>
  <si>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</si>
  <si>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</si>
  <si>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</si>
  <si>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</si>
  <si>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</si>
  <si>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</si>
  <si>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</si>
  <si>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</si>
  <si>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</si>
  <si>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</si>
  <si>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</si>
  <si>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</si>
  <si>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</si>
  <si>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</si>
  <si>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</si>
  <si>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</si>
  <si>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</si>
  <si>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</si>
  <si>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</si>
  <si>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</si>
  <si>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</si>
  <si>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</si>
  <si>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</si>
  <si>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</si>
  <si>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</si>
  <si>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</si>
  <si>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</si>
  <si>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</si>
  <si>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</si>
  <si>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</si>
  <si>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</si>
  <si>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</si>
  <si>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</si>
  <si>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</si>
  <si>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</si>
  <si>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</si>
  <si>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</si>
  <si>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</si>
  <si>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</si>
  <si>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</si>
  <si>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</si>
  <si>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</si>
  <si>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</si>
  <si>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</si>
  <si>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</si>
  <si>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</si>
  <si>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</si>
  <si>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</si>
  <si>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</si>
  <si>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</si>
  <si>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</si>
  <si>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</si>
  <si>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</si>
  <si>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</si>
  <si>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</si>
  <si>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</si>
  <si>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</si>
  <si>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</si>
  <si>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</si>
  <si>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</si>
  <si>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</si>
  <si>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</si>
  <si>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</si>
  <si>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</si>
  <si>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</si>
  <si>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</si>
  <si>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</si>
  <si>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</si>
  <si>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</si>
  <si>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</si>
  <si>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</si>
  <si>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</si>
  <si>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</si>
  <si>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</si>
  <si>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</si>
  <si>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</si>
  <si>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</si>
  <si>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</si>
  <si>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</si>
  <si>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</si>
  <si>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</si>
  <si>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</si>
  <si>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</si>
  <si>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</si>
  <si>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</si>
  <si>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</si>
  <si>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</si>
  <si>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</si>
  <si>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</si>
  <si>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</si>
  <si>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</si>
  <si>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</si>
  <si>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</si>
  <si>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</si>
  <si>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</si>
  <si>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</si>
  <si>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</si>
  <si>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</si>
  <si>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</si>
  <si>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</si>
  <si>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</si>
  <si>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</si>
  <si>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</si>
  <si>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</si>
  <si>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</si>
  <si>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</si>
  <si>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</si>
  <si>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</si>
  <si>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</si>
  <si>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</si>
  <si>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</si>
  <si>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</si>
  <si>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</si>
  <si>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</si>
  <si>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</si>
  <si>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</si>
  <si>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</si>
  <si>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</si>
  <si>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</si>
  <si>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</si>
  <si>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</si>
  <si>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</si>
  <si>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</si>
  <si>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</si>
  <si>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</si>
  <si>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</si>
  <si>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</si>
  <si>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</si>
  <si>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</si>
  <si>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</si>
  <si>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</si>
  <si>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</si>
  <si>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</si>
  <si>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</si>
  <si>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</si>
  <si>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</si>
  <si>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</si>
  <si>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</si>
  <si>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</si>
  <si>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</si>
  <si>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</si>
  <si>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</si>
  <si>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</si>
  <si>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</si>
  <si>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</si>
  <si>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</si>
  <si>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</si>
  <si>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</si>
  <si>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</si>
  <si>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</si>
  <si>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</si>
  <si>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</si>
  <si>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</si>
  <si>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</si>
  <si>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</si>
  <si>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</si>
  <si>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</si>
  <si>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</si>
  <si>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</si>
  <si>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</si>
  <si>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</si>
  <si>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</si>
  <si>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</si>
  <si>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</si>
  <si>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</si>
  <si>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</si>
  <si>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</si>
  <si>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</si>
  <si>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</si>
  <si>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</si>
  <si>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</si>
  <si>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</si>
  <si>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</si>
  <si>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</si>
  <si>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</si>
  <si>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</si>
  <si>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</si>
  <si>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</si>
  <si>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</si>
  <si>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</si>
  <si>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</si>
  <si>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</si>
  <si>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</si>
  <si>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</si>
  <si>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</si>
  <si>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</si>
  <si>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</si>
  <si>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</si>
  <si>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</si>
  <si>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</si>
  <si>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</si>
  <si>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</si>
  <si>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</si>
  <si>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</si>
  <si>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</si>
  <si>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</si>
  <si>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</si>
  <si>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</si>
  <si>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</si>
  <si>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</si>
  <si>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</si>
  <si>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</si>
  <si>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</si>
  <si>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</si>
  <si>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</si>
  <si>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</si>
  <si>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</si>
  <si>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</si>
  <si>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</si>
  <si>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</si>
  <si>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</si>
  <si>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</si>
  <si>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</si>
  <si>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</si>
  <si>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</si>
  <si>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</si>
  <si>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</si>
  <si>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</si>
  <si>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</si>
  <si>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</si>
  <si>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</si>
  <si>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</si>
  <si>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</si>
  <si>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</si>
  <si>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</si>
  <si>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</si>
  <si>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</si>
  <si>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</si>
  <si>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</si>
  <si>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</si>
  <si>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</si>
  <si>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</si>
  <si>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</si>
  <si>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</si>
  <si>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</si>
  <si>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</si>
  <si>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</si>
  <si>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</si>
  <si>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</si>
  <si>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</si>
  <si>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</si>
  <si>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</si>
  <si>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</si>
  <si>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</si>
  <si>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</si>
  <si>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</si>
  <si>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</si>
  <si>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</si>
  <si>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</si>
  <si>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</si>
  <si>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</si>
  <si>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</si>
  <si>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</si>
  <si>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</si>
  <si>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</si>
  <si>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</si>
  <si>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</si>
  <si>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</si>
  <si>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</si>
  <si>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</si>
  <si>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</si>
  <si>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</si>
  <si>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</si>
  <si>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</si>
  <si>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</si>
  <si>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</si>
  <si>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</si>
  <si>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</si>
  <si>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</si>
  <si>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</si>
  <si>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</si>
  <si>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</si>
  <si>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</si>
  <si>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</si>
  <si>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</si>
  <si>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</si>
  <si>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</si>
  <si>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</si>
  <si>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</si>
  <si>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</si>
  <si>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</si>
  <si>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</si>
  <si>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</si>
  <si>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</si>
  <si>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</si>
  <si>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</si>
  <si>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</si>
  <si>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</si>
  <si>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</si>
  <si>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</si>
  <si>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</si>
  <si>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</si>
  <si>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</si>
  <si>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</si>
  <si>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</si>
  <si>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</si>
  <si>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</si>
  <si>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</si>
  <si>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</si>
  <si>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</si>
  <si>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</si>
  <si>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</si>
  <si>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</si>
  <si>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</si>
  <si>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</si>
  <si>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</si>
  <si>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</si>
  <si>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</si>
  <si>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</si>
  <si>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</si>
  <si>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</si>
  <si>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</si>
  <si>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</si>
  <si>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</si>
  <si>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</si>
  <si>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</si>
  <si>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</si>
  <si>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</si>
  <si>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</si>
  <si>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</si>
  <si>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</si>
  <si>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</si>
  <si>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</si>
  <si>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</si>
  <si>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</si>
  <si>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</si>
  <si>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</si>
  <si>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</si>
  <si>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</si>
  <si>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</si>
  <si>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</si>
  <si>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</si>
  <si>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</si>
  <si>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</si>
  <si>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</si>
  <si>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</si>
  <si>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</si>
  <si>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</si>
  <si>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</si>
  <si>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</si>
  <si>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</si>
  <si>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</si>
  <si>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</si>
  <si>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</si>
  <si>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</si>
  <si>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</si>
  <si>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</si>
  <si>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</si>
  <si>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</si>
  <si>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</si>
  <si>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</si>
  <si>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</si>
  <si>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</si>
  <si>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</si>
  <si>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</si>
  <si>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</si>
  <si>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</si>
  <si>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</si>
  <si>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</si>
  <si>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</si>
  <si>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</si>
  <si>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</si>
  <si>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</si>
  <si>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</si>
  <si>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</si>
  <si>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</si>
  <si>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</si>
  <si>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</si>
  <si>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</si>
  <si>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</si>
  <si>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</si>
  <si>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</si>
  <si>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</si>
  <si>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</si>
  <si>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</si>
  <si>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</si>
  <si>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</si>
  <si>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</si>
  <si>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</si>
  <si>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</si>
  <si>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</si>
  <si>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</si>
  <si>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</si>
  <si>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</si>
  <si>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</si>
  <si>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</si>
  <si>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</si>
  <si>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</si>
  <si>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</si>
  <si>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</si>
  <si>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</si>
  <si>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</si>
  <si>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</si>
  <si>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</si>
  <si>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</si>
  <si>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</si>
  <si>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</si>
  <si>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</si>
  <si>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</si>
  <si>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</si>
  <si>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</si>
  <si>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</si>
  <si>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</si>
  <si>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</si>
  <si>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</si>
  <si>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</si>
  <si>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</si>
  <si>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</si>
  <si>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</si>
  <si>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</si>
  <si>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</si>
  <si>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</si>
  <si>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</si>
  <si>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</si>
  <si>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</si>
  <si>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</si>
  <si>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</si>
  <si>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</si>
  <si>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</si>
  <si>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</si>
  <si>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</si>
  <si>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</si>
  <si>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</si>
  <si>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</si>
  <si>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</si>
  <si>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</si>
  <si>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</si>
  <si>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</si>
  <si>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</si>
  <si>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</si>
  <si>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</si>
  <si>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</si>
  <si>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</si>
  <si>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</si>
  <si>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</si>
  <si>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</si>
  <si>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</si>
  <si>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</si>
  <si>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</si>
  <si>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</si>
  <si>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</si>
  <si>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</si>
  <si>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</si>
  <si>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</si>
  <si>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</si>
  <si>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</si>
  <si>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</si>
  <si>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</si>
  <si>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</si>
  <si>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</si>
  <si>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</si>
  <si>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</si>
  <si>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</si>
  <si>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</si>
  <si>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</si>
  <si>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</si>
  <si>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</si>
  <si>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</si>
  <si>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</si>
  <si>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</si>
  <si>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</si>
  <si>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</si>
  <si>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</si>
  <si>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</si>
  <si>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</si>
  <si>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</si>
  <si>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</si>
  <si>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</si>
  <si>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</si>
  <si>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</si>
  <si>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</si>
  <si>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</si>
  <si>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</si>
  <si>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</si>
  <si>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</si>
  <si>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</si>
  <si>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</si>
  <si>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</si>
  <si>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</si>
  <si>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</si>
  <si>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</si>
  <si>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</si>
  <si>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</si>
  <si>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</si>
  <si>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</si>
  <si>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</si>
  <si>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</si>
  <si>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</si>
  <si>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</si>
  <si>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</si>
  <si>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</si>
  <si>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</si>
  <si>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</si>
  <si>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</si>
  <si>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</si>
  <si>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</si>
  <si>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</si>
  <si>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</si>
  <si>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</si>
  <si>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</si>
  <si>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</si>
  <si>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</si>
  <si>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</si>
  <si>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</si>
  <si>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</si>
  <si>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</si>
  <si>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</si>
  <si>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</si>
  <si>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</si>
  <si>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</si>
  <si>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</si>
  <si>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</si>
  <si>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</si>
  <si>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</si>
  <si>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</si>
  <si>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</si>
  <si>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</si>
  <si>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</si>
  <si>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</si>
  <si>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</si>
  <si>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</si>
  <si>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</si>
  <si>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</si>
  <si>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</si>
  <si>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</si>
  <si>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</si>
  <si>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</si>
  <si>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</si>
  <si>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</si>
  <si>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</si>
  <si>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</si>
  <si>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</si>
  <si>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</si>
  <si>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</si>
  <si>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</si>
  <si>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</si>
  <si>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</si>
  <si>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</si>
  <si>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</si>
  <si>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</si>
  <si>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</si>
  <si>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</si>
  <si>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</si>
  <si>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</si>
  <si>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</si>
  <si>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</si>
  <si>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</si>
  <si>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</si>
  <si>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</si>
  <si>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</si>
  <si>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</si>
  <si>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</si>
  <si>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</si>
  <si>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</si>
  <si>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</si>
  <si>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</si>
  <si>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</si>
  <si>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</si>
  <si>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</si>
  <si>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</si>
  <si>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</si>
  <si>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</si>
  <si>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</si>
  <si>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</si>
  <si>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</si>
  <si>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</si>
  <si>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</si>
  <si>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</si>
  <si>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</si>
  <si>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</si>
  <si>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</si>
  <si>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</si>
  <si>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</si>
  <si>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</si>
  <si>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</si>
  <si>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</si>
  <si>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</si>
  <si>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</si>
  <si>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</si>
  <si>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</si>
  <si>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</si>
  <si>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</si>
  <si>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</si>
  <si>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</si>
  <si>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</si>
  <si>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</si>
  <si>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</si>
  <si>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</si>
  <si>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</si>
  <si>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</si>
  <si>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</si>
  <si>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</si>
  <si>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</si>
  <si>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</si>
  <si>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</si>
  <si>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</si>
  <si>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</si>
  <si>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</si>
  <si>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</si>
  <si>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</si>
  <si>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</si>
  <si>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</si>
  <si>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</si>
  <si>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</si>
  <si>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</si>
  <si>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</si>
  <si>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</si>
  <si>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</si>
  <si>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</si>
  <si>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</si>
  <si>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</si>
  <si>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</si>
  <si>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</si>
  <si>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</si>
  <si>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</si>
  <si>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</si>
  <si>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</si>
  <si>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</si>
  <si>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</si>
  <si>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</si>
  <si>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</si>
  <si>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</si>
  <si>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</si>
  <si>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</si>
  <si>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</si>
  <si>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</si>
  <si>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</si>
  <si>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</si>
  <si>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</si>
  <si>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</si>
  <si>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</si>
  <si>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</si>
  <si>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</si>
  <si>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</si>
  <si>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</si>
  <si>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</si>
  <si>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</si>
  <si>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</si>
  <si>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</si>
  <si>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</si>
  <si>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</si>
  <si>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</si>
  <si>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</si>
  <si>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</si>
  <si>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</si>
  <si>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</si>
  <si>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</si>
  <si>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</si>
  <si>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</si>
  <si>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</si>
  <si>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</si>
  <si>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</si>
  <si>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</si>
  <si>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</si>
  <si>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</si>
  <si>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</si>
  <si>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</si>
  <si>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</si>
  <si>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</si>
  <si>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</si>
  <si>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</si>
  <si>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</si>
  <si>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</si>
  <si>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</si>
  <si>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</si>
  <si>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</si>
  <si>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</si>
  <si>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</si>
  <si>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</si>
  <si>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</si>
  <si>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</si>
  <si>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</si>
  <si>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</si>
  <si>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</si>
  <si>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</si>
  <si>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</si>
  <si>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</si>
  <si>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</si>
  <si>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</si>
  <si>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</si>
  <si>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</si>
  <si>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</si>
  <si>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</si>
  <si>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</si>
  <si>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</si>
  <si>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23100</t>
  </si>
  <si>
    <t>名古屋市</t>
  </si>
  <si>
    <t>23100_令和4年度</t>
  </si>
  <si>
    <t>23100_令和6年度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</si>
  <si>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</si>
  <si>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</si>
  <si>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</si>
  <si>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</si>
  <si>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</si>
  <si>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</si>
  <si>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</si>
  <si>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</si>
  <si>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</si>
  <si>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</si>
  <si>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</si>
  <si>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</si>
  <si>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</si>
  <si>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</si>
  <si>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01400_令和6年度</t>
  </si>
  <si>
    <t>01400</t>
  </si>
  <si>
    <t>倶知安町</t>
  </si>
  <si>
    <t>_令和6年度</t>
  </si>
  <si>
    <t>市区町村コード_令和4年度</t>
  </si>
  <si>
    <t>01400_令和4年度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</si>
  <si>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</si>
  <si>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</si>
  <si>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</si>
  <si>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</si>
  <si>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</si>
  <si>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</si>
  <si>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</si>
  <si>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</si>
  <si>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</si>
  <si>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</si>
  <si>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</si>
  <si>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</si>
  <si>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</si>
  <si>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</si>
  <si>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</si>
  <si>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</si>
  <si>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</si>
  <si>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</si>
  <si>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</si>
  <si>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</si>
  <si>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</si>
  <si>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</si>
  <si>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</si>
  <si>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</si>
  <si>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</si>
  <si>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</si>
  <si>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</si>
  <si>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</si>
  <si>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</si>
  <si>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</si>
  <si>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</si>
  <si>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</si>
  <si>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</si>
  <si>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</si>
  <si>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</si>
  <si>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</si>
  <si>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</si>
  <si>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</si>
  <si>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</si>
  <si>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</si>
  <si>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</si>
  <si>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</si>
  <si>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</si>
  <si>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</si>
  <si>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</si>
  <si>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</si>
  <si>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</si>
  <si>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</si>
  <si>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</si>
  <si>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</si>
  <si>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</si>
  <si>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</si>
  <si>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</si>
  <si>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</si>
  <si>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</si>
  <si>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</si>
  <si>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</si>
  <si>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23217</t>
  </si>
  <si>
    <t>江南市</t>
  </si>
  <si>
    <t>23217_令和4年度</t>
  </si>
  <si>
    <t>23217_令和6年度</t>
  </si>
  <si>
    <t>23203</t>
  </si>
  <si>
    <t>一宮市</t>
  </si>
  <si>
    <t>23203_令和4年度</t>
  </si>
  <si>
    <t>23203_令和6年度</t>
  </si>
  <si>
    <t>23201</t>
  </si>
  <si>
    <t>豊橋市</t>
  </si>
  <si>
    <t>23201_令和4年度</t>
  </si>
  <si>
    <t>23201_令和6年度</t>
  </si>
  <si>
    <t>23206</t>
  </si>
  <si>
    <t>春日井市</t>
  </si>
  <si>
    <t>23206_令和4年度</t>
  </si>
  <si>
    <t>23206_令和6年度</t>
  </si>
  <si>
    <t>23214</t>
  </si>
  <si>
    <t>蒲郡市</t>
  </si>
  <si>
    <t>23214_令和4年度</t>
  </si>
  <si>
    <t>23214_令和6年度</t>
  </si>
  <si>
    <t>23213</t>
  </si>
  <si>
    <t>西尾市</t>
  </si>
  <si>
    <t>23213_令和4年度</t>
  </si>
  <si>
    <t>23213_令和6年度</t>
  </si>
  <si>
    <t>23222</t>
  </si>
  <si>
    <t>東海市</t>
  </si>
  <si>
    <t>23222_令和4年度</t>
  </si>
  <si>
    <t>23222_令和6年度</t>
  </si>
  <si>
    <t>美浜町</t>
  </si>
  <si>
    <t>23220</t>
  </si>
  <si>
    <t>稲沢市</t>
  </si>
  <si>
    <t>23220_令和4年度</t>
  </si>
  <si>
    <t>23220_令和6年度</t>
  </si>
  <si>
    <t>23204</t>
  </si>
  <si>
    <t>瀬戸市</t>
  </si>
  <si>
    <t>23204_令和4年度</t>
  </si>
  <si>
    <t>23204_令和6年度</t>
  </si>
  <si>
    <t>23205</t>
  </si>
  <si>
    <t>半田市</t>
  </si>
  <si>
    <t>23205_令和4年度</t>
  </si>
  <si>
    <t>23205_令和6年度</t>
  </si>
  <si>
    <t>23446</t>
  </si>
  <si>
    <t>23446_令和4年度</t>
  </si>
  <si>
    <t>23446_令和6年度</t>
  </si>
  <si>
    <t>23361</t>
  </si>
  <si>
    <t>大口町</t>
  </si>
  <si>
    <t>23361_令和4年度</t>
  </si>
  <si>
    <t>23361_令和6年度</t>
  </si>
  <si>
    <t>23425</t>
  </si>
  <si>
    <t>蟹江町</t>
  </si>
  <si>
    <t>23425_令和4年度</t>
  </si>
  <si>
    <t>23425_令和6年度</t>
  </si>
  <si>
    <t>23209</t>
  </si>
  <si>
    <t>碧南市</t>
  </si>
  <si>
    <t>23209_令和4年度</t>
  </si>
  <si>
    <t>23209_令和6年度</t>
  </si>
  <si>
    <t>23225</t>
  </si>
  <si>
    <t>知立市</t>
  </si>
  <si>
    <t>23225_令和4年度</t>
  </si>
  <si>
    <t>23225_令和6年度</t>
  </si>
  <si>
    <t>23215</t>
  </si>
  <si>
    <t>犬山市</t>
  </si>
  <si>
    <t>23215_令和4年度</t>
  </si>
  <si>
    <t>23215_令和6年度</t>
  </si>
  <si>
    <t>23233</t>
  </si>
  <si>
    <t>清須市</t>
  </si>
  <si>
    <t>23233_令和4年度</t>
  </si>
  <si>
    <t>23233_令和6年度</t>
  </si>
  <si>
    <t>23302</t>
  </si>
  <si>
    <t>東郷町</t>
  </si>
  <si>
    <t>23302_令和4年度</t>
  </si>
  <si>
    <t>23302_令和6年度</t>
  </si>
  <si>
    <t>23235</t>
  </si>
  <si>
    <t>弥富市</t>
  </si>
  <si>
    <t>23235_令和4年度</t>
  </si>
  <si>
    <t>23235_令和6年度</t>
  </si>
  <si>
    <t>23447</t>
  </si>
  <si>
    <t>武豊町</t>
  </si>
  <si>
    <t>23447_令和4年度</t>
  </si>
  <si>
    <t>23447_令和6年度</t>
  </si>
  <si>
    <t>23221</t>
  </si>
  <si>
    <t>新城市</t>
  </si>
  <si>
    <t>23221_令和4年度</t>
  </si>
  <si>
    <t>23221_令和6年度</t>
  </si>
  <si>
    <t>23501</t>
  </si>
  <si>
    <t>幸田町</t>
  </si>
  <si>
    <t>23501_令和4年度</t>
  </si>
  <si>
    <t>23501_令和6年度</t>
  </si>
  <si>
    <t>23562</t>
  </si>
  <si>
    <t>東栄町</t>
  </si>
  <si>
    <t>23562_令和4年度</t>
  </si>
  <si>
    <t>23562_令和6年度</t>
  </si>
  <si>
    <t>23427</t>
  </si>
  <si>
    <t>飛島村</t>
  </si>
  <si>
    <t>23427_令和4年度</t>
  </si>
  <si>
    <t>23427_令和6年度</t>
  </si>
  <si>
    <t>23561</t>
  </si>
  <si>
    <t>設楽町</t>
  </si>
  <si>
    <t>23561_令和4年度</t>
  </si>
  <si>
    <t>23561_令和6年度</t>
  </si>
  <si>
    <t>南部町</t>
  </si>
  <si>
    <t>23563</t>
  </si>
  <si>
    <t>豊根村</t>
  </si>
  <si>
    <t>23563_令和4年度</t>
  </si>
  <si>
    <t>23563_令和6年度</t>
  </si>
  <si>
    <t>24211_平成2年度</t>
  </si>
  <si>
    <t>24211</t>
  </si>
  <si>
    <t>鳥羽市</t>
  </si>
  <si>
    <t>24211_平成17年度</t>
  </si>
  <si>
    <t>24211_平成18年度</t>
  </si>
  <si>
    <t>24211_平成19年度</t>
  </si>
  <si>
    <t>24211_平成20年度</t>
  </si>
  <si>
    <t>24211_平成21年度</t>
  </si>
  <si>
    <t>24211_平成22年度</t>
  </si>
  <si>
    <t>24211_平成23年度</t>
  </si>
  <si>
    <t>24211_平成24年度</t>
  </si>
  <si>
    <t>24211_平成25年度</t>
  </si>
  <si>
    <t>24211_平成26年度</t>
  </si>
  <si>
    <t>24211_平成27年度</t>
  </si>
  <si>
    <t>24211_平成28年度</t>
  </si>
  <si>
    <t>24211_平成29年度</t>
  </si>
  <si>
    <t>24211_平成30年度</t>
  </si>
  <si>
    <t>24211_令和元年度</t>
  </si>
  <si>
    <t>24211_令和2年度</t>
  </si>
  <si>
    <t>24211_令和3年度</t>
  </si>
  <si>
    <t>24211_令和4年度</t>
  </si>
  <si>
    <t>24211_令和5年度</t>
  </si>
  <si>
    <t>24211_令和6年度</t>
  </si>
  <si>
    <t>17407_平成2年度</t>
  </si>
  <si>
    <t>17407</t>
  </si>
  <si>
    <t>中能登町</t>
  </si>
  <si>
    <t>17407_平成17年度</t>
  </si>
  <si>
    <t>17407_平成18年度</t>
  </si>
  <si>
    <t>17407_平成19年度</t>
  </si>
  <si>
    <t>17407_平成20年度</t>
  </si>
  <si>
    <t>17407_平成21年度</t>
  </si>
  <si>
    <t>17407_平成22年度</t>
  </si>
  <si>
    <t>17407_平成23年度</t>
  </si>
  <si>
    <t>17407_平成24年度</t>
  </si>
  <si>
    <t>17407_平成25年度</t>
  </si>
  <si>
    <t>17407_平成26年度</t>
  </si>
  <si>
    <t>17407_平成27年度</t>
  </si>
  <si>
    <t>17407_平成28年度</t>
  </si>
  <si>
    <t>17407_平成29年度</t>
  </si>
  <si>
    <t>17407_平成30年度</t>
  </si>
  <si>
    <t>17407_令和元年度</t>
  </si>
  <si>
    <t>17407_令和2年度</t>
  </si>
  <si>
    <t>17407_令和3年度</t>
  </si>
  <si>
    <t>17407_令和4年度</t>
  </si>
  <si>
    <t>17407_令和5年度</t>
  </si>
  <si>
    <t>17407_令和6年度</t>
  </si>
  <si>
    <t>29427_平成2年度</t>
  </si>
  <si>
    <t>29427</t>
  </si>
  <si>
    <t>河合町</t>
  </si>
  <si>
    <t>29427_平成17年度</t>
  </si>
  <si>
    <t>29427_平成18年度</t>
  </si>
  <si>
    <t>29427_平成19年度</t>
  </si>
  <si>
    <t>29427_平成20年度</t>
  </si>
  <si>
    <t>29427_平成21年度</t>
  </si>
  <si>
    <t>29427_平成22年度</t>
  </si>
  <si>
    <t>29427_平成23年度</t>
  </si>
  <si>
    <t>29427_平成24年度</t>
  </si>
  <si>
    <t>29427_平成25年度</t>
  </si>
  <si>
    <t>29427_平成26年度</t>
  </si>
  <si>
    <t>29427_平成27年度</t>
  </si>
  <si>
    <t>29427_平成28年度</t>
  </si>
  <si>
    <t>29427_平成29年度</t>
  </si>
  <si>
    <t>29427_平成30年度</t>
  </si>
  <si>
    <t>29427_令和元年度</t>
  </si>
  <si>
    <t>29427_令和2年度</t>
  </si>
  <si>
    <t>29427_令和3年度</t>
  </si>
  <si>
    <t>29427_令和4年度</t>
  </si>
  <si>
    <t>29427_令和5年度</t>
  </si>
  <si>
    <t>29427_令和6年度</t>
  </si>
  <si>
    <t>45402_平成2年度</t>
  </si>
  <si>
    <t>45402</t>
  </si>
  <si>
    <t>新富町</t>
  </si>
  <si>
    <t>45402_平成17年度</t>
  </si>
  <si>
    <t>45402_平成18年度</t>
  </si>
  <si>
    <t>45402_平成19年度</t>
  </si>
  <si>
    <t>45402_平成20年度</t>
  </si>
  <si>
    <t>45402_平成21年度</t>
  </si>
  <si>
    <t>45402_平成22年度</t>
  </si>
  <si>
    <t>45402_平成23年度</t>
  </si>
  <si>
    <t>45402_平成24年度</t>
  </si>
  <si>
    <t>45402_平成25年度</t>
  </si>
  <si>
    <t>45402_平成26年度</t>
  </si>
  <si>
    <t>45402_平成27年度</t>
  </si>
  <si>
    <t>45402_平成28年度</t>
  </si>
  <si>
    <t>45402_平成29年度</t>
  </si>
  <si>
    <t>45402_平成30年度</t>
  </si>
  <si>
    <t>45402_令和元年度</t>
  </si>
  <si>
    <t>45402_令和2年度</t>
  </si>
  <si>
    <t>45402_令和3年度</t>
  </si>
  <si>
    <t>45402_令和4年度</t>
  </si>
  <si>
    <t>45402_令和5年度</t>
  </si>
  <si>
    <t>45402_令和6年度</t>
  </si>
  <si>
    <t>26303_平成2年度</t>
  </si>
  <si>
    <t>26303</t>
  </si>
  <si>
    <t>大山崎町</t>
  </si>
  <si>
    <t>26303_平成17年度</t>
  </si>
  <si>
    <t>26303_平成18年度</t>
  </si>
  <si>
    <t>26303_平成19年度</t>
  </si>
  <si>
    <t>26303_平成20年度</t>
  </si>
  <si>
    <t>26303_平成21年度</t>
  </si>
  <si>
    <t>26303_平成22年度</t>
  </si>
  <si>
    <t>26303_平成23年度</t>
  </si>
  <si>
    <t>26303_平成24年度</t>
  </si>
  <si>
    <t>26303_平成25年度</t>
  </si>
  <si>
    <t>26303_平成26年度</t>
  </si>
  <si>
    <t>26303_平成27年度</t>
  </si>
  <si>
    <t>26303_平成28年度</t>
  </si>
  <si>
    <t>26303_平成29年度</t>
  </si>
  <si>
    <t>26303_平成30年度</t>
  </si>
  <si>
    <t>26303_令和元年度</t>
  </si>
  <si>
    <t>26303_令和2年度</t>
  </si>
  <si>
    <t>26303_令和3年度</t>
  </si>
  <si>
    <t>26303_令和4年度</t>
  </si>
  <si>
    <t>26303_令和5年度</t>
  </si>
  <si>
    <t>26303_令和6年度</t>
  </si>
  <si>
    <t>27341_平成2年度</t>
  </si>
  <si>
    <t>27341</t>
  </si>
  <si>
    <t>忠岡町</t>
  </si>
  <si>
    <t>27341_平成17年度</t>
  </si>
  <si>
    <t>27341_平成18年度</t>
  </si>
  <si>
    <t>27341_平成19年度</t>
  </si>
  <si>
    <t>27341_平成20年度</t>
  </si>
  <si>
    <t>27341_平成21年度</t>
  </si>
  <si>
    <t>27341_平成22年度</t>
  </si>
  <si>
    <t>27341_平成23年度</t>
  </si>
  <si>
    <t>27341_平成24年度</t>
  </si>
  <si>
    <t>27341_平成25年度</t>
  </si>
  <si>
    <t>27341_平成26年度</t>
  </si>
  <si>
    <t>27341_平成27年度</t>
  </si>
  <si>
    <t>27341_平成28年度</t>
  </si>
  <si>
    <t>27341_平成29年度</t>
  </si>
  <si>
    <t>27341_平成30年度</t>
  </si>
  <si>
    <t>27341_令和元年度</t>
  </si>
  <si>
    <t>27341_令和2年度</t>
  </si>
  <si>
    <t>27341_令和3年度</t>
  </si>
  <si>
    <t>27341_令和4年度</t>
  </si>
  <si>
    <t>27341_令和5年度</t>
  </si>
  <si>
    <t>27341_令和6年度</t>
  </si>
  <si>
    <t>20323_平成2年度</t>
  </si>
  <si>
    <t>20323</t>
  </si>
  <si>
    <t>御代田町</t>
  </si>
  <si>
    <t>20323_平成17年度</t>
  </si>
  <si>
    <t>20323_平成18年度</t>
  </si>
  <si>
    <t>20323_平成19年度</t>
  </si>
  <si>
    <t>20323_平成20年度</t>
  </si>
  <si>
    <t>20323_平成21年度</t>
  </si>
  <si>
    <t>20323_平成22年度</t>
  </si>
  <si>
    <t>20323_平成23年度</t>
  </si>
  <si>
    <t>20323_平成24年度</t>
  </si>
  <si>
    <t>20323_平成25年度</t>
  </si>
  <si>
    <t>20323_平成26年度</t>
  </si>
  <si>
    <t>20323_平成27年度</t>
  </si>
  <si>
    <t>20323_平成28年度</t>
  </si>
  <si>
    <t>20323_平成29年度</t>
  </si>
  <si>
    <t>20323_平成30年度</t>
  </si>
  <si>
    <t>20323_令和元年度</t>
  </si>
  <si>
    <t>20323_令和2年度</t>
  </si>
  <si>
    <t>20323_令和3年度</t>
  </si>
  <si>
    <t>20323_令和4年度</t>
  </si>
  <si>
    <t>20323_令和5年度</t>
  </si>
  <si>
    <t>20323_令和6年度</t>
  </si>
  <si>
    <t>02445_平成2年度</t>
  </si>
  <si>
    <t>02445</t>
  </si>
  <si>
    <t>02445_平成17年度</t>
  </si>
  <si>
    <t>02445_平成18年度</t>
  </si>
  <si>
    <t>02445_平成19年度</t>
  </si>
  <si>
    <t>02445_平成20年度</t>
  </si>
  <si>
    <t>02445_平成21年度</t>
  </si>
  <si>
    <t>02445_平成22年度</t>
  </si>
  <si>
    <t>02445_平成23年度</t>
  </si>
  <si>
    <t>02445_平成24年度</t>
  </si>
  <si>
    <t>02445_平成25年度</t>
  </si>
  <si>
    <t>02445_平成26年度</t>
  </si>
  <si>
    <t>02445_平成27年度</t>
  </si>
  <si>
    <t>02445_平成28年度</t>
  </si>
  <si>
    <t>02445_平成29年度</t>
  </si>
  <si>
    <t>02445_平成30年度</t>
  </si>
  <si>
    <t>02445_令和元年度</t>
  </si>
  <si>
    <t>02445_令和2年度</t>
  </si>
  <si>
    <t>02445_令和3年度</t>
  </si>
  <si>
    <t>02445_令和4年度</t>
  </si>
  <si>
    <t>02445_令和5年度</t>
  </si>
  <si>
    <t>02445_令和6年度</t>
  </si>
  <si>
    <t>45207_平成2年度</t>
  </si>
  <si>
    <t>45207</t>
  </si>
  <si>
    <t>串間市</t>
  </si>
  <si>
    <t>45207_平成17年度</t>
  </si>
  <si>
    <t>45207_平成18年度</t>
  </si>
  <si>
    <t>45207_平成19年度</t>
  </si>
  <si>
    <t>45207_平成20年度</t>
  </si>
  <si>
    <t>45207_平成21年度</t>
  </si>
  <si>
    <t>45207_平成22年度</t>
  </si>
  <si>
    <t>45207_平成23年度</t>
  </si>
  <si>
    <t>45207_平成24年度</t>
  </si>
  <si>
    <t>45207_平成25年度</t>
  </si>
  <si>
    <t>45207_平成26年度</t>
  </si>
  <si>
    <t>45207_平成27年度</t>
  </si>
  <si>
    <t>45207_平成28年度</t>
  </si>
  <si>
    <t>45207_平成29年度</t>
  </si>
  <si>
    <t>45207_平成30年度</t>
  </si>
  <si>
    <t>45207_令和元年度</t>
  </si>
  <si>
    <t>45207_令和2年度</t>
  </si>
  <si>
    <t>45207_令和3年度</t>
  </si>
  <si>
    <t>45207_令和4年度</t>
  </si>
  <si>
    <t>45207_令和5年度</t>
  </si>
  <si>
    <t>45207_令和6年度</t>
  </si>
  <si>
    <t>01400_平成2年度</t>
  </si>
  <si>
    <t>01400_平成17年度</t>
  </si>
  <si>
    <t>01400_平成18年度</t>
  </si>
  <si>
    <t>01400_平成19年度</t>
  </si>
  <si>
    <t>01400_平成20年度</t>
  </si>
  <si>
    <t>01400_平成21年度</t>
  </si>
  <si>
    <t>01400_平成22年度</t>
  </si>
  <si>
    <t>01400_平成23年度</t>
  </si>
  <si>
    <t>01400_平成24年度</t>
  </si>
  <si>
    <t>01400_平成25年度</t>
  </si>
  <si>
    <t>01400_平成26年度</t>
  </si>
  <si>
    <t>01400_平成27年度</t>
  </si>
  <si>
    <t>01400_平成28年度</t>
  </si>
  <si>
    <t>01400_平成29年度</t>
  </si>
  <si>
    <t>01400_平成30年度</t>
  </si>
  <si>
    <t>01400_令和元年度</t>
  </si>
  <si>
    <t>01400_令和2年度</t>
  </si>
  <si>
    <t>01400_令和3年度</t>
  </si>
  <si>
    <t>01400_令和5年度</t>
  </si>
  <si>
    <t>02408_平成2年度</t>
  </si>
  <si>
    <t>02408</t>
  </si>
  <si>
    <t>東北町</t>
  </si>
  <si>
    <t>02408_平成17年度</t>
  </si>
  <si>
    <t>02408_平成18年度</t>
  </si>
  <si>
    <t>02408_平成19年度</t>
  </si>
  <si>
    <t>02408_平成20年度</t>
  </si>
  <si>
    <t>02408_平成21年度</t>
  </si>
  <si>
    <t>02408_平成22年度</t>
  </si>
  <si>
    <t>02408_平成23年度</t>
  </si>
  <si>
    <t>02408_平成24年度</t>
  </si>
  <si>
    <t>02408_平成25年度</t>
  </si>
  <si>
    <t>02408_平成26年度</t>
  </si>
  <si>
    <t>02408_平成27年度</t>
  </si>
  <si>
    <t>02408_平成28年度</t>
  </si>
  <si>
    <t>02408_平成29年度</t>
  </si>
  <si>
    <t>02408_平成30年度</t>
  </si>
  <si>
    <t>02408_令和元年度</t>
  </si>
  <si>
    <t>02408_令和2年度</t>
  </si>
  <si>
    <t>02408_令和3年度</t>
  </si>
  <si>
    <t>02408_令和4年度</t>
  </si>
  <si>
    <t>02408_令和5年度</t>
  </si>
  <si>
    <t>02408_令和6年度</t>
  </si>
  <si>
    <t>31370_平成2年度</t>
  </si>
  <si>
    <t>31370</t>
  </si>
  <si>
    <t>湯梨浜町</t>
  </si>
  <si>
    <t>31370_平成17年度</t>
  </si>
  <si>
    <t>31370_平成18年度</t>
  </si>
  <si>
    <t>31370_平成19年度</t>
  </si>
  <si>
    <t>31370_平成20年度</t>
  </si>
  <si>
    <t>31370_平成21年度</t>
  </si>
  <si>
    <t>31370_平成22年度</t>
  </si>
  <si>
    <t>31370_平成23年度</t>
  </si>
  <si>
    <t>31370_平成24年度</t>
  </si>
  <si>
    <t>31370_平成25年度</t>
  </si>
  <si>
    <t>31370_平成26年度</t>
  </si>
  <si>
    <t>31370_平成27年度</t>
  </si>
  <si>
    <t>31370_平成28年度</t>
  </si>
  <si>
    <t>31370_平成29年度</t>
  </si>
  <si>
    <t>31370_平成30年度</t>
  </si>
  <si>
    <t>31370_令和元年度</t>
  </si>
  <si>
    <t>31370_令和2年度</t>
  </si>
  <si>
    <t>31370_令和3年度</t>
  </si>
  <si>
    <t>31370_令和4年度</t>
  </si>
  <si>
    <t>31370_令和5年度</t>
  </si>
  <si>
    <t>31370_令和6年度</t>
  </si>
  <si>
    <t>26205_平成2年度</t>
  </si>
  <si>
    <t>26205</t>
  </si>
  <si>
    <t>宮津市</t>
  </si>
  <si>
    <t>26205_平成17年度</t>
  </si>
  <si>
    <t>26205_平成18年度</t>
  </si>
  <si>
    <t>26205_平成19年度</t>
  </si>
  <si>
    <t>26205_平成20年度</t>
  </si>
  <si>
    <t>26205_平成21年度</t>
  </si>
  <si>
    <t>26205_平成22年度</t>
  </si>
  <si>
    <t>26205_平成23年度</t>
  </si>
  <si>
    <t>26205_平成24年度</t>
  </si>
  <si>
    <t>26205_平成25年度</t>
  </si>
  <si>
    <t>26205_平成26年度</t>
  </si>
  <si>
    <t>26205_平成27年度</t>
  </si>
  <si>
    <t>26205_平成28年度</t>
  </si>
  <si>
    <t>26205_平成29年度</t>
  </si>
  <si>
    <t>26205_平成30年度</t>
  </si>
  <si>
    <t>26205_令和元年度</t>
  </si>
  <si>
    <t>26205_令和2年度</t>
  </si>
  <si>
    <t>26205_令和3年度</t>
  </si>
  <si>
    <t>26205_令和4年度</t>
  </si>
  <si>
    <t>26205_令和5年度</t>
  </si>
  <si>
    <t>26205_令和6年度</t>
  </si>
  <si>
    <t>07521_平成2年度</t>
  </si>
  <si>
    <t>07521</t>
  </si>
  <si>
    <t>三春町</t>
  </si>
  <si>
    <t>07521_平成17年度</t>
  </si>
  <si>
    <t>07521_平成18年度</t>
  </si>
  <si>
    <t>07521_平成19年度</t>
  </si>
  <si>
    <t>07521_平成20年度</t>
  </si>
  <si>
    <t>07521_平成21年度</t>
  </si>
  <si>
    <t>07521_平成22年度</t>
  </si>
  <si>
    <t>07521_平成23年度</t>
  </si>
  <si>
    <t>07521_平成24年度</t>
  </si>
  <si>
    <t>07521_平成25年度</t>
  </si>
  <si>
    <t>07521_平成26年度</t>
  </si>
  <si>
    <t>07521_平成27年度</t>
  </si>
  <si>
    <t>07521_平成28年度</t>
  </si>
  <si>
    <t>07521_平成29年度</t>
  </si>
  <si>
    <t>07521_平成30年度</t>
  </si>
  <si>
    <t>07521_令和元年度</t>
  </si>
  <si>
    <t>07521_令和2年度</t>
  </si>
  <si>
    <t>07521_令和3年度</t>
  </si>
  <si>
    <t>07521_令和4年度</t>
  </si>
  <si>
    <t>07521_令和5年度</t>
  </si>
  <si>
    <t>07521_令和6年度</t>
  </si>
  <si>
    <t>13305_平成2年度</t>
  </si>
  <si>
    <t>13305</t>
  </si>
  <si>
    <t>日の出町</t>
  </si>
  <si>
    <t>13305_平成17年度</t>
  </si>
  <si>
    <t>13305_平成18年度</t>
  </si>
  <si>
    <t>13305_平成19年度</t>
  </si>
  <si>
    <t>13305_平成20年度</t>
  </si>
  <si>
    <t>13305_平成21年度</t>
  </si>
  <si>
    <t>13305_平成22年度</t>
  </si>
  <si>
    <t>13305_平成23年度</t>
  </si>
  <si>
    <t>13305_平成24年度</t>
  </si>
  <si>
    <t>13305_平成25年度</t>
  </si>
  <si>
    <t>13305_平成26年度</t>
  </si>
  <si>
    <t>13305_平成27年度</t>
  </si>
  <si>
    <t>13305_平成28年度</t>
  </si>
  <si>
    <t>13305_平成29年度</t>
  </si>
  <si>
    <t>13305_平成30年度</t>
  </si>
  <si>
    <t>13305_令和元年度</t>
  </si>
  <si>
    <t>13305_令和2年度</t>
  </si>
  <si>
    <t>13305_令和3年度</t>
  </si>
  <si>
    <t>13305_令和4年度</t>
  </si>
  <si>
    <t>13305_令和5年度</t>
  </si>
  <si>
    <t>13305_令和6年度</t>
  </si>
  <si>
    <t>41327_平成2年度</t>
  </si>
  <si>
    <t>41327</t>
  </si>
  <si>
    <t>吉野ヶ里町</t>
  </si>
  <si>
    <t>41327_平成17年度</t>
  </si>
  <si>
    <t>41327_平成18年度</t>
  </si>
  <si>
    <t>41327_平成19年度</t>
  </si>
  <si>
    <t>41327_平成20年度</t>
  </si>
  <si>
    <t>41327_平成21年度</t>
  </si>
  <si>
    <t>41327_平成22年度</t>
  </si>
  <si>
    <t>41327_平成23年度</t>
  </si>
  <si>
    <t>41327_平成24年度</t>
  </si>
  <si>
    <t>41327_平成25年度</t>
  </si>
  <si>
    <t>41327_平成26年度</t>
  </si>
  <si>
    <t>41327_平成27年度</t>
  </si>
  <si>
    <t>41327_平成28年度</t>
  </si>
  <si>
    <t>41327_平成29年度</t>
  </si>
  <si>
    <t>41327_平成30年度</t>
  </si>
  <si>
    <t>41327_令和元年度</t>
  </si>
  <si>
    <t>41327_令和2年度</t>
  </si>
  <si>
    <t>41327_令和3年度</t>
  </si>
  <si>
    <t>41327_令和4年度</t>
  </si>
  <si>
    <t>41327_令和5年度</t>
  </si>
  <si>
    <t>41327_令和6年度</t>
  </si>
  <si>
    <t>31371_平成2年度</t>
  </si>
  <si>
    <t>31371</t>
  </si>
  <si>
    <t>琴浦町</t>
  </si>
  <si>
    <t>31371_平成17年度</t>
  </si>
  <si>
    <t>31371_平成18年度</t>
  </si>
  <si>
    <t>31371_平成19年度</t>
  </si>
  <si>
    <t>31371_平成20年度</t>
  </si>
  <si>
    <t>31371_平成21年度</t>
  </si>
  <si>
    <t>31371_平成22年度</t>
  </si>
  <si>
    <t>31371_平成23年度</t>
  </si>
  <si>
    <t>31371_平成24年度</t>
  </si>
  <si>
    <t>31371_平成25年度</t>
  </si>
  <si>
    <t>31371_平成26年度</t>
  </si>
  <si>
    <t>31371_平成27年度</t>
  </si>
  <si>
    <t>31371_平成28年度</t>
  </si>
  <si>
    <t>31371_平成29年度</t>
  </si>
  <si>
    <t>31371_平成30年度</t>
  </si>
  <si>
    <t>31371_令和元年度</t>
  </si>
  <si>
    <t>31371_令和2年度</t>
  </si>
  <si>
    <t>31371_令和3年度</t>
  </si>
  <si>
    <t>31371_令和4年度</t>
  </si>
  <si>
    <t>31371_令和5年度</t>
  </si>
  <si>
    <t>31371_令和6年度</t>
  </si>
  <si>
    <t>29442_平成2年度</t>
  </si>
  <si>
    <t>29442</t>
  </si>
  <si>
    <t>大淀町</t>
  </si>
  <si>
    <t>29442_平成17年度</t>
  </si>
  <si>
    <t>29442_平成18年度</t>
  </si>
  <si>
    <t>29442_平成19年度</t>
  </si>
  <si>
    <t>29442_平成20年度</t>
  </si>
  <si>
    <t>29442_平成21年度</t>
  </si>
  <si>
    <t>29442_平成22年度</t>
  </si>
  <si>
    <t>29442_平成23年度</t>
  </si>
  <si>
    <t>29442_平成24年度</t>
  </si>
  <si>
    <t>29442_平成25年度</t>
  </si>
  <si>
    <t>29442_平成26年度</t>
  </si>
  <si>
    <t>29442_平成27年度</t>
  </si>
  <si>
    <t>29442_平成28年度</t>
  </si>
  <si>
    <t>29442_平成29年度</t>
  </si>
  <si>
    <t>29442_平成30年度</t>
  </si>
  <si>
    <t>29442_令和元年度</t>
  </si>
  <si>
    <t>29442_令和2年度</t>
  </si>
  <si>
    <t>29442_令和3年度</t>
  </si>
  <si>
    <t>29442_令和4年度</t>
  </si>
  <si>
    <t>29442_令和5年度</t>
  </si>
  <si>
    <t>29442_令和6年度</t>
  </si>
  <si>
    <t>20385_平成2年度</t>
  </si>
  <si>
    <t>20385</t>
  </si>
  <si>
    <t>南箕輪村</t>
  </si>
  <si>
    <t>20385_平成17年度</t>
  </si>
  <si>
    <t>20385_平成18年度</t>
  </si>
  <si>
    <t>20385_平成19年度</t>
  </si>
  <si>
    <t>20385_平成20年度</t>
  </si>
  <si>
    <t>20385_平成21年度</t>
  </si>
  <si>
    <t>20385_平成22年度</t>
  </si>
  <si>
    <t>20385_平成23年度</t>
  </si>
  <si>
    <t>20385_平成24年度</t>
  </si>
  <si>
    <t>20385_平成25年度</t>
  </si>
  <si>
    <t>20385_平成26年度</t>
  </si>
  <si>
    <t>20385_平成27年度</t>
  </si>
  <si>
    <t>20385_平成28年度</t>
  </si>
  <si>
    <t>20385_平成29年度</t>
  </si>
  <si>
    <t>20385_平成30年度</t>
  </si>
  <si>
    <t>20385_令和元年度</t>
  </si>
  <si>
    <t>20385_令和2年度</t>
  </si>
  <si>
    <t>20385_令和3年度</t>
  </si>
  <si>
    <t>20385_令和4年度</t>
  </si>
  <si>
    <t>20385_令和5年度</t>
  </si>
  <si>
    <t>20385_令和6年度</t>
  </si>
  <si>
    <t>40503_平成2年度</t>
  </si>
  <si>
    <t>40503</t>
  </si>
  <si>
    <t>大刀洗町</t>
  </si>
  <si>
    <t>40503_平成17年度</t>
  </si>
  <si>
    <t>40503_平成18年度</t>
  </si>
  <si>
    <t>40503_平成19年度</t>
  </si>
  <si>
    <t>40503_平成20年度</t>
  </si>
  <si>
    <t>40503_平成21年度</t>
  </si>
  <si>
    <t>40503_平成22年度</t>
  </si>
  <si>
    <t>40503_平成23年度</t>
  </si>
  <si>
    <t>40503_平成24年度</t>
  </si>
  <si>
    <t>40503_平成25年度</t>
  </si>
  <si>
    <t>40503_平成26年度</t>
  </si>
  <si>
    <t>40503_平成27年度</t>
  </si>
  <si>
    <t>40503_平成28年度</t>
  </si>
  <si>
    <t>40503_平成29年度</t>
  </si>
  <si>
    <t>40503_平成30年度</t>
  </si>
  <si>
    <t>40503_令和元年度</t>
  </si>
  <si>
    <t>40503_令和2年度</t>
  </si>
  <si>
    <t>40503_令和3年度</t>
  </si>
  <si>
    <t>40503_令和4年度</t>
  </si>
  <si>
    <t>40503_令和5年度</t>
  </si>
  <si>
    <t>40503_令和6年度</t>
  </si>
  <si>
    <t>23445_平成2年度</t>
  </si>
  <si>
    <t>23445</t>
  </si>
  <si>
    <t>南知多町</t>
  </si>
  <si>
    <t>23445_平成17年度</t>
  </si>
  <si>
    <t>23445_平成18年度</t>
  </si>
  <si>
    <t>23445_平成19年度</t>
  </si>
  <si>
    <t>23445_平成20年度</t>
  </si>
  <si>
    <t>23445_平成21年度</t>
  </si>
  <si>
    <t>23445_平成22年度</t>
  </si>
  <si>
    <t>23445_平成23年度</t>
  </si>
  <si>
    <t>23445_平成24年度</t>
  </si>
  <si>
    <t>23445_平成25年度</t>
  </si>
  <si>
    <t>23445_平成26年度</t>
  </si>
  <si>
    <t>23445_平成27年度</t>
  </si>
  <si>
    <t>23445_平成28年度</t>
  </si>
  <si>
    <t>23445_平成29年度</t>
  </si>
  <si>
    <t>23445_平成30年度</t>
  </si>
  <si>
    <t>23445_令和元年度</t>
  </si>
  <si>
    <t>23445_令和2年度</t>
  </si>
  <si>
    <t>23445_令和3年度</t>
  </si>
  <si>
    <t>23445_令和4年度</t>
  </si>
  <si>
    <t>23445_令和5年度</t>
  </si>
  <si>
    <t>23445_令和6年度</t>
  </si>
  <si>
    <t>23342_平成2年度</t>
  </si>
  <si>
    <t>23342</t>
  </si>
  <si>
    <t>豊山町</t>
  </si>
  <si>
    <t>23342_平成17年度</t>
  </si>
  <si>
    <t>23342_平成18年度</t>
  </si>
  <si>
    <t>23342_平成19年度</t>
  </si>
  <si>
    <t>23342_平成20年度</t>
  </si>
  <si>
    <t>23342_平成21年度</t>
  </si>
  <si>
    <t>23342_平成22年度</t>
  </si>
  <si>
    <t>23342_平成23年度</t>
  </si>
  <si>
    <t>23342_平成24年度</t>
  </si>
  <si>
    <t>23342_平成25年度</t>
  </si>
  <si>
    <t>23342_平成26年度</t>
  </si>
  <si>
    <t>23342_平成27年度</t>
  </si>
  <si>
    <t>23342_平成28年度</t>
  </si>
  <si>
    <t>23342_平成29年度</t>
  </si>
  <si>
    <t>23342_平成30年度</t>
  </si>
  <si>
    <t>23342_令和元年度</t>
  </si>
  <si>
    <t>23342_令和2年度</t>
  </si>
  <si>
    <t>23342_令和3年度</t>
  </si>
  <si>
    <t>23342_令和4年度</t>
  </si>
  <si>
    <t>23342_令和5年度</t>
  </si>
  <si>
    <t>23342_令和6年度</t>
  </si>
  <si>
    <t>39203_平成2年度</t>
  </si>
  <si>
    <t>39203</t>
  </si>
  <si>
    <t>安芸市</t>
  </si>
  <si>
    <t>39203_平成17年度</t>
  </si>
  <si>
    <t>39203_平成18年度</t>
  </si>
  <si>
    <t>39203_平成19年度</t>
  </si>
  <si>
    <t>39203_平成20年度</t>
  </si>
  <si>
    <t>39203_平成21年度</t>
  </si>
  <si>
    <t>39203_平成22年度</t>
  </si>
  <si>
    <t>39203_平成23年度</t>
  </si>
  <si>
    <t>39203_平成24年度</t>
  </si>
  <si>
    <t>39203_平成25年度</t>
  </si>
  <si>
    <t>39203_平成26年度</t>
  </si>
  <si>
    <t>39203_平成27年度</t>
  </si>
  <si>
    <t>39203_平成28年度</t>
  </si>
  <si>
    <t>39203_平成29年度</t>
  </si>
  <si>
    <t>39203_平成30年度</t>
  </si>
  <si>
    <t>39203_令和元年度</t>
  </si>
  <si>
    <t>39203_令和2年度</t>
  </si>
  <si>
    <t>39203_令和3年度</t>
  </si>
  <si>
    <t>39203_令和4年度</t>
  </si>
  <si>
    <t>39203_令和5年度</t>
  </si>
  <si>
    <t>39203_令和6年度</t>
  </si>
  <si>
    <t>24209_平成2年度</t>
  </si>
  <si>
    <t>24209</t>
  </si>
  <si>
    <t>尾鷲市</t>
  </si>
  <si>
    <t>24209_平成17年度</t>
  </si>
  <si>
    <t>24209_平成18年度</t>
  </si>
  <si>
    <t>24209_平成19年度</t>
  </si>
  <si>
    <t>24209_平成20年度</t>
  </si>
  <si>
    <t>24209_平成21年度</t>
  </si>
  <si>
    <t>24209_平成22年度</t>
  </si>
  <si>
    <t>24209_平成23年度</t>
  </si>
  <si>
    <t>24209_平成24年度</t>
  </si>
  <si>
    <t>24209_平成25年度</t>
  </si>
  <si>
    <t>24209_平成26年度</t>
  </si>
  <si>
    <t>24209_平成27年度</t>
  </si>
  <si>
    <t>24209_平成28年度</t>
  </si>
  <si>
    <t>24209_平成29年度</t>
  </si>
  <si>
    <t>24209_平成30年度</t>
  </si>
  <si>
    <t>24209_令和元年度</t>
  </si>
  <si>
    <t>24209_令和2年度</t>
  </si>
  <si>
    <t>24209_令和3年度</t>
  </si>
  <si>
    <t>24209_令和4年度</t>
  </si>
  <si>
    <t>24209_令和5年度</t>
  </si>
  <si>
    <t>24209_令和6年度</t>
  </si>
  <si>
    <t>31329_平成2年度</t>
  </si>
  <si>
    <t>31329</t>
  </si>
  <si>
    <t>八頭町</t>
  </si>
  <si>
    <t>31329_平成17年度</t>
  </si>
  <si>
    <t>31329_平成18年度</t>
  </si>
  <si>
    <t>31329_平成19年度</t>
  </si>
  <si>
    <t>31329_平成20年度</t>
  </si>
  <si>
    <t>31329_平成21年度</t>
  </si>
  <si>
    <t>31329_平成22年度</t>
  </si>
  <si>
    <t>31329_平成23年度</t>
  </si>
  <si>
    <t>31329_平成24年度</t>
  </si>
  <si>
    <t>31329_平成25年度</t>
  </si>
  <si>
    <t>31329_平成26年度</t>
  </si>
  <si>
    <t>31329_平成27年度</t>
  </si>
  <si>
    <t>31329_平成28年度</t>
  </si>
  <si>
    <t>31329_平成29年度</t>
  </si>
  <si>
    <t>31329_平成30年度</t>
  </si>
  <si>
    <t>31329_令和元年度</t>
  </si>
  <si>
    <t>31329_令和2年度</t>
  </si>
  <si>
    <t>31329_令和3年度</t>
  </si>
  <si>
    <t>31329_令和4年度</t>
  </si>
  <si>
    <t>31329_令和5年度</t>
  </si>
  <si>
    <t>31329_令和6年度</t>
  </si>
  <si>
    <t>30404_平成2年度</t>
  </si>
  <si>
    <t>30404</t>
  </si>
  <si>
    <t>上富田町</t>
  </si>
  <si>
    <t>30404_平成17年度</t>
  </si>
  <si>
    <t>30404_平成18年度</t>
  </si>
  <si>
    <t>30404_平成19年度</t>
  </si>
  <si>
    <t>30404_平成20年度</t>
  </si>
  <si>
    <t>30404_平成21年度</t>
  </si>
  <si>
    <t>30404_平成22年度</t>
  </si>
  <si>
    <t>30404_平成23年度</t>
  </si>
  <si>
    <t>30404_平成24年度</t>
  </si>
  <si>
    <t>30404_平成25年度</t>
  </si>
  <si>
    <t>30404_平成26年度</t>
  </si>
  <si>
    <t>30404_平成27年度</t>
  </si>
  <si>
    <t>30404_平成28年度</t>
  </si>
  <si>
    <t>30404_平成29年度</t>
  </si>
  <si>
    <t>30404_平成30年度</t>
  </si>
  <si>
    <t>30404_令和元年度</t>
  </si>
  <si>
    <t>30404_令和2年度</t>
  </si>
  <si>
    <t>30404_令和3年度</t>
  </si>
  <si>
    <t>30404_令和4年度</t>
  </si>
  <si>
    <t>30404_令和5年度</t>
  </si>
  <si>
    <t>30404_令和6年度</t>
  </si>
  <si>
    <t>08309_平成2年度</t>
  </si>
  <si>
    <t>08309</t>
  </si>
  <si>
    <t>大洗町</t>
  </si>
  <si>
    <t>08309_平成17年度</t>
  </si>
  <si>
    <t>08309_平成18年度</t>
  </si>
  <si>
    <t>08309_平成19年度</t>
  </si>
  <si>
    <t>08309_平成20年度</t>
  </si>
  <si>
    <t>08309_平成21年度</t>
  </si>
  <si>
    <t>08309_平成22年度</t>
  </si>
  <si>
    <t>08309_平成23年度</t>
  </si>
  <si>
    <t>08309_平成24年度</t>
  </si>
  <si>
    <t>08309_平成25年度</t>
  </si>
  <si>
    <t>08309_平成26年度</t>
  </si>
  <si>
    <t>08309_平成27年度</t>
  </si>
  <si>
    <t>08309_平成28年度</t>
  </si>
  <si>
    <t>08309_平成29年度</t>
  </si>
  <si>
    <t>08309_平成30年度</t>
  </si>
  <si>
    <t>08309_令和元年度</t>
  </si>
  <si>
    <t>08309_令和2年度</t>
  </si>
  <si>
    <t>08309_令和3年度</t>
  </si>
  <si>
    <t>08309_令和4年度</t>
  </si>
  <si>
    <t>08309_令和5年度</t>
  </si>
  <si>
    <t>08309_令和6年度</t>
  </si>
  <si>
    <t>12218_平成2年度</t>
  </si>
  <si>
    <t>12218</t>
  </si>
  <si>
    <t>勝浦市</t>
  </si>
  <si>
    <t>12218_平成17年度</t>
  </si>
  <si>
    <t>12218_平成18年度</t>
  </si>
  <si>
    <t>12218_平成19年度</t>
  </si>
  <si>
    <t>12218_平成20年度</t>
  </si>
  <si>
    <t>12218_平成21年度</t>
  </si>
  <si>
    <t>12218_平成22年度</t>
  </si>
  <si>
    <t>12218_平成23年度</t>
  </si>
  <si>
    <t>12218_平成24年度</t>
  </si>
  <si>
    <t>12218_平成25年度</t>
  </si>
  <si>
    <t>12218_平成26年度</t>
  </si>
  <si>
    <t>12218_平成27年度</t>
  </si>
  <si>
    <t>12218_平成28年度</t>
  </si>
  <si>
    <t>12218_平成29年度</t>
  </si>
  <si>
    <t>12218_平成30年度</t>
  </si>
  <si>
    <t>12218_令和元年度</t>
  </si>
  <si>
    <t>12218_令和2年度</t>
  </si>
  <si>
    <t>12218_令和3年度</t>
  </si>
  <si>
    <t>12218_令和4年度</t>
  </si>
  <si>
    <t>12218_令和5年度</t>
  </si>
  <si>
    <t>12218_令和6年度</t>
  </si>
  <si>
    <t>28585_平成2年度</t>
  </si>
  <si>
    <t>28585</t>
  </si>
  <si>
    <t>香美町</t>
  </si>
  <si>
    <t>28585_平成17年度</t>
  </si>
  <si>
    <t>28585_平成18年度</t>
  </si>
  <si>
    <t>28585_平成19年度</t>
  </si>
  <si>
    <t>28585_平成20年度</t>
  </si>
  <si>
    <t>28585_平成21年度</t>
  </si>
  <si>
    <t>28585_平成22年度</t>
  </si>
  <si>
    <t>28585_平成23年度</t>
  </si>
  <si>
    <t>28585_平成24年度</t>
  </si>
  <si>
    <t>28585_平成25年度</t>
  </si>
  <si>
    <t>28585_平成26年度</t>
  </si>
  <si>
    <t>28585_平成27年度</t>
  </si>
  <si>
    <t>28585_平成28年度</t>
  </si>
  <si>
    <t>28585_平成29年度</t>
  </si>
  <si>
    <t>28585_平成30年度</t>
  </si>
  <si>
    <t>28585_令和元年度</t>
  </si>
  <si>
    <t>28585_令和2年度</t>
  </si>
  <si>
    <t>28585_令和3年度</t>
  </si>
  <si>
    <t>28585_令和4年度</t>
  </si>
  <si>
    <t>28585_令和5年度</t>
  </si>
  <si>
    <t>28585_令和6年度</t>
  </si>
  <si>
    <t>23212</t>
  </si>
  <si>
    <t>安城市</t>
  </si>
  <si>
    <t>23212_令和4年度</t>
  </si>
  <si>
    <t>23212_令和6年度</t>
  </si>
  <si>
    <t>23207</t>
  </si>
  <si>
    <t>豊川市</t>
  </si>
  <si>
    <t>23207_令和4年度</t>
  </si>
  <si>
    <t>23207_令和6年度</t>
  </si>
  <si>
    <t>23442</t>
  </si>
  <si>
    <t>東浦町</t>
  </si>
  <si>
    <t>23442_令和4年度</t>
  </si>
  <si>
    <t>23442_令和6年度</t>
  </si>
  <si>
    <t>23236</t>
  </si>
  <si>
    <t>みよし市</t>
  </si>
  <si>
    <t>23236_令和4年度</t>
  </si>
  <si>
    <t>23236_令和6年度</t>
  </si>
  <si>
    <t>23232</t>
  </si>
  <si>
    <t>愛西市</t>
  </si>
  <si>
    <t>23232_令和4年度</t>
  </si>
  <si>
    <t>23232_令和6年度</t>
  </si>
  <si>
    <t>23238</t>
  </si>
  <si>
    <t>長久手市</t>
  </si>
  <si>
    <t>23238_令和4年度</t>
  </si>
  <si>
    <t>23238_令和6年度</t>
  </si>
  <si>
    <t>23208</t>
  </si>
  <si>
    <t>津島市</t>
  </si>
  <si>
    <t>23208_令和4年度</t>
  </si>
  <si>
    <t>23208_令和6年度</t>
  </si>
  <si>
    <t>23231</t>
  </si>
  <si>
    <t>田原市</t>
  </si>
  <si>
    <t>23231_令和4年度</t>
  </si>
  <si>
    <t>23231_令和6年度</t>
  </si>
  <si>
    <t>23216</t>
  </si>
  <si>
    <t>常滑市</t>
  </si>
  <si>
    <t>23216_令和4年度</t>
  </si>
  <si>
    <t>23216_令和6年度</t>
  </si>
  <si>
    <t>23441</t>
  </si>
  <si>
    <t>阿久比町</t>
  </si>
  <si>
    <t>23441_令和4年度</t>
  </si>
  <si>
    <t>23441_令和6年度</t>
  </si>
  <si>
    <t>23230</t>
  </si>
  <si>
    <t>日進市</t>
  </si>
  <si>
    <t>23230_令和4年度</t>
  </si>
  <si>
    <t>23230_令和6年度</t>
  </si>
  <si>
    <t>23223</t>
  </si>
  <si>
    <t>大府市</t>
  </si>
  <si>
    <t>23223_令和4年度</t>
  </si>
  <si>
    <t>23223_令和6年度</t>
  </si>
  <si>
    <t>23237</t>
  </si>
  <si>
    <t>あま市</t>
  </si>
  <si>
    <t>23237_令和4年度</t>
  </si>
  <si>
    <t>23237_令和6年度</t>
  </si>
  <si>
    <t>23234</t>
  </si>
  <si>
    <t>北名古屋市</t>
  </si>
  <si>
    <t>23234_令和4年度</t>
  </si>
  <si>
    <t>23234_令和6年度</t>
  </si>
  <si>
    <t>23226</t>
  </si>
  <si>
    <t>尾張旭市</t>
  </si>
  <si>
    <t>23226_令和4年度</t>
  </si>
  <si>
    <t>23226_令和6年度</t>
  </si>
  <si>
    <t>23224</t>
  </si>
  <si>
    <t>知多市</t>
  </si>
  <si>
    <t>23224_令和4年度</t>
  </si>
  <si>
    <t>23224_令和6年度</t>
  </si>
  <si>
    <t>23229</t>
  </si>
  <si>
    <t>豊明市</t>
  </si>
  <si>
    <t>23229_令和4年度</t>
  </si>
  <si>
    <t>23229_令和6年度</t>
  </si>
  <si>
    <t>23227</t>
  </si>
  <si>
    <t>高浜市</t>
  </si>
  <si>
    <t>23227_令和4年度</t>
  </si>
  <si>
    <t>23227_令和6年度</t>
  </si>
  <si>
    <t>23228</t>
  </si>
  <si>
    <t>岩倉市</t>
  </si>
  <si>
    <t>23228_令和4年度</t>
  </si>
  <si>
    <t>23228_令和6年度</t>
  </si>
  <si>
    <t>23362</t>
  </si>
  <si>
    <t>扶桑町</t>
  </si>
  <si>
    <t>23362_令和4年度</t>
  </si>
  <si>
    <t>23362_令和6年度</t>
  </si>
  <si>
    <t>23424</t>
  </si>
  <si>
    <t>大治町</t>
  </si>
  <si>
    <t>23424_令和4年度</t>
  </si>
  <si>
    <t>23424_令和6年度</t>
  </si>
  <si>
    <t>23210</t>
  </si>
  <si>
    <t>刈谷市</t>
  </si>
  <si>
    <t>23210_令和4年度</t>
  </si>
  <si>
    <t>23210_令和6年度</t>
  </si>
  <si>
    <t>23219</t>
  </si>
  <si>
    <t>小牧市</t>
  </si>
  <si>
    <t>23219_令和4年度</t>
  </si>
  <si>
    <t>23219_令和6年度</t>
  </si>
  <si>
    <t>23211</t>
  </si>
  <si>
    <t>豊田市</t>
  </si>
  <si>
    <t>23211_令和4年度</t>
  </si>
  <si>
    <t>23211_令和6年度</t>
  </si>
  <si>
    <t>23202</t>
  </si>
  <si>
    <t>岡崎市</t>
  </si>
  <si>
    <t>23202_令和4年度</t>
  </si>
  <si>
    <t>23202_令和6年度</t>
  </si>
  <si>
    <t>23_平成2年度</t>
  </si>
  <si>
    <t>23</t>
  </si>
  <si>
    <t>愛知県</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</si>
  <si>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</si>
  <si>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</si>
  <si>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</si>
  <si>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</si>
  <si>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</si>
  <si>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</si>
  <si>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</si>
  <si>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</si>
  <si>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</si>
  <si>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</si>
  <si>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</si>
  <si>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</si>
  <si>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</si>
  <si>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</si>
  <si>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</si>
  <si>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</si>
  <si>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</si>
  <si>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</si>
  <si>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23_令和5年度</t>
  </si>
  <si>
    <t>23_令和6年度</t>
  </si>
  <si>
    <t>23342_令和7年度</t>
  </si>
  <si>
    <t>23342_令和8年度</t>
  </si>
  <si>
    <t>23342_令和9年度</t>
  </si>
  <si>
    <t>23342_令和10年度</t>
  </si>
  <si>
    <t>23342_令和11年度</t>
  </si>
  <si>
    <t>23342_令和12年度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</si>
</sst>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1.540599065354876</c:v>
                </c:pt>
                <c:pt idx="1">
                  <c:v>2.5836345673078551E-2</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31.700710934866443</c:v>
                </c:pt>
                <c:pt idx="1">
                  <c:v>32.289204421351577</c:v>
                </c:pt>
                <c:pt idx="2">
                  <c:v>31.616730209352056</c:v>
                </c:pt>
                <c:pt idx="3">
                  <c:v>31.925656279415502</c:v>
                </c:pt>
                <c:pt idx="4">
                  <c:v>32.012349560664909</c:v>
                </c:pt>
                <c:pt idx="5">
                  <c:v>31.399259849341327</c:v>
                </c:pt>
                <c:pt idx="6">
                  <c:v>31.324460072472373</c:v>
                </c:pt>
                <c:pt idx="7">
                  <c:v>31.47997360237812</c:v>
                </c:pt>
                <c:pt idx="8">
                  <c:v>31.42763875784534</c:v>
                </c:pt>
                <c:pt idx="9">
                  <c:v>31.396815026325488</c:v>
                </c:pt>
                <c:pt idx="10">
                  <c:v>31.599622445838399</c:v>
                </c:pt>
                <c:pt idx="11">
                  <c:v>28.402645806866783</c:v>
                </c:pt>
                <c:pt idx="12">
                  <c:v>28.364391446214778</c:v>
                </c:pt>
                <c:pt idx="13">
                  <c:v>29.144559208686946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18.77269854415697</c:v>
                </c:pt>
                <c:pt idx="1">
                  <c:v>20.17825103250107</c:v>
                </c:pt>
                <c:pt idx="2">
                  <c:v>20.997957417488848</c:v>
                </c:pt>
                <c:pt idx="3">
                  <c:v>22.425705995002609</c:v>
                </c:pt>
                <c:pt idx="4">
                  <c:v>20.6271282252359</c:v>
                </c:pt>
                <c:pt idx="5">
                  <c:v>20.054783800128671</c:v>
                </c:pt>
                <c:pt idx="6">
                  <c:v>18.556247068423279</c:v>
                </c:pt>
                <c:pt idx="7">
                  <c:v>18.538882114816811</c:v>
                </c:pt>
                <c:pt idx="8">
                  <c:v>19.383129748123853</c:v>
                </c:pt>
                <c:pt idx="9">
                  <c:v>18.008396199542176</c:v>
                </c:pt>
                <c:pt idx="10">
                  <c:v>17.683545214603416</c:v>
                </c:pt>
                <c:pt idx="11">
                  <c:v>17.761394610741188</c:v>
                </c:pt>
                <c:pt idx="12">
                  <c:v>17.72340108677426</c:v>
                </c:pt>
                <c:pt idx="13">
                  <c:v>17.783892062186951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42.69961188688589</c:v>
                </c:pt>
                <c:pt idx="1">
                  <c:v>43.836314593175153</c:v>
                </c:pt>
                <c:pt idx="2">
                  <c:v>47.475736361847453</c:v>
                </c:pt>
                <c:pt idx="3">
                  <c:v>50.156252028120683</c:v>
                </c:pt>
                <c:pt idx="4">
                  <c:v>49.933838429159373</c:v>
                </c:pt>
                <c:pt idx="5">
                  <c:v>44.529400820768892</c:v>
                </c:pt>
                <c:pt idx="6">
                  <c:v>42.447442838828643</c:v>
                </c:pt>
                <c:pt idx="7">
                  <c:v>36.825045230273702</c:v>
                </c:pt>
                <c:pt idx="8">
                  <c:v>36.494681170810892</c:v>
                </c:pt>
                <c:pt idx="9">
                  <c:v>37.062459264656702</c:v>
                </c:pt>
                <c:pt idx="10">
                  <c:v>35.330077059789545</c:v>
                </c:pt>
                <c:pt idx="11">
                  <c:v>32.178038929526579</c:v>
                </c:pt>
                <c:pt idx="12">
                  <c:v>36.418989333994176</c:v>
                </c:pt>
                <c:pt idx="13">
                  <c:v>34.395560261441965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89.905567001223972</c:v>
                </c:pt>
                <c:pt idx="1">
                  <c:v>87.397561804186978</c:v>
                </c:pt>
                <c:pt idx="2">
                  <c:v>106.4854092204836</c:v>
                </c:pt>
                <c:pt idx="3">
                  <c:v>79.158964146293215</c:v>
                </c:pt>
                <c:pt idx="4">
                  <c:v>103.92691463442</c:v>
                </c:pt>
                <c:pt idx="5">
                  <c:v>142.35074723766488</c:v>
                </c:pt>
                <c:pt idx="6">
                  <c:v>123.10473048835151</c:v>
                </c:pt>
                <c:pt idx="7">
                  <c:v>113.79008474487729</c:v>
                </c:pt>
                <c:pt idx="8">
                  <c:v>109.40469732207154</c:v>
                </c:pt>
                <c:pt idx="9">
                  <c:v>113.31997396856244</c:v>
                </c:pt>
                <c:pt idx="10">
                  <c:v>108.29189642342895</c:v>
                </c:pt>
                <c:pt idx="11">
                  <c:v>128.60139366577653</c:v>
                </c:pt>
                <c:pt idx="12">
                  <c:v>108.16642476665211</c:v>
                </c:pt>
                <c:pt idx="13">
                  <c:v>109.70235901052142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8243</c:v>
                </c:pt>
                <c:pt idx="1">
                  <c:v>8386</c:v>
                </c:pt>
                <c:pt idx="2">
                  <c:v>8452</c:v>
                </c:pt>
                <c:pt idx="3">
                  <c:v>8560</c:v>
                </c:pt>
                <c:pt idx="4">
                  <c:v>8712</c:v>
                </c:pt>
                <c:pt idx="5">
                  <c:v>8783</c:v>
                </c:pt>
                <c:pt idx="6">
                  <c:v>8862</c:v>
                </c:pt>
                <c:pt idx="7">
                  <c:v>9077</c:v>
                </c:pt>
                <c:pt idx="8">
                  <c:v>9175</c:v>
                </c:pt>
                <c:pt idx="9">
                  <c:v>9295</c:v>
                </c:pt>
                <c:pt idx="10">
                  <c:v>9484</c:v>
                </c:pt>
                <c:pt idx="11">
                  <c:v>9543</c:v>
                </c:pt>
                <c:pt idx="12">
                  <c:v>9468</c:v>
                </c:pt>
                <c:pt idx="13">
                  <c:v>9563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2932</c:v>
                </c:pt>
                <c:pt idx="1">
                  <c:v>2929</c:v>
                </c:pt>
                <c:pt idx="2">
                  <c:v>2894</c:v>
                </c:pt>
                <c:pt idx="3">
                  <c:v>2897</c:v>
                </c:pt>
                <c:pt idx="4">
                  <c:v>2982</c:v>
                </c:pt>
                <c:pt idx="5">
                  <c:v>2990</c:v>
                </c:pt>
                <c:pt idx="6">
                  <c:v>2976</c:v>
                </c:pt>
                <c:pt idx="7">
                  <c:v>3077</c:v>
                </c:pt>
                <c:pt idx="8">
                  <c:v>3109</c:v>
                </c:pt>
                <c:pt idx="9">
                  <c:v>3168</c:v>
                </c:pt>
                <c:pt idx="10">
                  <c:v>3214</c:v>
                </c:pt>
                <c:pt idx="11">
                  <c:v>3115</c:v>
                </c:pt>
                <c:pt idx="12">
                  <c:v>3136</c:v>
                </c:pt>
                <c:pt idx="13">
                  <c:v>3174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5547</c:v>
                </c:pt>
                <c:pt idx="1">
                  <c:v>5431</c:v>
                </c:pt>
                <c:pt idx="2">
                  <c:v>5611</c:v>
                </c:pt>
                <c:pt idx="3">
                  <c:v>5928</c:v>
                </c:pt>
                <c:pt idx="4">
                  <c:v>6034</c:v>
                </c:pt>
                <c:pt idx="5">
                  <c:v>6118</c:v>
                </c:pt>
                <c:pt idx="6">
                  <c:v>6295</c:v>
                </c:pt>
                <c:pt idx="7">
                  <c:v>6384</c:v>
                </c:pt>
                <c:pt idx="8">
                  <c:v>6525</c:v>
                </c:pt>
                <c:pt idx="9">
                  <c:v>6683</c:v>
                </c:pt>
                <c:pt idx="10">
                  <c:v>6761</c:v>
                </c:pt>
                <c:pt idx="11">
                  <c:v>6857</c:v>
                </c:pt>
                <c:pt idx="12">
                  <c:v>6956</c:v>
                </c:pt>
                <c:pt idx="13">
                  <c:v>7077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0</c:v>
                </c:pt>
                <c:pt idx="1">
                  <c:v>0</c:v>
                </c:pt>
                <c:pt idx="2">
                  <c:v>0</c:v>
                </c:pt>
                <c:pt idx="3">
                  <c:v>0</c:v>
                </c:pt>
                <c:pt idx="4">
                  <c:v>0</c:v>
                </c:pt>
                <c:pt idx="5">
                  <c:v>51</c:v>
                </c:pt>
                <c:pt idx="6">
                  <c:v>51</c:v>
                </c:pt>
                <c:pt idx="7">
                  <c:v>51</c:v>
                </c:pt>
                <c:pt idx="8">
                  <c:v>51</c:v>
                </c:pt>
                <c:pt idx="9">
                  <c:v>51</c:v>
                </c:pt>
                <c:pt idx="10">
                  <c:v>51</c:v>
                </c:pt>
                <c:pt idx="11">
                  <c:v>279</c:v>
                </c:pt>
                <c:pt idx="12">
                  <c:v>279</c:v>
                </c:pt>
                <c:pt idx="13">
                  <c:v>279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445</c:v>
                </c:pt>
                <c:pt idx="1">
                  <c:v>445</c:v>
                </c:pt>
                <c:pt idx="2">
                  <c:v>445</c:v>
                </c:pt>
                <c:pt idx="3">
                  <c:v>445</c:v>
                </c:pt>
                <c:pt idx="4">
                  <c:v>445</c:v>
                </c:pt>
                <c:pt idx="5">
                  <c:v>403</c:v>
                </c:pt>
                <c:pt idx="6">
                  <c:v>403</c:v>
                </c:pt>
                <c:pt idx="7">
                  <c:v>403</c:v>
                </c:pt>
                <c:pt idx="8">
                  <c:v>403</c:v>
                </c:pt>
                <c:pt idx="9">
                  <c:v>403</c:v>
                </c:pt>
                <c:pt idx="10">
                  <c:v>403</c:v>
                </c:pt>
                <c:pt idx="11">
                  <c:v>438</c:v>
                </c:pt>
                <c:pt idx="12">
                  <c:v>438</c:v>
                </c:pt>
                <c:pt idx="13">
                  <c:v>438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906.34370000000001</c:v>
                </c:pt>
                <c:pt idx="1">
                  <c:v>891.91079999999999</c:v>
                </c:pt>
                <c:pt idx="2">
                  <c:v>1068.8791000000001</c:v>
                </c:pt>
                <c:pt idx="3">
                  <c:v>853.84670000000006</c:v>
                </c:pt>
                <c:pt idx="4">
                  <c:v>1161.2034000000001</c:v>
                </c:pt>
                <c:pt idx="5">
                  <c:v>1710.0857000000001</c:v>
                </c:pt>
                <c:pt idx="6">
                  <c:v>1683.2635</c:v>
                </c:pt>
                <c:pt idx="7">
                  <c:v>1436.4444000000001</c:v>
                </c:pt>
                <c:pt idx="8">
                  <c:v>1472.1370999999999</c:v>
                </c:pt>
                <c:pt idx="9">
                  <c:v>1596.7738999999999</c:v>
                </c:pt>
                <c:pt idx="10">
                  <c:v>1595.5441000000001</c:v>
                </c:pt>
                <c:pt idx="11">
                  <c:v>1710.15</c:v>
                </c:pt>
                <c:pt idx="12">
                  <c:v>1488.1742999999999</c:v>
                </c:pt>
                <c:pt idx="13">
                  <c:v>1848.0054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26.509</c:v>
                </c:pt>
                <c:pt idx="1">
                  <c:v>23.59</c:v>
                </c:pt>
                <c:pt idx="2">
                  <c:v>23.49</c:v>
                </c:pt>
                <c:pt idx="3">
                  <c:v>25.466000000000001</c:v>
                </c:pt>
                <c:pt idx="4">
                  <c:v>28.829000000000001</c:v>
                </c:pt>
                <c:pt idx="5">
                  <c:v>30.443000000000001</c:v>
                </c:pt>
                <c:pt idx="6">
                  <c:v>33.915999999999997</c:v>
                </c:pt>
                <c:pt idx="7">
                  <c:v>33.494</c:v>
                </c:pt>
                <c:pt idx="8">
                  <c:v>30.117000000000001</c:v>
                </c:pt>
                <c:pt idx="9">
                  <c:v>24.625</c:v>
                </c:pt>
                <c:pt idx="10">
                  <c:v>22.672000000000001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10.071</c:v>
                </c:pt>
                <c:pt idx="1">
                  <c:v>8.8949999999999996</c:v>
                </c:pt>
                <c:pt idx="2">
                  <c:v>9.2100000000000009</c:v>
                </c:pt>
                <c:pt idx="3">
                  <c:v>9.5809999999999995</c:v>
                </c:pt>
                <c:pt idx="4">
                  <c:v>9.875</c:v>
                </c:pt>
                <c:pt idx="5">
                  <c:v>9.2809999999999988</c:v>
                </c:pt>
                <c:pt idx="6">
                  <c:v>8.8389999999999986</c:v>
                </c:pt>
                <c:pt idx="7">
                  <c:v>8.6219999999999999</c:v>
                </c:pt>
                <c:pt idx="8">
                  <c:v>6.9559999999999995</c:v>
                </c:pt>
                <c:pt idx="9">
                  <c:v>6.242</c:v>
                </c:pt>
                <c:pt idx="10">
                  <c:v>6.0659999999999998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16.437999999999999</c:v>
                </c:pt>
                <c:pt idx="1">
                  <c:v>14.695</c:v>
                </c:pt>
                <c:pt idx="2">
                  <c:v>14.28</c:v>
                </c:pt>
                <c:pt idx="3">
                  <c:v>15.885</c:v>
                </c:pt>
                <c:pt idx="4">
                  <c:v>18.954000000000001</c:v>
                </c:pt>
                <c:pt idx="5">
                  <c:v>21.161999999999999</c:v>
                </c:pt>
                <c:pt idx="6">
                  <c:v>25.077000000000002</c:v>
                </c:pt>
                <c:pt idx="7">
                  <c:v>24.872</c:v>
                </c:pt>
                <c:pt idx="8">
                  <c:v>23.161000000000001</c:v>
                </c:pt>
                <c:pt idx="9">
                  <c:v>18.382999999999999</c:v>
                </c:pt>
                <c:pt idx="10">
                  <c:v>16.606000000000002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47.475736361847453</c:v>
                </c:pt>
                <c:pt idx="1">
                  <c:v>50.156252028120683</c:v>
                </c:pt>
                <c:pt idx="2">
                  <c:v>49.933838429159373</c:v>
                </c:pt>
                <c:pt idx="3">
                  <c:v>44.529400820768892</c:v>
                </c:pt>
                <c:pt idx="4">
                  <c:v>42.447442838828643</c:v>
                </c:pt>
                <c:pt idx="5">
                  <c:v>36.825045230273702</c:v>
                </c:pt>
                <c:pt idx="6">
                  <c:v>36.494681170810892</c:v>
                </c:pt>
                <c:pt idx="7">
                  <c:v>37.062459264656702</c:v>
                </c:pt>
                <c:pt idx="8">
                  <c:v>35.330077059789545</c:v>
                </c:pt>
                <c:pt idx="9">
                  <c:v>32.178038929526579</c:v>
                </c:pt>
                <c:pt idx="10">
                  <c:v>36.418989333994176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106.4854092204836</c:v>
                </c:pt>
                <c:pt idx="1">
                  <c:v>79.158964146293215</c:v>
                </c:pt>
                <c:pt idx="2">
                  <c:v>103.92691463442</c:v>
                </c:pt>
                <c:pt idx="3">
                  <c:v>142.35074723766488</c:v>
                </c:pt>
                <c:pt idx="4">
                  <c:v>123.10473048835151</c:v>
                </c:pt>
                <c:pt idx="5">
                  <c:v>113.79008474487729</c:v>
                </c:pt>
                <c:pt idx="6">
                  <c:v>109.40469732207154</c:v>
                </c:pt>
                <c:pt idx="7">
                  <c:v>113.31997396856244</c:v>
                </c:pt>
                <c:pt idx="8">
                  <c:v>108.29189642342895</c:v>
                </c:pt>
                <c:pt idx="9">
                  <c:v>128.60139366577653</c:v>
                </c:pt>
                <c:pt idx="10">
                  <c:v>108.16642476665211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0.15436856673916952</c:v>
                </c:pt>
                <c:pt idx="1">
                  <c:v>0.18563911438813496</c:v>
                </c:pt>
                <c:pt idx="2">
                  <c:v>0.13740425230780925</c:v>
                </c:pt>
                <c:pt idx="3">
                  <c:v>0.11159056280525766</c:v>
                </c:pt>
                <c:pt idx="4">
                  <c:v>0.15396646355351454</c:v>
                </c:pt>
                <c:pt idx="5">
                  <c:v>0.18597402442792968</c:v>
                </c:pt>
                <c:pt idx="6">
                  <c:v>0.22921319297814932</c:v>
                </c:pt>
                <c:pt idx="7">
                  <c:v>0.21948469567156859</c:v>
                </c:pt>
                <c:pt idx="8">
                  <c:v>0.21387565242591058</c:v>
                </c:pt>
                <c:pt idx="9">
                  <c:v>0.14294557372975106</c:v>
                </c:pt>
                <c:pt idx="10">
                  <c:v>0.15352268539728658</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0.21212941118472628</c:v>
                </c:pt>
                <c:pt idx="1">
                  <c:v>0.17734578722136005</c:v>
                </c:pt>
                <c:pt idx="2">
                  <c:v>0.18444406217771811</c:v>
                </c:pt>
                <c:pt idx="3">
                  <c:v>0.21516121536338614</c:v>
                </c:pt>
                <c:pt idx="4">
                  <c:v>0.23264063367715709</c:v>
                </c:pt>
                <c:pt idx="5">
                  <c:v>0.25202956145645494</c:v>
                </c:pt>
                <c:pt idx="6">
                  <c:v>0.24219967722500865</c:v>
                </c:pt>
                <c:pt idx="7">
                  <c:v>0.23263431976900853</c:v>
                </c:pt>
                <c:pt idx="8">
                  <c:v>0.19688606928958211</c:v>
                </c:pt>
                <c:pt idx="9">
                  <c:v>0.19398323228058309</c:v>
                </c:pt>
                <c:pt idx="10">
                  <c:v>0.16656145903362235</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16.606000000000002</c:v>
                </c:pt>
                <c:pt idx="2">
                  <c:v>0</c:v>
                </c:pt>
                <c:pt idx="3">
                  <c:v>0</c:v>
                </c:pt>
                <c:pt idx="4">
                  <c:v>6.0659999999999998</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16.606000000000002</c:v>
                </c:pt>
                <c:pt idx="4" formatCode="#,##0">
                  <c:v>6.0659999999999998</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I：卸売業，小売業(N=1)</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16.606000000000002</c:v>
                </c:pt>
                <c:pt idx="23">
                  <c:v>0</c:v>
                </c:pt>
                <c:pt idx="24">
                  <c:v>0</c:v>
                </c:pt>
                <c:pt idx="25">
                  <c:v>0</c:v>
                </c:pt>
                <c:pt idx="26">
                  <c:v>0</c:v>
                </c:pt>
                <c:pt idx="27">
                  <c:v>2.9889999999999999</c:v>
                </c:pt>
                <c:pt idx="28">
                  <c:v>0</c:v>
                </c:pt>
                <c:pt idx="29">
                  <c:v>0</c:v>
                </c:pt>
                <c:pt idx="30">
                  <c:v>0</c:v>
                </c:pt>
                <c:pt idx="31">
                  <c:v>0</c:v>
                </c:pt>
                <c:pt idx="32">
                  <c:v>0</c:v>
                </c:pt>
                <c:pt idx="33">
                  <c:v>0</c:v>
                </c:pt>
                <c:pt idx="34">
                  <c:v>0</c:v>
                </c:pt>
                <c:pt idx="35">
                  <c:v>0</c:v>
                </c:pt>
                <c:pt idx="36">
                  <c:v>3.077</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85.861369522750337</c:v>
                </c:pt>
                <c:pt idx="2">
                  <c:v>1.072517703751783</c:v>
                </c:pt>
                <c:pt idx="3">
                  <c:v>0</c:v>
                </c:pt>
                <c:pt idx="4">
                  <c:v>59.162939149403982</c:v>
                </c:pt>
                <c:pt idx="5">
                  <c:v>18.36744159042896</c:v>
                </c:pt>
                <c:pt idx="7">
                  <c:v>34.488762968146531</c:v>
                </c:pt>
                <c:pt idx="8">
                  <c:v>0.78856813224828304</c:v>
                </c:pt>
                <c:pt idx="9">
                  <c:v>0</c:v>
                </c:pt>
                <c:pt idx="10">
                  <c:v>1.912594265087413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86.933887226502122</c:v>
                </c:pt>
                <c:pt idx="4" formatCode="#,##0">
                  <c:v>59.162939149403982</c:v>
                </c:pt>
                <c:pt idx="5" formatCode="#,##0">
                  <c:v>18.36744159042896</c:v>
                </c:pt>
                <c:pt idx="6" formatCode="#,##0">
                  <c:v>35.277331100394811</c:v>
                </c:pt>
                <c:pt idx="10" formatCode="#,##0">
                  <c:v>1.912594265087413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22.672000000000001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22.672000000000001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豊山町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16.606000000000002</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豊山町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2.9889999999999999</c:v>
                </c:pt>
                <c:pt idx="4">
                  <c:v>0</c:v>
                </c:pt>
                <c:pt idx="5">
                  <c:v>0</c:v>
                </c:pt>
                <c:pt idx="6">
                  <c:v>0</c:v>
                </c:pt>
                <c:pt idx="7">
                  <c:v>0</c:v>
                </c:pt>
                <c:pt idx="8">
                  <c:v>0</c:v>
                </c:pt>
                <c:pt idx="9">
                  <c:v>0</c:v>
                </c:pt>
                <c:pt idx="10">
                  <c:v>0</c:v>
                </c:pt>
                <c:pt idx="11">
                  <c:v>0</c:v>
                </c:pt>
                <c:pt idx="12">
                  <c:v>3.077</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豊山町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豊山町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5,017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2802.6000000000022</c:v>
                </c:pt>
                <c:pt idx="1">
                  <c:v>2214</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6,292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3363.4563120000021</c:v>
                </c:pt>
                <c:pt idx="1">
                  <c:v>2928.5906400000003</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豊山町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3.6437155560000001</c:v>
                </c:pt>
                <c:pt idx="1">
                  <c:v>0</c:v>
                </c:pt>
                <c:pt idx="2">
                  <c:v>0</c:v>
                </c:pt>
                <c:pt idx="3">
                  <c:v>0</c:v>
                </c:pt>
                <c:pt idx="4">
                  <c:v>1.7047517000000001</c:v>
                </c:pt>
                <c:pt idx="5">
                  <c:v>12.45145569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73,329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豊山町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73329</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907</c:v>
                </c:pt>
                <c:pt idx="1">
                  <c:v>1065.0999999999999</c:v>
                </c:pt>
                <c:pt idx="2">
                  <c:v>1727.7</c:v>
                </c:pt>
                <c:pt idx="3">
                  <c:v>2048</c:v>
                </c:pt>
                <c:pt idx="4">
                  <c:v>2125.5</c:v>
                </c:pt>
                <c:pt idx="5">
                  <c:v>2125.5</c:v>
                </c:pt>
                <c:pt idx="6">
                  <c:v>2175</c:v>
                </c:pt>
                <c:pt idx="7">
                  <c:v>2214</c:v>
                </c:pt>
                <c:pt idx="8">
                  <c:v>2214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1502.1</c:v>
                </c:pt>
                <c:pt idx="1">
                  <c:v>1686</c:v>
                </c:pt>
                <c:pt idx="2">
                  <c:v>1810.9</c:v>
                </c:pt>
                <c:pt idx="3">
                  <c:v>1939.6</c:v>
                </c:pt>
                <c:pt idx="4">
                  <c:v>2071.6</c:v>
                </c:pt>
                <c:pt idx="5">
                  <c:v>2258.3000000000002</c:v>
                </c:pt>
                <c:pt idx="6">
                  <c:v>2391.8000000000002</c:v>
                </c:pt>
                <c:pt idx="7">
                  <c:v>2580.2000000000007</c:v>
                </c:pt>
                <c:pt idx="8">
                  <c:v>2802.6000000000022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1.6945479736207313E-2</c:v>
                </c:pt>
                <c:pt idx="1">
                  <c:v>2.0903957322160802E-2</c:v>
                </c:pt>
                <c:pt idx="2">
                  <c:v>2.63197239928286E-2</c:v>
                </c:pt>
                <c:pt idx="3">
                  <c:v>2.988403826718395E-2</c:v>
                </c:pt>
                <c:pt idx="4">
                  <c:v>3.1085003200674061E-2</c:v>
                </c:pt>
                <c:pt idx="5">
                  <c:v>3.0647064809209763E-2</c:v>
                </c:pt>
                <c:pt idx="6">
                  <c:v>3.4834512479261372E-2</c:v>
                </c:pt>
                <c:pt idx="7">
                  <c:v>3.5560921644124319E-2</c:v>
                </c:pt>
                <c:pt idx="8">
                  <c:v>3.713622900667185E-2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103.1303542979586</c:v>
                </c:pt>
                <c:pt idx="2">
                  <c:v>0.79656033646140278</c:v>
                </c:pt>
                <c:pt idx="3">
                  <c:v>0</c:v>
                </c:pt>
                <c:pt idx="4">
                  <c:v>49.933838429159373</c:v>
                </c:pt>
                <c:pt idx="5">
                  <c:v>20.6271282252359</c:v>
                </c:pt>
                <c:pt idx="7">
                  <c:v>30.841273823456966</c:v>
                </c:pt>
                <c:pt idx="8">
                  <c:v>1.1710757372079399</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103.92691463442</c:v>
                </c:pt>
                <c:pt idx="4" formatCode="#,##0">
                  <c:v>49.933838429159373</c:v>
                </c:pt>
                <c:pt idx="5" formatCode="#,##0">
                  <c:v>20.6271282252359</c:v>
                </c:pt>
                <c:pt idx="6" formatCode="#,##0">
                  <c:v>32.012349560664909</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356</c:v>
                </c:pt>
                <c:pt idx="1">
                  <c:v>392</c:v>
                </c:pt>
                <c:pt idx="2">
                  <c:v>418</c:v>
                </c:pt>
                <c:pt idx="3">
                  <c:v>445</c:v>
                </c:pt>
                <c:pt idx="4">
                  <c:v>470</c:v>
                </c:pt>
                <c:pt idx="5">
                  <c:v>504</c:v>
                </c:pt>
                <c:pt idx="6">
                  <c:v>528</c:v>
                </c:pt>
                <c:pt idx="7">
                  <c:v>558</c:v>
                </c:pt>
                <c:pt idx="8">
                  <c:v>604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169431.49911289001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6292.0469520000024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101214.32100000001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101214.32100000001</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6292.0469520000024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排出量比較シート!$DN$21:$DN$50</c:f>
              <c:numCache>
                <c:formatCode>0.0%;;</c:formatCode>
                <c:ptCount val="30"/>
                <c:pt idx="0">
                  <c:v>0.17</c:v>
                </c:pt>
                <c:pt idx="1">
                  <c:v>0.86</c:v>
                </c:pt>
                <c:pt idx="2">
                  <c:v>1</c:v>
                </c:pt>
                <c:pt idx="3">
                  <c:v>0.88</c:v>
                </c:pt>
                <c:pt idx="4">
                  <c:v>0.96</c:v>
                </c:pt>
                <c:pt idx="5">
                  <c:v>0.22</c:v>
                </c:pt>
                <c:pt idx="6">
                  <c:v>1</c:v>
                </c:pt>
                <c:pt idx="7">
                  <c:v>0</c:v>
                </c:pt>
                <c:pt idx="8">
                  <c:v>0</c:v>
                </c:pt>
                <c:pt idx="9">
                  <c:v>0.61</c:v>
                </c:pt>
                <c:pt idx="10">
                  <c:v>0</c:v>
                </c:pt>
                <c:pt idx="11">
                  <c:v>0</c:v>
                </c:pt>
                <c:pt idx="12">
                  <c:v>1</c:v>
                </c:pt>
                <c:pt idx="13">
                  <c:v>0.83</c:v>
                </c:pt>
                <c:pt idx="14">
                  <c:v>0.36</c:v>
                </c:pt>
                <c:pt idx="15">
                  <c:v>0.89</c:v>
                </c:pt>
                <c:pt idx="16">
                  <c:v>1</c:v>
                </c:pt>
                <c:pt idx="17">
                  <c:v>1</c:v>
                </c:pt>
                <c:pt idx="18">
                  <c:v>1</c:v>
                </c:pt>
                <c:pt idx="19">
                  <c:v>1</c:v>
                </c:pt>
                <c:pt idx="20">
                  <c:v>0</c:v>
                </c:pt>
                <c:pt idx="21">
                  <c:v>0.73</c:v>
                </c:pt>
                <c:pt idx="22">
                  <c:v>0.47</c:v>
                </c:pt>
                <c:pt idx="23">
                  <c:v>0.43</c:v>
                </c:pt>
                <c:pt idx="24">
                  <c:v>0</c:v>
                </c:pt>
                <c:pt idx="25">
                  <c:v>1</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排出量比較シート!$DP$21:$DP$50</c:f>
              <c:numCache>
                <c:formatCode>0.0%;;</c:formatCode>
                <c:ptCount val="30"/>
                <c:pt idx="0">
                  <c:v>0</c:v>
                </c:pt>
                <c:pt idx="1">
                  <c:v>0.14000000000000001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排出量比較シート!$DQ$21:$DQ$50</c:f>
              <c:numCache>
                <c:formatCode>0.0%;;</c:formatCode>
                <c:ptCount val="30"/>
                <c:pt idx="0">
                  <c:v>0.83</c:v>
                </c:pt>
                <c:pt idx="1">
                  <c:v>0</c:v>
                </c:pt>
                <c:pt idx="2">
                  <c:v>0</c:v>
                </c:pt>
                <c:pt idx="3">
                  <c:v>0.12</c:v>
                </c:pt>
                <c:pt idx="4">
                  <c:v>0.04</c:v>
                </c:pt>
                <c:pt idx="5">
                  <c:v>0.78</c:v>
                </c:pt>
                <c:pt idx="6">
                  <c:v>0</c:v>
                </c:pt>
                <c:pt idx="7">
                  <c:v>0</c:v>
                </c:pt>
                <c:pt idx="8">
                  <c:v>0</c:v>
                </c:pt>
                <c:pt idx="9">
                  <c:v>0.39</c:v>
                </c:pt>
                <c:pt idx="10">
                  <c:v>1</c:v>
                </c:pt>
                <c:pt idx="11">
                  <c:v>0</c:v>
                </c:pt>
                <c:pt idx="12">
                  <c:v>0</c:v>
                </c:pt>
                <c:pt idx="13">
                  <c:v>0.17</c:v>
                </c:pt>
                <c:pt idx="14">
                  <c:v>0.64</c:v>
                </c:pt>
                <c:pt idx="15">
                  <c:v>0.11</c:v>
                </c:pt>
                <c:pt idx="16">
                  <c:v>0</c:v>
                </c:pt>
                <c:pt idx="17">
                  <c:v>0</c:v>
                </c:pt>
                <c:pt idx="18">
                  <c:v>0</c:v>
                </c:pt>
                <c:pt idx="19">
                  <c:v>0</c:v>
                </c:pt>
                <c:pt idx="20">
                  <c:v>1</c:v>
                </c:pt>
                <c:pt idx="21">
                  <c:v>0.27</c:v>
                </c:pt>
                <c:pt idx="22">
                  <c:v>0.53</c:v>
                </c:pt>
                <c:pt idx="23">
                  <c:v>0.56999999999999995</c:v>
                </c:pt>
                <c:pt idx="24">
                  <c:v>0</c:v>
                </c:pt>
                <c:pt idx="25">
                  <c:v>0</c:v>
                </c:pt>
                <c:pt idx="26">
                  <c:v>1</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排出量比較シート!$DF$21:$DF$50</c:f>
              <c:numCache>
                <c:formatCode>#,##0;;</c:formatCode>
                <c:ptCount val="30"/>
                <c:pt idx="0">
                  <c:v>1</c:v>
                </c:pt>
                <c:pt idx="1">
                  <c:v>4</c:v>
                </c:pt>
                <c:pt idx="2">
                  <c:v>1</c:v>
                </c:pt>
                <c:pt idx="3">
                  <c:v>2</c:v>
                </c:pt>
                <c:pt idx="4">
                  <c:v>4</c:v>
                </c:pt>
                <c:pt idx="5">
                  <c:v>3</c:v>
                </c:pt>
                <c:pt idx="6">
                  <c:v>3</c:v>
                </c:pt>
                <c:pt idx="7">
                  <c:v>0</c:v>
                </c:pt>
                <c:pt idx="8">
                  <c:v>0</c:v>
                </c:pt>
                <c:pt idx="9">
                  <c:v>1</c:v>
                </c:pt>
                <c:pt idx="10">
                  <c:v>0</c:v>
                </c:pt>
                <c:pt idx="11">
                  <c:v>0</c:v>
                </c:pt>
                <c:pt idx="12">
                  <c:v>2</c:v>
                </c:pt>
                <c:pt idx="13">
                  <c:v>4</c:v>
                </c:pt>
                <c:pt idx="14">
                  <c:v>2</c:v>
                </c:pt>
                <c:pt idx="15">
                  <c:v>7</c:v>
                </c:pt>
                <c:pt idx="16">
                  <c:v>3</c:v>
                </c:pt>
                <c:pt idx="17">
                  <c:v>1</c:v>
                </c:pt>
                <c:pt idx="18">
                  <c:v>2</c:v>
                </c:pt>
                <c:pt idx="19">
                  <c:v>1</c:v>
                </c:pt>
                <c:pt idx="20">
                  <c:v>0</c:v>
                </c:pt>
                <c:pt idx="21">
                  <c:v>1</c:v>
                </c:pt>
                <c:pt idx="22">
                  <c:v>1</c:v>
                </c:pt>
                <c:pt idx="23">
                  <c:v>1</c:v>
                </c:pt>
                <c:pt idx="24">
                  <c:v>0</c:v>
                </c:pt>
                <c:pt idx="25">
                  <c:v>2</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排出量比較シート!$DH$21:$DH$50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排出量比較シート!$DI$21:$DI$50</c:f>
              <c:numCache>
                <c:formatCode>#,##0;;</c:formatCode>
                <c:ptCount val="30"/>
                <c:pt idx="0">
                  <c:v>5</c:v>
                </c:pt>
                <c:pt idx="1">
                  <c:v>0</c:v>
                </c:pt>
                <c:pt idx="2">
                  <c:v>0</c:v>
                </c:pt>
                <c:pt idx="3">
                  <c:v>1</c:v>
                </c:pt>
                <c:pt idx="4">
                  <c:v>1</c:v>
                </c:pt>
                <c:pt idx="5">
                  <c:v>2</c:v>
                </c:pt>
                <c:pt idx="6">
                  <c:v>0</c:v>
                </c:pt>
                <c:pt idx="7">
                  <c:v>0</c:v>
                </c:pt>
                <c:pt idx="8">
                  <c:v>0</c:v>
                </c:pt>
                <c:pt idx="9">
                  <c:v>2</c:v>
                </c:pt>
                <c:pt idx="10">
                  <c:v>1</c:v>
                </c:pt>
                <c:pt idx="11">
                  <c:v>0</c:v>
                </c:pt>
                <c:pt idx="12">
                  <c:v>0</c:v>
                </c:pt>
                <c:pt idx="13">
                  <c:v>1</c:v>
                </c:pt>
                <c:pt idx="14">
                  <c:v>3</c:v>
                </c:pt>
                <c:pt idx="15">
                  <c:v>2</c:v>
                </c:pt>
                <c:pt idx="16">
                  <c:v>0</c:v>
                </c:pt>
                <c:pt idx="17">
                  <c:v>0</c:v>
                </c:pt>
                <c:pt idx="18">
                  <c:v>0</c:v>
                </c:pt>
                <c:pt idx="19">
                  <c:v>0</c:v>
                </c:pt>
                <c:pt idx="20">
                  <c:v>1</c:v>
                </c:pt>
                <c:pt idx="21">
                  <c:v>2</c:v>
                </c:pt>
                <c:pt idx="22">
                  <c:v>2</c:v>
                </c:pt>
                <c:pt idx="23">
                  <c:v>1</c:v>
                </c:pt>
                <c:pt idx="24">
                  <c:v>0</c:v>
                </c:pt>
                <c:pt idx="25">
                  <c:v>0</c:v>
                </c:pt>
                <c:pt idx="26">
                  <c:v>2</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排出量比較シート!$DL$21:$DL$50</c:f>
              <c:numCache>
                <c:formatCode>#,##0;;</c:formatCode>
                <c:ptCount val="30"/>
                <c:pt idx="0">
                  <c:v>6</c:v>
                </c:pt>
                <c:pt idx="1">
                  <c:v>5</c:v>
                </c:pt>
                <c:pt idx="2">
                  <c:v>1</c:v>
                </c:pt>
                <c:pt idx="3">
                  <c:v>3</c:v>
                </c:pt>
                <c:pt idx="4">
                  <c:v>5</c:v>
                </c:pt>
                <c:pt idx="5">
                  <c:v>5</c:v>
                </c:pt>
                <c:pt idx="6">
                  <c:v>3</c:v>
                </c:pt>
                <c:pt idx="7">
                  <c:v>0</c:v>
                </c:pt>
                <c:pt idx="8">
                  <c:v>0</c:v>
                </c:pt>
                <c:pt idx="9">
                  <c:v>3</c:v>
                </c:pt>
                <c:pt idx="10">
                  <c:v>1</c:v>
                </c:pt>
                <c:pt idx="11">
                  <c:v>0</c:v>
                </c:pt>
                <c:pt idx="12">
                  <c:v>2</c:v>
                </c:pt>
                <c:pt idx="13">
                  <c:v>5</c:v>
                </c:pt>
                <c:pt idx="14">
                  <c:v>5</c:v>
                </c:pt>
                <c:pt idx="15">
                  <c:v>9</c:v>
                </c:pt>
                <c:pt idx="16">
                  <c:v>3</c:v>
                </c:pt>
                <c:pt idx="17">
                  <c:v>1</c:v>
                </c:pt>
                <c:pt idx="18">
                  <c:v>2</c:v>
                </c:pt>
                <c:pt idx="19">
                  <c:v>1</c:v>
                </c:pt>
                <c:pt idx="20">
                  <c:v>1</c:v>
                </c:pt>
                <c:pt idx="21">
                  <c:v>3</c:v>
                </c:pt>
                <c:pt idx="22">
                  <c:v>3</c:v>
                </c:pt>
                <c:pt idx="23">
                  <c:v>2</c:v>
                </c:pt>
                <c:pt idx="24">
                  <c:v>0</c:v>
                </c:pt>
                <c:pt idx="25">
                  <c:v>2</c:v>
                </c:pt>
                <c:pt idx="26">
                  <c:v>2</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排出量比較シート!$CX$21:$CX$50</c:f>
              <c:numCache>
                <c:formatCode>[=0]#;[&lt;1]0.00;#,##0</c:formatCode>
                <c:ptCount val="30"/>
                <c:pt idx="0">
                  <c:v>4.4610000000000003</c:v>
                </c:pt>
                <c:pt idx="1">
                  <c:v>17.195</c:v>
                </c:pt>
                <c:pt idx="2">
                  <c:v>4.2720000000000002</c:v>
                </c:pt>
                <c:pt idx="3">
                  <c:v>16.111999999999998</c:v>
                </c:pt>
                <c:pt idx="4">
                  <c:v>53.034999999999997</c:v>
                </c:pt>
                <c:pt idx="5">
                  <c:v>12.872999999999999</c:v>
                </c:pt>
                <c:pt idx="6">
                  <c:v>18.367000000000001</c:v>
                </c:pt>
                <c:pt idx="7">
                  <c:v>0</c:v>
                </c:pt>
                <c:pt idx="8">
                  <c:v>0</c:v>
                </c:pt>
                <c:pt idx="9">
                  <c:v>10.243</c:v>
                </c:pt>
                <c:pt idx="10">
                  <c:v>0</c:v>
                </c:pt>
                <c:pt idx="11">
                  <c:v>0</c:v>
                </c:pt>
                <c:pt idx="12">
                  <c:v>66.462999999999994</c:v>
                </c:pt>
                <c:pt idx="13">
                  <c:v>26.798999999999999</c:v>
                </c:pt>
                <c:pt idx="14">
                  <c:v>53.334000000000003</c:v>
                </c:pt>
                <c:pt idx="15">
                  <c:v>38.24</c:v>
                </c:pt>
                <c:pt idx="16">
                  <c:v>23.132000000000001</c:v>
                </c:pt>
                <c:pt idx="17">
                  <c:v>10.702</c:v>
                </c:pt>
                <c:pt idx="18">
                  <c:v>82.781000000000006</c:v>
                </c:pt>
                <c:pt idx="19">
                  <c:v>4.306</c:v>
                </c:pt>
                <c:pt idx="20">
                  <c:v>0</c:v>
                </c:pt>
                <c:pt idx="21">
                  <c:v>16.606000000000002</c:v>
                </c:pt>
                <c:pt idx="22">
                  <c:v>12.926</c:v>
                </c:pt>
                <c:pt idx="23">
                  <c:v>2.5720000000000001</c:v>
                </c:pt>
                <c:pt idx="24">
                  <c:v>0</c:v>
                </c:pt>
                <c:pt idx="25">
                  <c:v>17.215</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排出量比較シート!$CZ$21:$CZ$50</c:f>
              <c:numCache>
                <c:formatCode>[=0]#;[&lt;1]0.00;#,##0</c:formatCode>
                <c:ptCount val="30"/>
                <c:pt idx="0">
                  <c:v>0</c:v>
                </c:pt>
                <c:pt idx="1">
                  <c:v>2.7730000000000001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排出量比較シート!$DA$21:$DA$50</c:f>
              <c:numCache>
                <c:formatCode>[=0]#;[&lt;1]0.00;#,##0</c:formatCode>
                <c:ptCount val="30"/>
                <c:pt idx="0">
                  <c:v>21.929000000000002</c:v>
                </c:pt>
                <c:pt idx="1">
                  <c:v>0</c:v>
                </c:pt>
                <c:pt idx="2">
                  <c:v>0</c:v>
                </c:pt>
                <c:pt idx="3">
                  <c:v>2.2480000000000002</c:v>
                </c:pt>
                <c:pt idx="4">
                  <c:v>2.0779999999999998</c:v>
                </c:pt>
                <c:pt idx="5">
                  <c:v>44.591000000000001</c:v>
                </c:pt>
                <c:pt idx="6">
                  <c:v>0</c:v>
                </c:pt>
                <c:pt idx="7">
                  <c:v>0</c:v>
                </c:pt>
                <c:pt idx="8">
                  <c:v>0</c:v>
                </c:pt>
                <c:pt idx="9">
                  <c:v>6.4930000000000003</c:v>
                </c:pt>
                <c:pt idx="10">
                  <c:v>4.5</c:v>
                </c:pt>
                <c:pt idx="11">
                  <c:v>0</c:v>
                </c:pt>
                <c:pt idx="12">
                  <c:v>0</c:v>
                </c:pt>
                <c:pt idx="13">
                  <c:v>5.3959999999999999</c:v>
                </c:pt>
                <c:pt idx="14">
                  <c:v>94.353999999999999</c:v>
                </c:pt>
                <c:pt idx="15">
                  <c:v>4.8629999999999995</c:v>
                </c:pt>
                <c:pt idx="16">
                  <c:v>0</c:v>
                </c:pt>
                <c:pt idx="17">
                  <c:v>0</c:v>
                </c:pt>
                <c:pt idx="18">
                  <c:v>0</c:v>
                </c:pt>
                <c:pt idx="19">
                  <c:v>0</c:v>
                </c:pt>
                <c:pt idx="20">
                  <c:v>4.2640000000000002</c:v>
                </c:pt>
                <c:pt idx="21">
                  <c:v>6.0659999999999998</c:v>
                </c:pt>
                <c:pt idx="22">
                  <c:v>14.33</c:v>
                </c:pt>
                <c:pt idx="23">
                  <c:v>3.4780000000000002</c:v>
                </c:pt>
                <c:pt idx="24">
                  <c:v>0</c:v>
                </c:pt>
                <c:pt idx="25">
                  <c:v>0</c:v>
                </c:pt>
                <c:pt idx="26">
                  <c:v>33.082999999999998</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排出量比較シート!$DD$21:$DD$50</c:f>
              <c:numCache>
                <c:formatCode>[=0]#;[&lt;1]0.00;#,##0</c:formatCode>
                <c:ptCount val="30"/>
                <c:pt idx="0">
                  <c:v>26.39</c:v>
                </c:pt>
                <c:pt idx="1">
                  <c:v>19.968</c:v>
                </c:pt>
                <c:pt idx="2">
                  <c:v>4.2720000000000002</c:v>
                </c:pt>
                <c:pt idx="3">
                  <c:v>18.36</c:v>
                </c:pt>
                <c:pt idx="4">
                  <c:v>55.113</c:v>
                </c:pt>
                <c:pt idx="5">
                  <c:v>57.463999999999999</c:v>
                </c:pt>
                <c:pt idx="6">
                  <c:v>18.367000000000001</c:v>
                </c:pt>
                <c:pt idx="7">
                  <c:v>0</c:v>
                </c:pt>
                <c:pt idx="8">
                  <c:v>0</c:v>
                </c:pt>
                <c:pt idx="9">
                  <c:v>16.736000000000001</c:v>
                </c:pt>
                <c:pt idx="10">
                  <c:v>4.5</c:v>
                </c:pt>
                <c:pt idx="11">
                  <c:v>0</c:v>
                </c:pt>
                <c:pt idx="12">
                  <c:v>66.462999999999994</c:v>
                </c:pt>
                <c:pt idx="13">
                  <c:v>32.195</c:v>
                </c:pt>
                <c:pt idx="14">
                  <c:v>147.68799999999999</c:v>
                </c:pt>
                <c:pt idx="15">
                  <c:v>43.103000000000002</c:v>
                </c:pt>
                <c:pt idx="16">
                  <c:v>23.132000000000001</c:v>
                </c:pt>
                <c:pt idx="17">
                  <c:v>10.702</c:v>
                </c:pt>
                <c:pt idx="18">
                  <c:v>82.781000000000006</c:v>
                </c:pt>
                <c:pt idx="19">
                  <c:v>4.306</c:v>
                </c:pt>
                <c:pt idx="20">
                  <c:v>4.2640000000000002</c:v>
                </c:pt>
                <c:pt idx="21">
                  <c:v>22.672000000000001</c:v>
                </c:pt>
                <c:pt idx="22">
                  <c:v>27.256</c:v>
                </c:pt>
                <c:pt idx="23">
                  <c:v>6.0500000000000007</c:v>
                </c:pt>
                <c:pt idx="24">
                  <c:v>0</c:v>
                </c:pt>
                <c:pt idx="25">
                  <c:v>17.215</c:v>
                </c:pt>
                <c:pt idx="26">
                  <c:v>33.082999999999998</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排出量比較シート!$CU$21:$CU$50</c:f>
              <c:numCache>
                <c:formatCode>\(0%\);;</c:formatCode>
                <c:ptCount val="30"/>
                <c:pt idx="0">
                  <c:v>0.67132921589616956</c:v>
                </c:pt>
                <c:pt idx="1">
                  <c:v>0</c:v>
                </c:pt>
                <c:pt idx="2">
                  <c:v>0</c:v>
                </c:pt>
                <c:pt idx="3">
                  <c:v>0.13430543215677238</c:v>
                </c:pt>
                <c:pt idx="4">
                  <c:v>0.19186378612178134</c:v>
                </c:pt>
                <c:pt idx="5">
                  <c:v>1</c:v>
                </c:pt>
                <c:pt idx="6">
                  <c:v>0</c:v>
                </c:pt>
                <c:pt idx="7">
                  <c:v>0</c:v>
                </c:pt>
                <c:pt idx="8">
                  <c:v>0</c:v>
                </c:pt>
                <c:pt idx="9">
                  <c:v>0.17938546970107058</c:v>
                </c:pt>
                <c:pt idx="10">
                  <c:v>0.25168000060575252</c:v>
                </c:pt>
                <c:pt idx="11">
                  <c:v>0</c:v>
                </c:pt>
                <c:pt idx="12">
                  <c:v>0</c:v>
                </c:pt>
                <c:pt idx="13">
                  <c:v>0.33547936415061358</c:v>
                </c:pt>
                <c:pt idx="14">
                  <c:v>1</c:v>
                </c:pt>
                <c:pt idx="15">
                  <c:v>0.26958597856969324</c:v>
                </c:pt>
                <c:pt idx="16">
                  <c:v>0</c:v>
                </c:pt>
                <c:pt idx="17">
                  <c:v>0</c:v>
                </c:pt>
                <c:pt idx="18">
                  <c:v>0</c:v>
                </c:pt>
                <c:pt idx="19">
                  <c:v>0</c:v>
                </c:pt>
                <c:pt idx="20">
                  <c:v>0.20105034250621198</c:v>
                </c:pt>
                <c:pt idx="21">
                  <c:v>0.16656145903362235</c:v>
                </c:pt>
                <c:pt idx="22">
                  <c:v>0.65275087270435961</c:v>
                </c:pt>
                <c:pt idx="23">
                  <c:v>0.13637290365560911</c:v>
                </c:pt>
                <c:pt idx="24">
                  <c:v>0</c:v>
                </c:pt>
                <c:pt idx="25">
                  <c:v>0</c:v>
                </c:pt>
                <c:pt idx="26">
                  <c:v>1</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排出量比較シート!$CM$21:$CM$50</c:f>
              <c:numCache>
                <c:formatCode>\(0%\);;</c:formatCode>
                <c:ptCount val="30"/>
                <c:pt idx="0">
                  <c:v>0.24238534183259833</c:v>
                </c:pt>
                <c:pt idx="1">
                  <c:v>0.7139642938520806</c:v>
                </c:pt>
                <c:pt idx="2">
                  <c:v>0.40572939762077603</c:v>
                </c:pt>
                <c:pt idx="3">
                  <c:v>0.45516446842354025</c:v>
                </c:pt>
                <c:pt idx="4">
                  <c:v>0.98762088416541605</c:v>
                </c:pt>
                <c:pt idx="5">
                  <c:v>0.39578186658872749</c:v>
                </c:pt>
                <c:pt idx="6">
                  <c:v>0.21461853731358857</c:v>
                </c:pt>
                <c:pt idx="7">
                  <c:v>0</c:v>
                </c:pt>
                <c:pt idx="8">
                  <c:v>0</c:v>
                </c:pt>
                <c:pt idx="9">
                  <c:v>0.41486108030589386</c:v>
                </c:pt>
                <c:pt idx="10">
                  <c:v>0</c:v>
                </c:pt>
                <c:pt idx="11">
                  <c:v>0</c:v>
                </c:pt>
                <c:pt idx="12">
                  <c:v>1</c:v>
                </c:pt>
                <c:pt idx="13">
                  <c:v>0.7877310707029922</c:v>
                </c:pt>
                <c:pt idx="14">
                  <c:v>1</c:v>
                </c:pt>
                <c:pt idx="15">
                  <c:v>0.56428204123331316</c:v>
                </c:pt>
                <c:pt idx="16">
                  <c:v>0.41923958105841852</c:v>
                </c:pt>
                <c:pt idx="17">
                  <c:v>1</c:v>
                </c:pt>
                <c:pt idx="18">
                  <c:v>1</c:v>
                </c:pt>
                <c:pt idx="19">
                  <c:v>9.2443307447143755E-2</c:v>
                </c:pt>
                <c:pt idx="20">
                  <c:v>0</c:v>
                </c:pt>
                <c:pt idx="21">
                  <c:v>0.15352268539728658</c:v>
                </c:pt>
                <c:pt idx="22">
                  <c:v>0.3102200698989086</c:v>
                </c:pt>
                <c:pt idx="23">
                  <c:v>8.1090773600615854E-2</c:v>
                </c:pt>
                <c:pt idx="24">
                  <c:v>0</c:v>
                </c:pt>
                <c:pt idx="25">
                  <c:v>0.21705751983477883</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排出量比較シート!$BV$21:$BV$50</c:f>
              <c:numCache>
                <c:formatCode>0%</c:formatCode>
                <c:ptCount val="30"/>
                <c:pt idx="0">
                  <c:v>0.116842973559998</c:v>
                </c:pt>
                <c:pt idx="1">
                  <c:v>0.2964250112616989</c:v>
                </c:pt>
                <c:pt idx="2">
                  <c:v>0.1697829928556934</c:v>
                </c:pt>
                <c:pt idx="3">
                  <c:v>0.34713589447187693</c:v>
                </c:pt>
                <c:pt idx="4">
                  <c:v>0.55504392310239803</c:v>
                </c:pt>
                <c:pt idx="5">
                  <c:v>0.35908549585994393</c:v>
                </c:pt>
                <c:pt idx="6">
                  <c:v>0.54038234015253073</c:v>
                </c:pt>
                <c:pt idx="7">
                  <c:v>0.33149612280928864</c:v>
                </c:pt>
                <c:pt idx="8">
                  <c:v>0.23702975659689576</c:v>
                </c:pt>
                <c:pt idx="9">
                  <c:v>0.19516824007181729</c:v>
                </c:pt>
                <c:pt idx="10">
                  <c:v>0.2665704656374509</c:v>
                </c:pt>
                <c:pt idx="11">
                  <c:v>0.11173775174215173</c:v>
                </c:pt>
                <c:pt idx="12">
                  <c:v>8.6092001626244335E-2</c:v>
                </c:pt>
                <c:pt idx="13">
                  <c:v>0.30729263482182262</c:v>
                </c:pt>
                <c:pt idx="14">
                  <c:v>0.3368603442781713</c:v>
                </c:pt>
                <c:pt idx="15">
                  <c:v>0.52327424792600175</c:v>
                </c:pt>
                <c:pt idx="16">
                  <c:v>0.4105740840591568</c:v>
                </c:pt>
                <c:pt idx="17">
                  <c:v>9.0004001935851174E-2</c:v>
                </c:pt>
                <c:pt idx="18">
                  <c:v>0.36042212954331287</c:v>
                </c:pt>
                <c:pt idx="19">
                  <c:v>0.45790314615925415</c:v>
                </c:pt>
                <c:pt idx="20">
                  <c:v>0.17497997826131637</c:v>
                </c:pt>
                <c:pt idx="21">
                  <c:v>0.5672869653599838</c:v>
                </c:pt>
                <c:pt idx="22">
                  <c:v>0.33542589428328479</c:v>
                </c:pt>
                <c:pt idx="23">
                  <c:v>0.26944191881635016</c:v>
                </c:pt>
                <c:pt idx="24">
                  <c:v>0.1892390300987446</c:v>
                </c:pt>
                <c:pt idx="25">
                  <c:v>0.57290192321492894</c:v>
                </c:pt>
                <c:pt idx="26">
                  <c:v>0.32539690804455779</c:v>
                </c:pt>
                <c:pt idx="27">
                  <c:v>0.31689478555278772</c:v>
                </c:pt>
                <c:pt idx="28">
                  <c:v>0.42198635466697643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排出量比較シート!$BZ$21:$BZ$50</c:f>
              <c:numCache>
                <c:formatCode>0%</c:formatCode>
                <c:ptCount val="30"/>
                <c:pt idx="0">
                  <c:v>0.20737672415412026</c:v>
                </c:pt>
                <c:pt idx="1">
                  <c:v>0.1271315347428032</c:v>
                </c:pt>
                <c:pt idx="2">
                  <c:v>0.16604652356834326</c:v>
                </c:pt>
                <c:pt idx="3">
                  <c:v>0.16414254023632369</c:v>
                </c:pt>
                <c:pt idx="4">
                  <c:v>0.11194574135458495</c:v>
                </c:pt>
                <c:pt idx="5">
                  <c:v>0.13632585538637076</c:v>
                </c:pt>
                <c:pt idx="6">
                  <c:v>7.1527350763091677E-2</c:v>
                </c:pt>
                <c:pt idx="7">
                  <c:v>0.11119331222492412</c:v>
                </c:pt>
                <c:pt idx="8">
                  <c:v>0.16769481072974038</c:v>
                </c:pt>
                <c:pt idx="9">
                  <c:v>0.2861164368212159</c:v>
                </c:pt>
                <c:pt idx="10">
                  <c:v>0.14348977087554246</c:v>
                </c:pt>
                <c:pt idx="11">
                  <c:v>0.20281629012671451</c:v>
                </c:pt>
                <c:pt idx="12">
                  <c:v>0.27696061938065653</c:v>
                </c:pt>
                <c:pt idx="13">
                  <c:v>0.14528395974298772</c:v>
                </c:pt>
                <c:pt idx="14">
                  <c:v>0.23929422599611258</c:v>
                </c:pt>
                <c:pt idx="15">
                  <c:v>0.13928831237055958</c:v>
                </c:pt>
                <c:pt idx="16">
                  <c:v>0.12863691536741617</c:v>
                </c:pt>
                <c:pt idx="17">
                  <c:v>0.21799879457073723</c:v>
                </c:pt>
                <c:pt idx="18">
                  <c:v>0.14461582011012003</c:v>
                </c:pt>
                <c:pt idx="19">
                  <c:v>0.11310943615888332</c:v>
                </c:pt>
                <c:pt idx="20">
                  <c:v>0.20001687222821929</c:v>
                </c:pt>
                <c:pt idx="21">
                  <c:v>0.19100213384448195</c:v>
                </c:pt>
                <c:pt idx="22">
                  <c:v>0.1767262472425509</c:v>
                </c:pt>
                <c:pt idx="23">
                  <c:v>0.21665420970402122</c:v>
                </c:pt>
                <c:pt idx="24">
                  <c:v>0.16144348374205056</c:v>
                </c:pt>
                <c:pt idx="25">
                  <c:v>9.1656788308716042E-2</c:v>
                </c:pt>
                <c:pt idx="26">
                  <c:v>0.15361962557156736</c:v>
                </c:pt>
                <c:pt idx="27">
                  <c:v>0.23088727093553707</c:v>
                </c:pt>
                <c:pt idx="28">
                  <c:v>0.12557746425814248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排出量比較シート!$CA$21:$CA$50</c:f>
              <c:numCache>
                <c:formatCode>0%</c:formatCode>
                <c:ptCount val="30"/>
                <c:pt idx="0">
                  <c:v>0.15594272825805844</c:v>
                </c:pt>
                <c:pt idx="1">
                  <c:v>0.26505067120986603</c:v>
                </c:pt>
                <c:pt idx="2">
                  <c:v>0.30325168259483237</c:v>
                </c:pt>
                <c:pt idx="3">
                  <c:v>0.13934368202849046</c:v>
                </c:pt>
                <c:pt idx="4">
                  <c:v>0.16157902928531584</c:v>
                </c:pt>
                <c:pt idx="5">
                  <c:v>0.16907996501949177</c:v>
                </c:pt>
                <c:pt idx="6">
                  <c:v>0.17696035430733206</c:v>
                </c:pt>
                <c:pt idx="7">
                  <c:v>0.26148730079465216</c:v>
                </c:pt>
                <c:pt idx="8">
                  <c:v>0.168589326874031</c:v>
                </c:pt>
                <c:pt idx="9">
                  <c:v>0.27658682324834988</c:v>
                </c:pt>
                <c:pt idx="10">
                  <c:v>0.26885850448846038</c:v>
                </c:pt>
                <c:pt idx="11">
                  <c:v>0.28974491666037022</c:v>
                </c:pt>
                <c:pt idx="12">
                  <c:v>0.2223690278155111</c:v>
                </c:pt>
                <c:pt idx="13">
                  <c:v>0.22352719215917249</c:v>
                </c:pt>
                <c:pt idx="14">
                  <c:v>0.15924768034036993</c:v>
                </c:pt>
                <c:pt idx="15">
                  <c:v>0.11753606266496651</c:v>
                </c:pt>
                <c:pt idx="16">
                  <c:v>0.17333512525353828</c:v>
                </c:pt>
                <c:pt idx="17">
                  <c:v>0.23394135663660362</c:v>
                </c:pt>
                <c:pt idx="18">
                  <c:v>0.19729184159348684</c:v>
                </c:pt>
                <c:pt idx="19">
                  <c:v>0.10564827766597902</c:v>
                </c:pt>
                <c:pt idx="20">
                  <c:v>0.16758057973897167</c:v>
                </c:pt>
                <c:pt idx="21">
                  <c:v>9.2951712512122822E-2</c:v>
                </c:pt>
                <c:pt idx="22">
                  <c:v>0.15969183157620104</c:v>
                </c:pt>
                <c:pt idx="23">
                  <c:v>0.22938585057393213</c:v>
                </c:pt>
                <c:pt idx="24">
                  <c:v>0.26146643503713624</c:v>
                </c:pt>
                <c:pt idx="25">
                  <c:v>0.11212305103228115</c:v>
                </c:pt>
                <c:pt idx="26">
                  <c:v>0.14316289023161849</c:v>
                </c:pt>
                <c:pt idx="27">
                  <c:v>0.17781677049925393</c:v>
                </c:pt>
                <c:pt idx="28">
                  <c:v>0.10683650960964737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排出量比較シート!$CB$21:$CB$50</c:f>
              <c:numCache>
                <c:formatCode>0%</c:formatCode>
                <c:ptCount val="30"/>
                <c:pt idx="0">
                  <c:v>0.5011798507722508</c:v>
                </c:pt>
                <c:pt idx="1">
                  <c:v>0.29540392719157815</c:v>
                </c:pt>
                <c:pt idx="2">
                  <c:v>0.32731796180825551</c:v>
                </c:pt>
                <c:pt idx="3">
                  <c:v>0.34937788326330876</c:v>
                </c:pt>
                <c:pt idx="4">
                  <c:v>0.14273431305218343</c:v>
                </c:pt>
                <c:pt idx="5">
                  <c:v>0.31720163610831942</c:v>
                </c:pt>
                <c:pt idx="6">
                  <c:v>0.20737487607015601</c:v>
                </c:pt>
                <c:pt idx="7">
                  <c:v>0.27744583877178342</c:v>
                </c:pt>
                <c:pt idx="8">
                  <c:v>0.4266861057993328</c:v>
                </c:pt>
                <c:pt idx="9">
                  <c:v>0.24212849985861695</c:v>
                </c:pt>
                <c:pt idx="10">
                  <c:v>0.30584401680517748</c:v>
                </c:pt>
                <c:pt idx="11">
                  <c:v>0.36947687779804705</c:v>
                </c:pt>
                <c:pt idx="12">
                  <c:v>0.40476109344986877</c:v>
                </c:pt>
                <c:pt idx="13">
                  <c:v>0.31080043646318906</c:v>
                </c:pt>
                <c:pt idx="14">
                  <c:v>0.24573174621132535</c:v>
                </c:pt>
                <c:pt idx="15">
                  <c:v>0.20777257991015291</c:v>
                </c:pt>
                <c:pt idx="16">
                  <c:v>0.27070520354046607</c:v>
                </c:pt>
                <c:pt idx="17">
                  <c:v>0.42072867601862668</c:v>
                </c:pt>
                <c:pt idx="18">
                  <c:v>0.28889746972173924</c:v>
                </c:pt>
                <c:pt idx="19">
                  <c:v>0.31062744061417685</c:v>
                </c:pt>
                <c:pt idx="20">
                  <c:v>0.43583924782422828</c:v>
                </c:pt>
                <c:pt idx="21">
                  <c:v>0.14875918828341148</c:v>
                </c:pt>
                <c:pt idx="22">
                  <c:v>0.29879610509168242</c:v>
                </c:pt>
                <c:pt idx="23">
                  <c:v>0.26946082547665401</c:v>
                </c:pt>
                <c:pt idx="24">
                  <c:v>0.38785105112206858</c:v>
                </c:pt>
                <c:pt idx="25">
                  <c:v>0.22331823744407395</c:v>
                </c:pt>
                <c:pt idx="26">
                  <c:v>0.35850266865464564</c:v>
                </c:pt>
                <c:pt idx="27">
                  <c:v>0.26067365566132283</c:v>
                </c:pt>
                <c:pt idx="28">
                  <c:v>0.32091244454894263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排出量比較シート!$CH$21:$CH$50</c:f>
              <c:numCache>
                <c:formatCode>0%</c:formatCode>
                <c:ptCount val="30"/>
                <c:pt idx="0">
                  <c:v>1.8657723255572533E-2</c:v>
                </c:pt>
                <c:pt idx="1">
                  <c:v>1.598885559405365E-2</c:v>
                </c:pt>
                <c:pt idx="2">
                  <c:v>3.3600839172875499E-2</c:v>
                </c:pt>
                <c:pt idx="3">
                  <c:v>0</c:v>
                </c:pt>
                <c:pt idx="4">
                  <c:v>2.8696993205517867E-2</c:v>
                </c:pt>
                <c:pt idx="5">
                  <c:v>1.8307047625874248E-2</c:v>
                </c:pt>
                <c:pt idx="6">
                  <c:v>3.7550787068894929E-3</c:v>
                </c:pt>
                <c:pt idx="7">
                  <c:v>1.8377425399351686E-2</c:v>
                </c:pt>
                <c:pt idx="8">
                  <c:v>0</c:v>
                </c:pt>
                <c:pt idx="9">
                  <c:v>0</c:v>
                </c:pt>
                <c:pt idx="10">
                  <c:v>1.5237242193368779E-2</c:v>
                </c:pt>
                <c:pt idx="11">
                  <c:v>2.6224163672716506E-2</c:v>
                </c:pt>
                <c:pt idx="12">
                  <c:v>9.8172577277191898E-3</c:v>
                </c:pt>
                <c:pt idx="13">
                  <c:v>1.3095776812828249E-2</c:v>
                </c:pt>
                <c:pt idx="14">
                  <c:v>1.886600317402079E-2</c:v>
                </c:pt>
                <c:pt idx="15">
                  <c:v>1.2128797128319279E-2</c:v>
                </c:pt>
                <c:pt idx="16">
                  <c:v>1.6748671779422859E-2</c:v>
                </c:pt>
                <c:pt idx="17">
                  <c:v>3.7327170838181344E-2</c:v>
                </c:pt>
                <c:pt idx="18">
                  <c:v>8.7727390313410286E-3</c:v>
                </c:pt>
                <c:pt idx="19">
                  <c:v>1.2711699401706703E-2</c:v>
                </c:pt>
                <c:pt idx="20">
                  <c:v>2.1583321947264453E-2</c:v>
                </c:pt>
                <c:pt idx="21">
                  <c:v>0</c:v>
                </c:pt>
                <c:pt idx="22">
                  <c:v>2.9359921806280866E-2</c:v>
                </c:pt>
                <c:pt idx="23">
                  <c:v>1.5057195429042403E-2</c:v>
                </c:pt>
                <c:pt idx="24">
                  <c:v>0</c:v>
                </c:pt>
                <c:pt idx="25">
                  <c:v>0</c:v>
                </c:pt>
                <c:pt idx="26">
                  <c:v>1.9317907497610729E-2</c:v>
                </c:pt>
                <c:pt idx="27">
                  <c:v>1.3727517351098431E-2</c:v>
                </c:pt>
                <c:pt idx="28">
                  <c:v>2.4687226916291154E-2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c:ext uri="{02D57815-91ED-43cb-92C2-25804820EDAC}">
                        <c15:formulaRef>
                          <c15:sqref>排出量比較シート!$BW$21:$BW$50</c15:sqref>
                        </c15:formulaRef>
                      </c:ext>
                    </c:extLst>
                    <c:numCache>
                      <c:formatCode>0%</c:formatCode>
                      <c:ptCount val="30"/>
                      <c:pt idx="0">
                        <c:v>8.5657877887711245E-2</c:v>
                      </c:pt>
                      <c:pt idx="1">
                        <c:v>0.22599107773519497</c:v>
                      </c:pt>
                      <c:pt idx="2">
                        <c:v>0.16575558117836911</c:v>
                      </c:pt>
                      <c:pt idx="3">
                        <c:v>0.25953138645575557</c:v>
                      </c:pt>
                      <c:pt idx="4">
                        <c:v>0.54935769086927655</c:v>
                      </c:pt>
                      <c:pt idx="5">
                        <c:v>0.35265963765340153</c:v>
                      </c:pt>
                      <c:pt idx="6">
                        <c:v>0.51482847529576548</c:v>
                      </c:pt>
                      <c:pt idx="7">
                        <c:v>0.27930835467239051</c:v>
                      </c:pt>
                      <c:pt idx="8">
                        <c:v>4.1823430083475416E-2</c:v>
                      </c:pt>
                      <c:pt idx="9">
                        <c:v>0.10772715964016465</c:v>
                      </c:pt>
                      <c:pt idx="10">
                        <c:v>0.11986094071340471</c:v>
                      </c:pt>
                      <c:pt idx="11">
                        <c:v>5.0285392515402448E-2</c:v>
                      </c:pt>
                      <c:pt idx="12">
                        <c:v>0</c:v>
                      </c:pt>
                      <c:pt idx="13">
                        <c:v>0.26613852103059049</c:v>
                      </c:pt>
                      <c:pt idx="14">
                        <c:v>0.25637741690815835</c:v>
                      </c:pt>
                      <c:pt idx="15">
                        <c:v>0.48593600481844268</c:v>
                      </c:pt>
                      <c:pt idx="16">
                        <c:v>0.31736357892564487</c:v>
                      </c:pt>
                      <c:pt idx="17">
                        <c:v>5.7644388269091934E-2</c:v>
                      </c:pt>
                      <c:pt idx="18">
                        <c:v>0.33262269590474802</c:v>
                      </c:pt>
                      <c:pt idx="19">
                        <c:v>0.40277098259127414</c:v>
                      </c:pt>
                      <c:pt idx="20">
                        <c:v>9.5750562231256109E-2</c:v>
                      </c:pt>
                      <c:pt idx="21">
                        <c:v>0.49734155033083777</c:v>
                      </c:pt>
                      <c:pt idx="22">
                        <c:v>0.21281647114294308</c:v>
                      </c:pt>
                      <c:pt idx="23">
                        <c:v>0.15400128100361798</c:v>
                      </c:pt>
                      <c:pt idx="24">
                        <c:v>4.7972311343634388E-2</c:v>
                      </c:pt>
                      <c:pt idx="25">
                        <c:v>0.54388269200403128</c:v>
                      </c:pt>
                      <c:pt idx="26">
                        <c:v>0.31850101234926764</c:v>
                      </c:pt>
                      <c:pt idx="27">
                        <c:v>0.27637772956749912</c:v>
                      </c:pt>
                      <c:pt idx="28">
                        <c:v>0.29281832639686767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6.0888851983410324E-3</c:v>
                      </c:pt>
                      <c:pt idx="1">
                        <c:v>6.3837080511376654E-3</c:v>
                      </c:pt>
                      <c:pt idx="2">
                        <c:v>4.0274116773242764E-3</c:v>
                      </c:pt>
                      <c:pt idx="3">
                        <c:v>6.2430694539684483E-3</c:v>
                      </c:pt>
                      <c:pt idx="4">
                        <c:v>5.6862322331214608E-3</c:v>
                      </c:pt>
                      <c:pt idx="5">
                        <c:v>6.425858206542406E-3</c:v>
                      </c:pt>
                      <c:pt idx="6">
                        <c:v>5.2878255028433602E-3</c:v>
                      </c:pt>
                      <c:pt idx="7">
                        <c:v>1.3835597629114278E-2</c:v>
                      </c:pt>
                      <c:pt idx="8">
                        <c:v>8.7861849591289974E-3</c:v>
                      </c:pt>
                      <c:pt idx="9">
                        <c:v>1.2784720691193229E-2</c:v>
                      </c:pt>
                      <c:pt idx="10">
                        <c:v>2.4451747850914467E-2</c:v>
                      </c:pt>
                      <c:pt idx="11">
                        <c:v>1.0172199811459547E-2</c:v>
                      </c:pt>
                      <c:pt idx="12">
                        <c:v>2.237392701157959E-2</c:v>
                      </c:pt>
                      <c:pt idx="13">
                        <c:v>1.3982936697583314E-2</c:v>
                      </c:pt>
                      <c:pt idx="14">
                        <c:v>9.7467739725782543E-3</c:v>
                      </c:pt>
                      <c:pt idx="15">
                        <c:v>5.2857170557205424E-3</c:v>
                      </c:pt>
                      <c:pt idx="16">
                        <c:v>1.2675837078796024E-2</c:v>
                      </c:pt>
                      <c:pt idx="17">
                        <c:v>1.0780703348795448E-2</c:v>
                      </c:pt>
                      <c:pt idx="18">
                        <c:v>5.7350457515530102E-3</c:v>
                      </c:pt>
                      <c:pt idx="19">
                        <c:v>8.0286109205936606E-3</c:v>
                      </c:pt>
                      <c:pt idx="20">
                        <c:v>6.1870979662132187E-3</c:v>
                      </c:pt>
                      <c:pt idx="21">
                        <c:v>4.8147400275018034E-3</c:v>
                      </c:pt>
                      <c:pt idx="22">
                        <c:v>1.6724095171764625E-2</c:v>
                      </c:pt>
                      <c:pt idx="23">
                        <c:v>1.2298179145144054E-2</c:v>
                      </c:pt>
                      <c:pt idx="24">
                        <c:v>1.2235697372417143E-2</c:v>
                      </c:pt>
                      <c:pt idx="25">
                        <c:v>4.8272309901573615E-3</c:v>
                      </c:pt>
                      <c:pt idx="26">
                        <c:v>6.8958956952901605E-3</c:v>
                      </c:pt>
                      <c:pt idx="27">
                        <c:v>7.8379366119294223E-3</c:v>
                      </c:pt>
                      <c:pt idx="28">
                        <c:v>1.3515641940524402E-2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2.5096210473945731E-2</c:v>
                      </c:pt>
                      <c:pt idx="1">
                        <c:v>6.405022547536629E-2</c:v>
                      </c:pt>
                      <c:pt idx="2">
                        <c:v>0</c:v>
                      </c:pt>
                      <c:pt idx="3">
                        <c:v>8.1361438562152902E-2</c:v>
                      </c:pt>
                      <c:pt idx="4">
                        <c:v>0</c:v>
                      </c:pt>
                      <c:pt idx="5">
                        <c:v>0</c:v>
                      </c:pt>
                      <c:pt idx="6">
                        <c:v>2.0266039353921943E-2</c:v>
                      </c:pt>
                      <c:pt idx="7">
                        <c:v>3.8352170507783806E-2</c:v>
                      </c:pt>
                      <c:pt idx="8">
                        <c:v>0.18642014155429135</c:v>
                      </c:pt>
                      <c:pt idx="9">
                        <c:v>7.4656359740459421E-2</c:v>
                      </c:pt>
                      <c:pt idx="10">
                        <c:v>0.12225777707313167</c:v>
                      </c:pt>
                      <c:pt idx="11">
                        <c:v>5.1280159415289725E-2</c:v>
                      </c:pt>
                      <c:pt idx="12">
                        <c:v>6.3718074614664749E-2</c:v>
                      </c:pt>
                      <c:pt idx="13">
                        <c:v>2.7171177093648812E-2</c:v>
                      </c:pt>
                      <c:pt idx="14">
                        <c:v>7.073615339743472E-2</c:v>
                      </c:pt>
                      <c:pt idx="15">
                        <c:v>3.205252605183842E-2</c:v>
                      </c:pt>
                      <c:pt idx="16">
                        <c:v>8.0534668054715874E-2</c:v>
                      </c:pt>
                      <c:pt idx="17">
                        <c:v>2.1578910317963797E-2</c:v>
                      </c:pt>
                      <c:pt idx="18">
                        <c:v>2.2064387887011809E-2</c:v>
                      </c:pt>
                      <c:pt idx="19">
                        <c:v>4.7103552647386353E-2</c:v>
                      </c:pt>
                      <c:pt idx="20">
                        <c:v>7.3042318063847048E-2</c:v>
                      </c:pt>
                      <c:pt idx="21">
                        <c:v>6.5130675001644267E-2</c:v>
                      </c:pt>
                      <c:pt idx="22">
                        <c:v>0.10588532796857704</c:v>
                      </c:pt>
                      <c:pt idx="23">
                        <c:v>0.10314245866758813</c:v>
                      </c:pt>
                      <c:pt idx="24">
                        <c:v>0.12903102138269304</c:v>
                      </c:pt>
                      <c:pt idx="25">
                        <c:v>2.4192000220740389E-2</c:v>
                      </c:pt>
                      <c:pt idx="26">
                        <c:v>0</c:v>
                      </c:pt>
                      <c:pt idx="27">
                        <c:v>3.2679119373359163E-2</c:v>
                      </c:pt>
                      <c:pt idx="28">
                        <c:v>0.11565238632958436</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0.19943081412470462</c:v>
                      </c:pt>
                      <c:pt idx="1">
                        <c:v>0.28466654925809087</c:v>
                      </c:pt>
                      <c:pt idx="2">
                        <c:v>0.31105181415119421</c:v>
                      </c:pt>
                      <c:pt idx="3">
                        <c:v>0.33961655722988815</c:v>
                      </c:pt>
                      <c:pt idx="4">
                        <c:v>0.13281470393520126</c:v>
                      </c:pt>
                      <c:pt idx="5">
                        <c:v>0.26406939144768821</c:v>
                      </c:pt>
                      <c:pt idx="6">
                        <c:v>0.20145685831843158</c:v>
                      </c:pt>
                      <c:pt idx="7">
                        <c:v>0.26979778349147338</c:v>
                      </c:pt>
                      <c:pt idx="8">
                        <c:v>0.40777909856895961</c:v>
                      </c:pt>
                      <c:pt idx="9">
                        <c:v>0.23530290610866808</c:v>
                      </c:pt>
                      <c:pt idx="10">
                        <c:v>0.29790925945773983</c:v>
                      </c:pt>
                      <c:pt idx="11">
                        <c:v>0.35730680555182937</c:v>
                      </c:pt>
                      <c:pt idx="12">
                        <c:v>0.3910735938330358</c:v>
                      </c:pt>
                      <c:pt idx="13">
                        <c:v>0.30201313292295573</c:v>
                      </c:pt>
                      <c:pt idx="14">
                        <c:v>0.23681501637125732</c:v>
                      </c:pt>
                      <c:pt idx="15">
                        <c:v>0.20045360583289143</c:v>
                      </c:pt>
                      <c:pt idx="16">
                        <c:v>0.26344350885461554</c:v>
                      </c:pt>
                      <c:pt idx="17">
                        <c:v>0.40763602647276381</c:v>
                      </c:pt>
                      <c:pt idx="18">
                        <c:v>0.28153874755524705</c:v>
                      </c:pt>
                      <c:pt idx="19">
                        <c:v>0.30152019898748755</c:v>
                      </c:pt>
                      <c:pt idx="20">
                        <c:v>0.33513530977208372</c:v>
                      </c:pt>
                      <c:pt idx="21">
                        <c:v>0.14391148936688339</c:v>
                      </c:pt>
                      <c:pt idx="22">
                        <c:v>0.29099748031466738</c:v>
                      </c:pt>
                      <c:pt idx="23">
                        <c:v>0.24652841471815615</c:v>
                      </c:pt>
                      <c:pt idx="24">
                        <c:v>0.37653251190247428</c:v>
                      </c:pt>
                      <c:pt idx="25">
                        <c:v>0.21670293700901866</c:v>
                      </c:pt>
                      <c:pt idx="26">
                        <c:v>0.18879350927178029</c:v>
                      </c:pt>
                      <c:pt idx="27">
                        <c:v>0.2519074394235104</c:v>
                      </c:pt>
                      <c:pt idx="28">
                        <c:v>0.30922209609188162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9.3646023966250339E-2</c:v>
                      </c:pt>
                      <c:pt idx="1">
                        <c:v>0.15691594733023081</c:v>
                      </c:pt>
                      <c:pt idx="2">
                        <c:v>0.18637406520076305</c:v>
                      </c:pt>
                      <c:pt idx="3">
                        <c:v>0.15470388355538642</c:v>
                      </c:pt>
                      <c:pt idx="4">
                        <c:v>8.7140417161892803E-2</c:v>
                      </c:pt>
                      <c:pt idx="5">
                        <c:v>0.12017526540935131</c:v>
                      </c:pt>
                      <c:pt idx="6">
                        <c:v>9.6711549365328373E-2</c:v>
                      </c:pt>
                      <c:pt idx="7">
                        <c:v>0.108109300736421</c:v>
                      </c:pt>
                      <c:pt idx="8">
                        <c:v>0.15548184440862289</c:v>
                      </c:pt>
                      <c:pt idx="9">
                        <c:v>0.10516853040262966</c:v>
                      </c:pt>
                      <c:pt idx="10">
                        <c:v>0.11130968490363043</c:v>
                      </c:pt>
                      <c:pt idx="11">
                        <c:v>0.17187236354781962</c:v>
                      </c:pt>
                      <c:pt idx="12">
                        <c:v>0.17163686974401815</c:v>
                      </c:pt>
                      <c:pt idx="13">
                        <c:v>0.14588157553480149</c:v>
                      </c:pt>
                      <c:pt idx="14">
                        <c:v>0.11546508317179138</c:v>
                      </c:pt>
                      <c:pt idx="15">
                        <c:v>0.11448681107356939</c:v>
                      </c:pt>
                      <c:pt idx="16">
                        <c:v>0.10529212326016475</c:v>
                      </c:pt>
                      <c:pt idx="17">
                        <c:v>0.20881435874240509</c:v>
                      </c:pt>
                      <c:pt idx="18">
                        <c:v>0.13406840687542626</c:v>
                      </c:pt>
                      <c:pt idx="19">
                        <c:v>0.13374327832036481</c:v>
                      </c:pt>
                      <c:pt idx="20">
                        <c:v>0.13727976701591227</c:v>
                      </c:pt>
                      <c:pt idx="21">
                        <c:v>6.7488750646682222E-2</c:v>
                      </c:pt>
                      <c:pt idx="22">
                        <c:v>0.10419309052899198</c:v>
                      </c:pt>
                      <c:pt idx="23">
                        <c:v>0.11843802215822306</c:v>
                      </c:pt>
                      <c:pt idx="24">
                        <c:v>0.17044196744184995</c:v>
                      </c:pt>
                      <c:pt idx="25">
                        <c:v>9.6675146084604827E-2</c:v>
                      </c:pt>
                      <c:pt idx="26">
                        <c:v>9.0574962952712876E-2</c:v>
                      </c:pt>
                      <c:pt idx="27">
                        <c:v>0.11865505468933549</c:v>
                      </c:pt>
                      <c:pt idx="28">
                        <c:v>0.12103075711409397</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0.10578479015845427</c:v>
                      </c:pt>
                      <c:pt idx="1">
                        <c:v>0.12775060192786006</c:v>
                      </c:pt>
                      <c:pt idx="2">
                        <c:v>0.12467774895043118</c:v>
                      </c:pt>
                      <c:pt idx="3">
                        <c:v>0.1849126736745017</c:v>
                      </c:pt>
                      <c:pt idx="4">
                        <c:v>4.567428677330846E-2</c:v>
                      </c:pt>
                      <c:pt idx="5">
                        <c:v>0.1438941260383369</c:v>
                      </c:pt>
                      <c:pt idx="6">
                        <c:v>0.1047453089531032</c:v>
                      </c:pt>
                      <c:pt idx="7">
                        <c:v>0.16168848275505235</c:v>
                      </c:pt>
                      <c:pt idx="8">
                        <c:v>0.25229725416033677</c:v>
                      </c:pt>
                      <c:pt idx="9">
                        <c:v>0.13013437570603842</c:v>
                      </c:pt>
                      <c:pt idx="10">
                        <c:v>0.18659957455410939</c:v>
                      </c:pt>
                      <c:pt idx="11">
                        <c:v>0.18543444200400974</c:v>
                      </c:pt>
                      <c:pt idx="12">
                        <c:v>0.21943672408901765</c:v>
                      </c:pt>
                      <c:pt idx="13">
                        <c:v>0.15613155738815424</c:v>
                      </c:pt>
                      <c:pt idx="14">
                        <c:v>0.12134993319946595</c:v>
                      </c:pt>
                      <c:pt idx="15">
                        <c:v>8.5966794759322049E-2</c:v>
                      </c:pt>
                      <c:pt idx="16">
                        <c:v>0.1581513855944508</c:v>
                      </c:pt>
                      <c:pt idx="17">
                        <c:v>0.1988216677303587</c:v>
                      </c:pt>
                      <c:pt idx="18">
                        <c:v>0.14747034067982073</c:v>
                      </c:pt>
                      <c:pt idx="19">
                        <c:v>0.16777692066712274</c:v>
                      </c:pt>
                      <c:pt idx="20">
                        <c:v>0.19785554275617148</c:v>
                      </c:pt>
                      <c:pt idx="21">
                        <c:v>7.6422738720201167E-2</c:v>
                      </c:pt>
                      <c:pt idx="22">
                        <c:v>0.18680438978567543</c:v>
                      </c:pt>
                      <c:pt idx="23">
                        <c:v>0.1280903925599331</c:v>
                      </c:pt>
                      <c:pt idx="24">
                        <c:v>0.20609054446062433</c:v>
                      </c:pt>
                      <c:pt idx="25">
                        <c:v>0.12002779092441382</c:v>
                      </c:pt>
                      <c:pt idx="26">
                        <c:v>9.8218546319067401E-2</c:v>
                      </c:pt>
                      <c:pt idx="27">
                        <c:v>0.13325238473417489</c:v>
                      </c:pt>
                      <c:pt idx="28">
                        <c:v>0.18819133897778764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6.5416783340067081E-3</c:v>
                      </c:pt>
                      <c:pt idx="1">
                        <c:v>1.073737793348732E-2</c:v>
                      </c:pt>
                      <c:pt idx="2">
                        <c:v>1.6266147657061289E-2</c:v>
                      </c:pt>
                      <c:pt idx="3">
                        <c:v>9.7613260334206003E-3</c:v>
                      </c:pt>
                      <c:pt idx="4">
                        <c:v>9.9196091169821612E-3</c:v>
                      </c:pt>
                      <c:pt idx="5">
                        <c:v>1.0824783889721613E-2</c:v>
                      </c:pt>
                      <c:pt idx="6">
                        <c:v>5.9180177517244486E-3</c:v>
                      </c:pt>
                      <c:pt idx="7">
                        <c:v>7.6480552803100304E-3</c:v>
                      </c:pt>
                      <c:pt idx="8">
                        <c:v>1.0814531855655337E-2</c:v>
                      </c:pt>
                      <c:pt idx="9">
                        <c:v>6.8255937499488812E-3</c:v>
                      </c:pt>
                      <c:pt idx="10">
                        <c:v>7.9347573474376973E-3</c:v>
                      </c:pt>
                      <c:pt idx="11">
                        <c:v>1.2170072246217719E-2</c:v>
                      </c:pt>
                      <c:pt idx="12">
                        <c:v>1.2142701767110653E-2</c:v>
                      </c:pt>
                      <c:pt idx="13">
                        <c:v>8.7873035402332433E-3</c:v>
                      </c:pt>
                      <c:pt idx="14">
                        <c:v>8.9167298400680169E-3</c:v>
                      </c:pt>
                      <c:pt idx="15">
                        <c:v>7.3189740772614878E-3</c:v>
                      </c:pt>
                      <c:pt idx="16">
                        <c:v>7.2616946858505022E-3</c:v>
                      </c:pt>
                      <c:pt idx="17">
                        <c:v>1.3092649545862861E-2</c:v>
                      </c:pt>
                      <c:pt idx="18">
                        <c:v>7.3587221664922018E-3</c:v>
                      </c:pt>
                      <c:pt idx="19">
                        <c:v>9.1072416266892581E-3</c:v>
                      </c:pt>
                      <c:pt idx="20">
                        <c:v>9.1737354120380206E-3</c:v>
                      </c:pt>
                      <c:pt idx="21">
                        <c:v>4.847698916528087E-3</c:v>
                      </c:pt>
                      <c:pt idx="22">
                        <c:v>7.7986247770150136E-3</c:v>
                      </c:pt>
                      <c:pt idx="23">
                        <c:v>8.3338097601586246E-3</c:v>
                      </c:pt>
                      <c:pt idx="24">
                        <c:v>1.1318539219594291E-2</c:v>
                      </c:pt>
                      <c:pt idx="25">
                        <c:v>6.6153004350552819E-3</c:v>
                      </c:pt>
                      <c:pt idx="26">
                        <c:v>5.4960426893672469E-3</c:v>
                      </c:pt>
                      <c:pt idx="27">
                        <c:v>8.4368076965410654E-3</c:v>
                      </c:pt>
                      <c:pt idx="28">
                        <c:v>8.9066923192272045E-3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0.29520735831353956</c:v>
                      </c:pt>
                      <c:pt idx="1">
                        <c:v>0</c:v>
                      </c:pt>
                      <c:pt idx="2">
                        <c:v>0</c:v>
                      </c:pt>
                      <c:pt idx="3">
                        <c:v>0</c:v>
                      </c:pt>
                      <c:pt idx="4">
                        <c:v>0</c:v>
                      </c:pt>
                      <c:pt idx="5">
                        <c:v>4.2307460770909612E-2</c:v>
                      </c:pt>
                      <c:pt idx="6">
                        <c:v>0</c:v>
                      </c:pt>
                      <c:pt idx="7">
                        <c:v>0</c:v>
                      </c:pt>
                      <c:pt idx="8">
                        <c:v>8.0924753747178991E-3</c:v>
                      </c:pt>
                      <c:pt idx="9">
                        <c:v>0</c:v>
                      </c:pt>
                      <c:pt idx="10">
                        <c:v>0</c:v>
                      </c:pt>
                      <c:pt idx="11">
                        <c:v>0</c:v>
                      </c:pt>
                      <c:pt idx="12">
                        <c:v>1.5447978497223239E-3</c:v>
                      </c:pt>
                      <c:pt idx="13">
                        <c:v>0</c:v>
                      </c:pt>
                      <c:pt idx="14">
                        <c:v>0</c:v>
                      </c:pt>
                      <c:pt idx="15">
                        <c:v>0</c:v>
                      </c:pt>
                      <c:pt idx="16">
                        <c:v>0</c:v>
                      </c:pt>
                      <c:pt idx="17">
                        <c:v>0</c:v>
                      </c:pt>
                      <c:pt idx="18">
                        <c:v>0</c:v>
                      </c:pt>
                      <c:pt idx="19">
                        <c:v>0</c:v>
                      </c:pt>
                      <c:pt idx="20">
                        <c:v>9.1530202640106473E-2</c:v>
                      </c:pt>
                      <c:pt idx="21">
                        <c:v>0</c:v>
                      </c:pt>
                      <c:pt idx="22">
                        <c:v>0</c:v>
                      </c:pt>
                      <c:pt idx="23">
                        <c:v>1.4598600998339289E-2</c:v>
                      </c:pt>
                      <c:pt idx="24">
                        <c:v>0</c:v>
                      </c:pt>
                      <c:pt idx="25">
                        <c:v>0</c:v>
                      </c:pt>
                      <c:pt idx="26">
                        <c:v>0.16421311669349811</c:v>
                      </c:pt>
                      <c:pt idx="27">
                        <c:v>3.2940854127137229E-4</c:v>
                      </c:pt>
                      <c:pt idx="28">
                        <c:v>2.783656137833772E-3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排出量比較シート!$BE$21:$BE$50</c:f>
              <c:numCache>
                <c:formatCode>#,##0_);[Red]\(#,##0\)</c:formatCode>
                <c:ptCount val="30"/>
                <c:pt idx="0">
                  <c:v>18.404578289560749</c:v>
                </c:pt>
                <c:pt idx="1">
                  <c:v>27.967785184698577</c:v>
                </c:pt>
                <c:pt idx="2">
                  <c:v>10.529185277308695</c:v>
                </c:pt>
                <c:pt idx="3">
                  <c:v>35.398193659104862</c:v>
                </c:pt>
                <c:pt idx="4">
                  <c:v>53.699755493543407</c:v>
                </c:pt>
                <c:pt idx="5">
                  <c:v>32.525492163027366</c:v>
                </c:pt>
                <c:pt idx="6">
                  <c:v>85.579746418470691</c:v>
                </c:pt>
                <c:pt idx="7">
                  <c:v>43.784016728044939</c:v>
                </c:pt>
                <c:pt idx="8">
                  <c:v>22.259303555215791</c:v>
                </c:pt>
                <c:pt idx="9">
                  <c:v>24.690192660269364</c:v>
                </c:pt>
                <c:pt idx="10">
                  <c:v>33.216578527760142</c:v>
                </c:pt>
                <c:pt idx="11">
                  <c:v>8.9261473802098088</c:v>
                </c:pt>
                <c:pt idx="12">
                  <c:v>7.0477673157239042</c:v>
                </c:pt>
                <c:pt idx="13">
                  <c:v>34.02049379121717</c:v>
                </c:pt>
                <c:pt idx="14">
                  <c:v>36.503372955162504</c:v>
                </c:pt>
                <c:pt idx="15">
                  <c:v>67.767529720459322</c:v>
                </c:pt>
                <c:pt idx="16">
                  <c:v>55.176087958108837</c:v>
                </c:pt>
                <c:pt idx="17">
                  <c:v>6.7310729878547715</c:v>
                </c:pt>
                <c:pt idx="18">
                  <c:v>45.278206311583503</c:v>
                </c:pt>
                <c:pt idx="19">
                  <c:v>46.579899820893345</c:v>
                </c:pt>
                <c:pt idx="20">
                  <c:v>18.553852737439524</c:v>
                </c:pt>
                <c:pt idx="21">
                  <c:v>108.16642476665211</c:v>
                </c:pt>
                <c:pt idx="22">
                  <c:v>41.667194531328022</c:v>
                </c:pt>
                <c:pt idx="23">
                  <c:v>31.717541784315479</c:v>
                </c:pt>
                <c:pt idx="24">
                  <c:v>16.021338702190512</c:v>
                </c:pt>
                <c:pt idx="25">
                  <c:v>79.310774457866373</c:v>
                </c:pt>
                <c:pt idx="26">
                  <c:v>55.634511823677414</c:v>
                </c:pt>
                <c:pt idx="27">
                  <c:v>35.935761596325513</c:v>
                </c:pt>
                <c:pt idx="28">
                  <c:v>45.511130005899972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排出量比較シート!$BI$21:$BI$50</c:f>
              <c:numCache>
                <c:formatCode>#,##0_);[Red]\(#,##0\)</c:formatCode>
                <c:ptCount val="30"/>
                <c:pt idx="0">
                  <c:v>32.665046419477783</c:v>
                </c:pt>
                <c:pt idx="1">
                  <c:v>11.994896917617766</c:v>
                </c:pt>
                <c:pt idx="2">
                  <c:v>10.297466088314767</c:v>
                </c:pt>
                <c:pt idx="3">
                  <c:v>16.737967808896585</c:v>
                </c:pt>
                <c:pt idx="4">
                  <c:v>10.830600406691833</c:v>
                </c:pt>
                <c:pt idx="5">
                  <c:v>12.348216767621402</c:v>
                </c:pt>
                <c:pt idx="6">
                  <c:v>11.327706487526163</c:v>
                </c:pt>
                <c:pt idx="7">
                  <c:v>14.686415639629271</c:v>
                </c:pt>
                <c:pt idx="8">
                  <c:v>15.748105850759815</c:v>
                </c:pt>
                <c:pt idx="9">
                  <c:v>36.195796743292469</c:v>
                </c:pt>
                <c:pt idx="10">
                  <c:v>17.879847382268107</c:v>
                </c:pt>
                <c:pt idx="11">
                  <c:v>16.201937738608585</c:v>
                </c:pt>
                <c:pt idx="12">
                  <c:v>22.672884404381239</c:v>
                </c:pt>
                <c:pt idx="13">
                  <c:v>16.084446844180448</c:v>
                </c:pt>
                <c:pt idx="14">
                  <c:v>25.930764858269708</c:v>
                </c:pt>
                <c:pt idx="15">
                  <c:v>18.038771993265293</c:v>
                </c:pt>
                <c:pt idx="16">
                  <c:v>17.287213276592734</c:v>
                </c:pt>
                <c:pt idx="17">
                  <c:v>16.303339473347318</c:v>
                </c:pt>
                <c:pt idx="18">
                  <c:v>18.16743313503445</c:v>
                </c:pt>
                <c:pt idx="19">
                  <c:v>11.505983851104924</c:v>
                </c:pt>
                <c:pt idx="20">
                  <c:v>21.208618432809946</c:v>
                </c:pt>
                <c:pt idx="21">
                  <c:v>36.418989333994176</c:v>
                </c:pt>
                <c:pt idx="22">
                  <c:v>21.953245256694228</c:v>
                </c:pt>
                <c:pt idx="23">
                  <c:v>25.503600105070781</c:v>
                </c:pt>
                <c:pt idx="24">
                  <c:v>13.668114516034706</c:v>
                </c:pt>
                <c:pt idx="25">
                  <c:v>12.688682949939786</c:v>
                </c:pt>
                <c:pt idx="26">
                  <c:v>26.265009482019881</c:v>
                </c:pt>
                <c:pt idx="27">
                  <c:v>26.182538502463178</c:v>
                </c:pt>
                <c:pt idx="28">
                  <c:v>13.543500254111024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排出量比較シート!$BJ$21:$BJ$50</c:f>
              <c:numCache>
                <c:formatCode>#,##0_);[Red]\(#,##0\)</c:formatCode>
                <c:ptCount val="30"/>
                <c:pt idx="0">
                  <c:v>24.56339532851224</c:v>
                </c:pt>
                <c:pt idx="1">
                  <c:v>25.007607164812558</c:v>
                </c:pt>
                <c:pt idx="2">
                  <c:v>18.806319160662191</c:v>
                </c:pt>
                <c:pt idx="3">
                  <c:v>14.209174908637516</c:v>
                </c:pt>
                <c:pt idx="4">
                  <c:v>15.632554477863922</c:v>
                </c:pt>
                <c:pt idx="5">
                  <c:v>15.315040959803584</c:v>
                </c:pt>
                <c:pt idx="6">
                  <c:v>28.025013259074175</c:v>
                </c:pt>
                <c:pt idx="7">
                  <c:v>34.537249652090246</c:v>
                </c:pt>
                <c:pt idx="8">
                  <c:v>15.832109254706555</c:v>
                </c:pt>
                <c:pt idx="9">
                  <c:v>34.990231765069581</c:v>
                </c:pt>
                <c:pt idx="10">
                  <c:v>33.501684463961219</c:v>
                </c:pt>
                <c:pt idx="11">
                  <c:v>23.146213239955678</c:v>
                </c:pt>
                <c:pt idx="12">
                  <c:v>18.203841665469085</c:v>
                </c:pt>
                <c:pt idx="13">
                  <c:v>24.746787235654551</c:v>
                </c:pt>
                <c:pt idx="14">
                  <c:v>17.256639335702634</c:v>
                </c:pt>
                <c:pt idx="15">
                  <c:v>15.221709555636814</c:v>
                </c:pt>
                <c:pt idx="16">
                  <c:v>23.294100842081001</c:v>
                </c:pt>
                <c:pt idx="17">
                  <c:v>17.495625889180641</c:v>
                </c:pt>
                <c:pt idx="18">
                  <c:v>24.784884098490526</c:v>
                </c:pt>
                <c:pt idx="19">
                  <c:v>10.747002354554082</c:v>
                </c:pt>
                <c:pt idx="20">
                  <c:v>17.769263826791786</c:v>
                </c:pt>
                <c:pt idx="21">
                  <c:v>17.72340108677426</c:v>
                </c:pt>
                <c:pt idx="22">
                  <c:v>19.837200182673026</c:v>
                </c:pt>
                <c:pt idx="23">
                  <c:v>27.002314013612743</c:v>
                </c:pt>
                <c:pt idx="24">
                  <c:v>22.136249127880319</c:v>
                </c:pt>
                <c:pt idx="25">
                  <c:v>15.521969209052507</c:v>
                </c:pt>
                <c:pt idx="26">
                  <c:v>24.477176372592211</c:v>
                </c:pt>
                <c:pt idx="27">
                  <c:v>20.164361686618179</c:v>
                </c:pt>
                <c:pt idx="28">
                  <c:v>11.522292662895316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排出量比較シート!$BK$21:$BK$50</c:f>
              <c:numCache>
                <c:formatCode>#,##0_);[Red]\(#,##0\)</c:formatCode>
                <c:ptCount val="30"/>
                <c:pt idx="0">
                  <c:v>78.943590013581826</c:v>
                </c:pt>
                <c:pt idx="1">
                  <c:v>27.871445608604432</c:v>
                </c:pt>
                <c:pt idx="2">
                  <c:v>20.298802645088397</c:v>
                </c:pt>
                <c:pt idx="3">
                  <c:v>35.626814077461155</c:v>
                </c:pt>
                <c:pt idx="4">
                  <c:v>13.809353444676992</c:v>
                </c:pt>
                <c:pt idx="5">
                  <c:v>28.731707207034205</c:v>
                </c:pt>
                <c:pt idx="6">
                  <c:v>32.841727030969153</c:v>
                </c:pt>
                <c:pt idx="7">
                  <c:v>36.645053773068874</c:v>
                </c:pt>
                <c:pt idx="8">
                  <c:v>40.069802577288122</c:v>
                </c:pt>
                <c:pt idx="9">
                  <c:v>30.631004859455718</c:v>
                </c:pt>
                <c:pt idx="10">
                  <c:v>38.110342708676669</c:v>
                </c:pt>
                <c:pt idx="11">
                  <c:v>29.515584602200338</c:v>
                </c:pt>
                <c:pt idx="12">
                  <c:v>33.135041016667998</c:v>
                </c:pt>
                <c:pt idx="13">
                  <c:v>34.408843951415847</c:v>
                </c:pt>
                <c:pt idx="14">
                  <c:v>26.628357214609103</c:v>
                </c:pt>
                <c:pt idx="15">
                  <c:v>26.907944619795124</c:v>
                </c:pt>
                <c:pt idx="16">
                  <c:v>36.379437234802232</c:v>
                </c:pt>
                <c:pt idx="17">
                  <c:v>31.464772292939905</c:v>
                </c:pt>
                <c:pt idx="18">
                  <c:v>36.29288593774708</c:v>
                </c:pt>
                <c:pt idx="19">
                  <c:v>31.598374430903519</c:v>
                </c:pt>
                <c:pt idx="20">
                  <c:v>46.213842873215512</c:v>
                </c:pt>
                <c:pt idx="21">
                  <c:v>28.364391446214778</c:v>
                </c:pt>
                <c:pt idx="22">
                  <c:v>37.116977693867568</c:v>
                </c:pt>
                <c:pt idx="23">
                  <c:v>31.719767394906526</c:v>
                </c:pt>
                <c:pt idx="24">
                  <c:v>32.836212766387938</c:v>
                </c:pt>
                <c:pt idx="25">
                  <c:v>30.915487703137913</c:v>
                </c:pt>
                <c:pt idx="26">
                  <c:v>61.294746400465584</c:v>
                </c:pt>
                <c:pt idx="27">
                  <c:v>29.560304464926336</c:v>
                </c:pt>
                <c:pt idx="28">
                  <c:v>34.610332355187531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排出量比較シート!$BQ$21:$BQ$50</c:f>
              <c:numCache>
                <c:formatCode>#,##0_);[Red]\(#,##0\)</c:formatCode>
                <c:ptCount val="30"/>
                <c:pt idx="0">
                  <c:v>2.9388804298601321</c:v>
                </c:pt>
                <c:pt idx="1">
                  <c:v>1.5085531301839841</c:v>
                </c:pt>
                <c:pt idx="2">
                  <c:v>2.0837744415600001</c:v>
                </c:pt>
                <c:pt idx="3">
                  <c:v>0</c:v>
                </c:pt>
                <c:pt idx="4">
                  <c:v>2.7763956227512621</c:v>
                </c:pt>
                <c:pt idx="5">
                  <c:v>1.6582283076</c:v>
                </c:pt>
                <c:pt idx="6">
                  <c:v>0.59468761215678045</c:v>
                </c:pt>
                <c:pt idx="7">
                  <c:v>2.4272908361179359</c:v>
                </c:pt>
                <c:pt idx="8">
                  <c:v>0</c:v>
                </c:pt>
                <c:pt idx="9">
                  <c:v>0</c:v>
                </c:pt>
                <c:pt idx="10">
                  <c:v>1.8986688966169829</c:v>
                </c:pt>
                <c:pt idx="11">
                  <c:v>2.094911936348792</c:v>
                </c:pt>
                <c:pt idx="12">
                  <c:v>0.80367219760825481</c:v>
                </c:pt>
                <c:pt idx="13">
                  <c:v>1.4498388287448469</c:v>
                </c:pt>
                <c:pt idx="14">
                  <c:v>2.0443865291127019</c:v>
                </c:pt>
                <c:pt idx="15">
                  <c:v>1.570760692169648</c:v>
                </c:pt>
                <c:pt idx="16">
                  <c:v>2.2508147083871468</c:v>
                </c:pt>
                <c:pt idx="17">
                  <c:v>2.7915637742530421</c:v>
                </c:pt>
                <c:pt idx="18">
                  <c:v>1.1020796316864501</c:v>
                </c:pt>
                <c:pt idx="19">
                  <c:v>1.2930893566712429</c:v>
                </c:pt>
                <c:pt idx="20">
                  <c:v>2.2885691321566548</c:v>
                </c:pt>
                <c:pt idx="21">
                  <c:v>0</c:v>
                </c:pt>
                <c:pt idx="22">
                  <c:v>3.6471411246911809</c:v>
                </c:pt>
                <c:pt idx="23">
                  <c:v>1.7724681715199999</c:v>
                </c:pt>
                <c:pt idx="24">
                  <c:v>0</c:v>
                </c:pt>
                <c:pt idx="25">
                  <c:v>0</c:v>
                </c:pt>
                <c:pt idx="26">
                  <c:v>3.3028659047287641</c:v>
                </c:pt>
                <c:pt idx="27">
                  <c:v>1.5566958287999999</c:v>
                </c:pt>
                <c:pt idx="28">
                  <c:v>2.662511669504477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排出量比較シート!$BR$21:$BR$50</c:f>
              <c:numCache>
                <c:formatCode>#,##0_);[Red]\(#,##0\)</c:formatCode>
                <c:ptCount val="30"/>
                <c:pt idx="0">
                  <c:v>157.51549048099272</c:v>
                </c:pt>
                <c:pt idx="1">
                  <c:v>94.350288005917321</c:v>
                </c:pt>
                <c:pt idx="2">
                  <c:v>62.01554761293405</c:v>
                </c:pt>
                <c:pt idx="3">
                  <c:v>101.97215045410013</c:v>
                </c:pt>
                <c:pt idx="4">
                  <c:v>96.748659445527409</c:v>
                </c:pt>
                <c:pt idx="5">
                  <c:v>90.578685405086546</c:v>
                </c:pt>
                <c:pt idx="6">
                  <c:v>158.36888080819696</c:v>
                </c:pt>
                <c:pt idx="7">
                  <c:v>132.08002662895126</c:v>
                </c:pt>
                <c:pt idx="8">
                  <c:v>93.909321237970289</c:v>
                </c:pt>
                <c:pt idx="9">
                  <c:v>126.50722602808713</c:v>
                </c:pt>
                <c:pt idx="10">
                  <c:v>124.60712197928312</c:v>
                </c:pt>
                <c:pt idx="11">
                  <c:v>79.884794897323204</c:v>
                </c:pt>
                <c:pt idx="12">
                  <c:v>81.863206599850486</c:v>
                </c:pt>
                <c:pt idx="13">
                  <c:v>110.71041065121285</c:v>
                </c:pt>
                <c:pt idx="14">
                  <c:v>108.36352089285666</c:v>
                </c:pt>
                <c:pt idx="15">
                  <c:v>129.5067165813262</c:v>
                </c:pt>
                <c:pt idx="16">
                  <c:v>134.38765401997193</c:v>
                </c:pt>
                <c:pt idx="17">
                  <c:v>74.786374417575672</c:v>
                </c:pt>
                <c:pt idx="18">
                  <c:v>125.62548911454201</c:v>
                </c:pt>
                <c:pt idx="19">
                  <c:v>101.72434981412711</c:v>
                </c:pt>
                <c:pt idx="20">
                  <c:v>106.03414700241342</c:v>
                </c:pt>
                <c:pt idx="21">
                  <c:v>190.67320663363532</c:v>
                </c:pt>
                <c:pt idx="22">
                  <c:v>124.22175878925403</c:v>
                </c:pt>
                <c:pt idx="23">
                  <c:v>117.71569146942554</c:v>
                </c:pt>
                <c:pt idx="24">
                  <c:v>84.661915112493475</c:v>
                </c:pt>
                <c:pt idx="25">
                  <c:v>138.43691431999656</c:v>
                </c:pt>
                <c:pt idx="26">
                  <c:v>170.97430998348386</c:v>
                </c:pt>
                <c:pt idx="27">
                  <c:v>113.39966207913321</c:v>
                </c:pt>
                <c:pt idx="28">
                  <c:v>107.84976694759831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c:ext uri="{02D57815-91ED-43cb-92C2-25804820EDAC}">
                        <c15:formulaRef>
                          <c15:sqref>排出量比較シート!$BF$21:$BF$68</c15:sqref>
                        </c15:formulaRef>
                      </c:ext>
                    </c:extLst>
                    <c:numCache>
                      <c:formatCode>#,##0_);[Red]\(#,##0\)</c:formatCode>
                      <c:ptCount val="48"/>
                      <c:pt idx="0">
                        <c:v>13.492442649043818</c:v>
                      </c:pt>
                      <c:pt idx="1">
                        <c:v>21.322323271083295</c:v>
                      </c:pt>
                      <c:pt idx="2">
                        <c:v>10.279423136676705</c:v>
                      </c:pt>
                      <c:pt idx="3">
                        <c:v>26.464973587227515</c:v>
                      </c:pt>
                      <c:pt idx="4">
                        <c:v>53.149620147692957</c:v>
                      </c:pt>
                      <c:pt idx="5">
                        <c:v>31.943446374079269</c:v>
                      </c:pt>
                      <c:pt idx="6">
                        <c:v>81.532809440780852</c:v>
                      </c:pt>
                      <c:pt idx="7">
                        <c:v>36.891054922817901</c:v>
                      </c:pt>
                      <c:pt idx="8">
                        <c:v>3.9276099309828836</c:v>
                      </c:pt>
                      <c:pt idx="9">
                        <c:v>13.628264133962135</c:v>
                      </c:pt>
                      <c:pt idx="10">
                        <c:v>14.935526860026844</c:v>
                      </c:pt>
                      <c:pt idx="11">
                        <c:v>4.0170382674243159</c:v>
                      </c:pt>
                      <c:pt idx="12">
                        <c:v>0</c:v>
                      </c:pt>
                      <c:pt idx="13">
                        <c:v>29.464304953403122</c:v>
                      </c:pt>
                      <c:pt idx="14">
                        <c:v>27.781959573583837</c:v>
                      </c:pt>
                      <c:pt idx="15">
                        <c:v>62.931976452684019</c:v>
                      </c:pt>
                      <c:pt idx="16">
                        <c:v>42.649746843199623</c:v>
                      </c:pt>
                      <c:pt idx="17">
                        <c:v>4.3110148041644161</c:v>
                      </c:pt>
                      <c:pt idx="18">
                        <c:v>41.785888863631541</c:v>
                      </c:pt>
                      <c:pt idx="19">
                        <c:v>40.97161632809447</c:v>
                      </c:pt>
                      <c:pt idx="20">
                        <c:v>10.152829191192744</c:v>
                      </c:pt>
                      <c:pt idx="21">
                        <c:v>94.829708193724372</c:v>
                      </c:pt>
                      <c:pt idx="22">
                        <c:v>26.436436344698915</c:v>
                      </c:pt>
                      <c:pt idx="23">
                        <c:v>18.128367280518198</c:v>
                      </c:pt>
                      <c:pt idx="24">
                        <c:v>4.0614277507248824</c:v>
                      </c:pt>
                      <c:pt idx="25">
                        <c:v>75.293441633091149</c:v>
                      </c:pt>
                      <c:pt idx="26">
                        <c:v>54.455490815457104</c:v>
                      </c:pt>
                      <c:pt idx="27">
                        <c:v>31.341141139152462</c:v>
                      </c:pt>
                      <c:pt idx="28">
                        <c:v>31.58038825988795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0.95909373849914437</c:v>
                      </c:pt>
                      <c:pt idx="1">
                        <c:v>0.60230469317053192</c:v>
                      </c:pt>
                      <c:pt idx="2">
                        <c:v>0.24976214063199026</c:v>
                      </c:pt>
                      <c:pt idx="3">
                        <c:v>0.63661921765546736</c:v>
                      </c:pt>
                      <c:pt idx="4">
                        <c:v>0.55013534585044899</c:v>
                      </c:pt>
                      <c:pt idx="5">
                        <c:v>0.58204578894809822</c:v>
                      </c:pt>
                      <c:pt idx="6">
                        <c:v>0.83742700679434434</c:v>
                      </c:pt>
                      <c:pt idx="7">
                        <c:v>1.8274061032808688</c:v>
                      </c:pt>
                      <c:pt idx="8">
                        <c:v>0.82510466578306785</c:v>
                      </c:pt>
                      <c:pt idx="9">
                        <c:v>1.6173595501867442</c:v>
                      </c:pt>
                      <c:pt idx="10">
                        <c:v>3.046861927065573</c:v>
                      </c:pt>
                      <c:pt idx="11">
                        <c:v>0.8126040955930357</c:v>
                      </c:pt>
                      <c:pt idx="12">
                        <c:v>1.8316014093989152</c:v>
                      </c:pt>
                      <c:pt idx="13">
                        <c:v>1.5480566638993627</c:v>
                      </c:pt>
                      <c:pt idx="14">
                        <c:v>1.0561947450154352</c:v>
                      </c:pt>
                      <c:pt idx="15">
                        <c:v>0.68453586066428229</c:v>
                      </c:pt>
                      <c:pt idx="16">
                        <c:v>1.7034760077587718</c:v>
                      </c:pt>
                      <c:pt idx="17">
                        <c:v>0.80624971712782822</c:v>
                      </c:pt>
                      <c:pt idx="18">
                        <c:v>0.72046792763312306</c:v>
                      </c:pt>
                      <c:pt idx="19">
                        <c:v>0.81670522580799065</c:v>
                      </c:pt>
                      <c:pt idx="20">
                        <c:v>0.65604365526778552</c:v>
                      </c:pt>
                      <c:pt idx="21">
                        <c:v>0.91804192015108643</c:v>
                      </c:pt>
                      <c:pt idx="22">
                        <c:v>2.0774965163954731</c:v>
                      </c:pt>
                      <c:pt idx="23">
                        <c:v>1.4476886618855009</c:v>
                      </c:pt>
                      <c:pt idx="24">
                        <c:v>1.0358975722857395</c:v>
                      </c:pt>
                      <c:pt idx="25">
                        <c:v>0.66826696298724686</c:v>
                      </c:pt>
                      <c:pt idx="26">
                        <c:v>1.1790210082203119</c:v>
                      </c:pt>
                      <c:pt idx="27">
                        <c:v>0.88881936319046273</c:v>
                      </c:pt>
                      <c:pt idx="28">
                        <c:v>1.4576588334327421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3.9530419020177887</c:v>
                      </c:pt>
                      <c:pt idx="1">
                        <c:v>6.0431572204447521</c:v>
                      </c:pt>
                      <c:pt idx="2">
                        <c:v>0</c:v>
                      </c:pt>
                      <c:pt idx="3">
                        <c:v>8.2966008542218805</c:v>
                      </c:pt>
                      <c:pt idx="4">
                        <c:v>0</c:v>
                      </c:pt>
                      <c:pt idx="5">
                        <c:v>0</c:v>
                      </c:pt>
                      <c:pt idx="6">
                        <c:v>3.2095099708954935</c:v>
                      </c:pt>
                      <c:pt idx="7">
                        <c:v>5.0655557019461641</c:v>
                      </c:pt>
                      <c:pt idx="8">
                        <c:v>17.506588958449839</c:v>
                      </c:pt>
                      <c:pt idx="9">
                        <c:v>9.4445689761204843</c:v>
                      </c:pt>
                      <c:pt idx="10">
                        <c:v>15.234189740667722</c:v>
                      </c:pt>
                      <c:pt idx="11">
                        <c:v>4.0965050171924569</c:v>
                      </c:pt>
                      <c:pt idx="12">
                        <c:v>5.2161659063249894</c:v>
                      </c:pt>
                      <c:pt idx="13">
                        <c:v>3.0081321739146882</c:v>
                      </c:pt>
                      <c:pt idx="14">
                        <c:v>7.66521863656323</c:v>
                      </c:pt>
                      <c:pt idx="15">
                        <c:v>4.1510174071110129</c:v>
                      </c:pt>
                      <c:pt idx="16">
                        <c:v>10.822865107150443</c:v>
                      </c:pt>
                      <c:pt idx="17">
                        <c:v>1.6138084665625274</c:v>
                      </c:pt>
                      <c:pt idx="18">
                        <c:v>2.7718495203188347</c:v>
                      </c:pt>
                      <c:pt idx="19">
                        <c:v>4.7915782669908822</c:v>
                      </c:pt>
                      <c:pt idx="20">
                        <c:v>7.7449798909789953</c:v>
                      </c:pt>
                      <c:pt idx="21">
                        <c:v>12.418674652776664</c:v>
                      </c:pt>
                      <c:pt idx="22">
                        <c:v>13.153261670233629</c:v>
                      </c:pt>
                      <c:pt idx="23">
                        <c:v>12.141485841911781</c:v>
                      </c:pt>
                      <c:pt idx="24">
                        <c:v>10.924013379179888</c:v>
                      </c:pt>
                      <c:pt idx="25">
                        <c:v>3.3490658617879752</c:v>
                      </c:pt>
                      <c:pt idx="26">
                        <c:v>0</c:v>
                      </c:pt>
                      <c:pt idx="27">
                        <c:v>3.7058010939825841</c:v>
                      </c:pt>
                      <c:pt idx="28">
                        <c:v>12.473082912579278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31.413442503876539</c:v>
                      </c:pt>
                      <c:pt idx="1">
                        <c:v>26.858370908151521</c:v>
                      </c:pt>
                      <c:pt idx="2">
                        <c:v>19.290048590582899</c:v>
                      </c:pt>
                      <c:pt idx="3">
                        <c:v>34.631430670549662</c:v>
                      </c:pt>
                      <c:pt idx="4">
                        <c:v>12.849644560385336</c:v>
                      </c:pt>
                      <c:pt idx="5">
                        <c:v>23.919058333052803</c:v>
                      </c:pt>
                      <c:pt idx="6">
                        <c:v>31.904497183025512</c:v>
                      </c:pt>
                      <c:pt idx="7">
                        <c:v>35.634898427985831</c:v>
                      </c:pt>
                      <c:pt idx="8">
                        <c:v>38.294258361642378</c:v>
                      </c:pt>
                      <c:pt idx="9">
                        <c:v>29.767517928155037</c:v>
                      </c:pt>
                      <c:pt idx="10">
                        <c:v>37.12161543200849</c:v>
                      </c:pt>
                      <c:pt idx="11">
                        <c:v>28.543380876925632</c:v>
                      </c:pt>
                      <c:pt idx="12">
                        <c:v>32.014538407699824</c:v>
                      </c:pt>
                      <c:pt idx="13">
                        <c:v>33.435997967959764</c:v>
                      </c:pt>
                      <c:pt idx="14">
                        <c:v>25.662108974288934</c:v>
                      </c:pt>
                      <c:pt idx="15">
                        <c:v>25.960088318305147</c:v>
                      </c:pt>
                      <c:pt idx="16">
                        <c:v>35.403555121761485</c:v>
                      </c:pt>
                      <c:pt idx="17">
                        <c:v>30.485620501884902</c:v>
                      </c:pt>
                      <c:pt idx="18">
                        <c:v>35.368442866323477</c:v>
                      </c:pt>
                      <c:pt idx="19">
                        <c:v>30.671946197828401</c:v>
                      </c:pt>
                      <c:pt idx="20">
                        <c:v>35.535786702072485</c:v>
                      </c:pt>
                      <c:pt idx="21">
                        <c:v>27.440065149005967</c:v>
                      </c:pt>
                      <c:pt idx="22">
                        <c:v>36.148218807929311</c:v>
                      </c:pt>
                      <c:pt idx="23">
                        <c:v>29.020262805409054</c:v>
                      </c:pt>
                      <c:pt idx="24">
                        <c:v>31.877963559781215</c:v>
                      </c:pt>
                      <c:pt idx="25">
                        <c:v>29.999685923609128</c:v>
                      </c:pt>
                      <c:pt idx="26">
                        <c:v>32.278839977103097</c:v>
                      </c:pt>
                      <c:pt idx="27">
                        <c:v>28.566218505845796</c:v>
                      </c:pt>
                      <c:pt idx="28">
                        <c:v>33.349530998557285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97.256950668947653</c:v>
                </c:pt>
                <c:pt idx="2">
                  <c:v>0.82683203542063732</c:v>
                </c:pt>
                <c:pt idx="3">
                  <c:v>11.618576306153132</c:v>
                </c:pt>
                <c:pt idx="4">
                  <c:v>34.395560261441965</c:v>
                </c:pt>
                <c:pt idx="5">
                  <c:v>17.783892062186951</c:v>
                </c:pt>
                <c:pt idx="7">
                  <c:v>28.206821487391601</c:v>
                </c:pt>
                <c:pt idx="8">
                  <c:v>0.93773772129534527</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109.70235901052142</c:v>
                </c:pt>
                <c:pt idx="4">
                  <c:v>34.395560261441965</c:v>
                </c:pt>
                <c:pt idx="5">
                  <c:v>17.783892062186951</c:v>
                </c:pt>
                <c:pt idx="6">
                  <c:v>29.144559208686946</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再エネ比較シート!$BL$72:$BL$161</c:f>
              <c:numCache>
                <c:formatCode>#,##0_);[Red]\(#,##0\)</c:formatCode>
                <c:ptCount val="90"/>
                <c:pt idx="0">
                  <c:v>0</c:v>
                </c:pt>
                <c:pt idx="1">
                  <c:v>0</c:v>
                </c:pt>
                <c:pt idx="2">
                  <c:v>0</c:v>
                </c:pt>
                <c:pt idx="3">
                  <c:v>-88468.601873087697</c:v>
                </c:pt>
                <c:pt idx="4">
                  <c:v>0</c:v>
                </c:pt>
                <c:pt idx="5">
                  <c:v>0</c:v>
                </c:pt>
                <c:pt idx="6">
                  <c:v>0</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0</c:v>
                </c:pt>
                <c:pt idx="16">
                  <c:v>-382869.60296877706</c:v>
                </c:pt>
                <c:pt idx="17">
                  <c:v>-33105.561613896571</c:v>
                </c:pt>
                <c:pt idx="18">
                  <c:v>-53599.662794851873</c:v>
                </c:pt>
                <c:pt idx="19">
                  <c:v>0</c:v>
                </c:pt>
                <c:pt idx="20">
                  <c:v>0</c:v>
                </c:pt>
                <c:pt idx="21">
                  <c:v>-359491.2426368203</c:v>
                </c:pt>
                <c:pt idx="22">
                  <c:v>0</c:v>
                </c:pt>
                <c:pt idx="23">
                  <c:v>0</c:v>
                </c:pt>
                <c:pt idx="24">
                  <c:v>0</c:v>
                </c:pt>
                <c:pt idx="25">
                  <c:v>-154569.98104639893</c:v>
                </c:pt>
                <c:pt idx="26">
                  <c:v>0</c:v>
                </c:pt>
                <c:pt idx="27">
                  <c:v>0</c:v>
                </c:pt>
                <c:pt idx="28">
                  <c:v>-118666.71184479655</c:v>
                </c:pt>
                <c:pt idx="29">
                  <c:v>0</c:v>
                </c:pt>
                <c:pt idx="30">
                  <c:v>0</c:v>
                </c:pt>
                <c:pt idx="31">
                  <c:v>0</c:v>
                </c:pt>
                <c:pt idx="32">
                  <c:v>-471587.63882025878</c:v>
                </c:pt>
                <c:pt idx="33">
                  <c:v>0</c:v>
                </c:pt>
                <c:pt idx="34">
                  <c:v>0</c:v>
                </c:pt>
                <c:pt idx="35">
                  <c:v>0</c:v>
                </c:pt>
                <c:pt idx="36">
                  <c:v>0</c:v>
                </c:pt>
                <c:pt idx="37">
                  <c:v>0</c:v>
                </c:pt>
                <c:pt idx="38">
                  <c:v>-3645311.8470447287</c:v>
                </c:pt>
                <c:pt idx="39">
                  <c:v>0</c:v>
                </c:pt>
                <c:pt idx="40">
                  <c:v>0</c:v>
                </c:pt>
                <c:pt idx="41">
                  <c:v>-68217.178112890004</c:v>
                </c:pt>
                <c:pt idx="42">
                  <c:v>-2880.4557144227438</c:v>
                </c:pt>
                <c:pt idx="43">
                  <c:v>-7665070.7920702025</c:v>
                </c:pt>
                <c:pt idx="44">
                  <c:v>0</c:v>
                </c:pt>
                <c:pt idx="45">
                  <c:v>0</c:v>
                </c:pt>
                <c:pt idx="46">
                  <c:v>-132702.24437945976</c:v>
                </c:pt>
                <c:pt idx="47">
                  <c:v>0</c:v>
                </c:pt>
                <c:pt idx="48">
                  <c:v>0</c:v>
                </c:pt>
                <c:pt idx="49">
                  <c:v>-11702.818092731526</c:v>
                </c:pt>
                <c:pt idx="50">
                  <c:v>0</c:v>
                </c:pt>
                <c:pt idx="51">
                  <c:v>0</c:v>
                </c:pt>
                <c:pt idx="52">
                  <c:v>-19785.403166776756</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再エネ比較シート!$BM$72:$BM$161</c:f>
              <c:numCache>
                <c:formatCode>#,##0_);[Red]\(#,##0\)</c:formatCode>
                <c:ptCount val="90"/>
                <c:pt idx="0">
                  <c:v>325447.0818838086</c:v>
                </c:pt>
                <c:pt idx="1">
                  <c:v>258096.06510952336</c:v>
                </c:pt>
                <c:pt idx="2">
                  <c:v>89870.301768486272</c:v>
                </c:pt>
                <c:pt idx="3">
                  <c:v>0</c:v>
                </c:pt>
                <c:pt idx="4">
                  <c:v>181536.58853380266</c:v>
                </c:pt>
                <c:pt idx="5">
                  <c:v>190845.84607339266</c:v>
                </c:pt>
                <c:pt idx="6">
                  <c:v>172100.60371115175</c:v>
                </c:pt>
                <c:pt idx="7">
                  <c:v>0</c:v>
                </c:pt>
                <c:pt idx="8">
                  <c:v>0</c:v>
                </c:pt>
                <c:pt idx="9">
                  <c:v>0</c:v>
                </c:pt>
                <c:pt idx="10">
                  <c:v>0</c:v>
                </c:pt>
                <c:pt idx="11">
                  <c:v>0</c:v>
                </c:pt>
                <c:pt idx="12">
                  <c:v>0</c:v>
                </c:pt>
                <c:pt idx="13">
                  <c:v>0</c:v>
                </c:pt>
                <c:pt idx="14">
                  <c:v>0</c:v>
                </c:pt>
                <c:pt idx="15">
                  <c:v>322237.17346646078</c:v>
                </c:pt>
                <c:pt idx="16">
                  <c:v>0</c:v>
                </c:pt>
                <c:pt idx="17">
                  <c:v>0</c:v>
                </c:pt>
                <c:pt idx="18">
                  <c:v>0</c:v>
                </c:pt>
                <c:pt idx="19">
                  <c:v>98960.723658093309</c:v>
                </c:pt>
                <c:pt idx="20">
                  <c:v>81369.898469008564</c:v>
                </c:pt>
                <c:pt idx="21">
                  <c:v>0</c:v>
                </c:pt>
                <c:pt idx="22">
                  <c:v>1926468.0964425267</c:v>
                </c:pt>
                <c:pt idx="23">
                  <c:v>1659790.1099606096</c:v>
                </c:pt>
                <c:pt idx="24">
                  <c:v>98564.254324828507</c:v>
                </c:pt>
                <c:pt idx="25">
                  <c:v>0</c:v>
                </c:pt>
                <c:pt idx="26">
                  <c:v>148383.7668333039</c:v>
                </c:pt>
                <c:pt idx="27">
                  <c:v>1981519.3189274734</c:v>
                </c:pt>
                <c:pt idx="28">
                  <c:v>0</c:v>
                </c:pt>
                <c:pt idx="29">
                  <c:v>44269.117439563794</c:v>
                </c:pt>
                <c:pt idx="30">
                  <c:v>50996.833464793395</c:v>
                </c:pt>
                <c:pt idx="31">
                  <c:v>323162.89664453961</c:v>
                </c:pt>
                <c:pt idx="32">
                  <c:v>0</c:v>
                </c:pt>
                <c:pt idx="33">
                  <c:v>64640.629706875246</c:v>
                </c:pt>
                <c:pt idx="34">
                  <c:v>479387.06799180672</c:v>
                </c:pt>
                <c:pt idx="35">
                  <c:v>53023.236443351256</c:v>
                </c:pt>
                <c:pt idx="36">
                  <c:v>56751.4840882477</c:v>
                </c:pt>
                <c:pt idx="37">
                  <c:v>831237.98691878829</c:v>
                </c:pt>
                <c:pt idx="38">
                  <c:v>0</c:v>
                </c:pt>
                <c:pt idx="39">
                  <c:v>620245.50453875342</c:v>
                </c:pt>
                <c:pt idx="40">
                  <c:v>2084608.7609509956</c:v>
                </c:pt>
                <c:pt idx="41">
                  <c:v>0</c:v>
                </c:pt>
                <c:pt idx="42">
                  <c:v>0</c:v>
                </c:pt>
                <c:pt idx="43">
                  <c:v>0</c:v>
                </c:pt>
                <c:pt idx="44">
                  <c:v>708588.37362184725</c:v>
                </c:pt>
                <c:pt idx="45">
                  <c:v>131172.57328553399</c:v>
                </c:pt>
                <c:pt idx="46">
                  <c:v>0</c:v>
                </c:pt>
                <c:pt idx="47">
                  <c:v>302698.53851276077</c:v>
                </c:pt>
                <c:pt idx="48">
                  <c:v>70679.137655163489</c:v>
                </c:pt>
                <c:pt idx="49">
                  <c:v>0</c:v>
                </c:pt>
                <c:pt idx="50">
                  <c:v>338151.16693203076</c:v>
                </c:pt>
                <c:pt idx="51">
                  <c:v>408742.00186779362</c:v>
                </c:pt>
                <c:pt idx="52">
                  <c:v>0</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再エネ比較シート!$BK$72:$BK$161</c:f>
              <c:numCache>
                <c:formatCode>#,##0_);[Red]\(#,##0\)</c:formatCode>
                <c:ptCount val="90"/>
                <c:pt idx="0">
                  <c:v>325447.0818838086</c:v>
                </c:pt>
                <c:pt idx="1">
                  <c:v>258096.06510952336</c:v>
                </c:pt>
                <c:pt idx="2">
                  <c:v>89870.301768486272</c:v>
                </c:pt>
                <c:pt idx="3">
                  <c:v>-88468.601873087697</c:v>
                </c:pt>
                <c:pt idx="4">
                  <c:v>181536.58853380266</c:v>
                </c:pt>
                <c:pt idx="5">
                  <c:v>190845.84607339266</c:v>
                </c:pt>
                <c:pt idx="6">
                  <c:v>172100.60371115175</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322237.17346646078</c:v>
                </c:pt>
                <c:pt idx="16">
                  <c:v>-382869.60296877706</c:v>
                </c:pt>
                <c:pt idx="17">
                  <c:v>-33105.561613896571</c:v>
                </c:pt>
                <c:pt idx="18">
                  <c:v>-53599.662794851873</c:v>
                </c:pt>
                <c:pt idx="19">
                  <c:v>98960.723658093309</c:v>
                </c:pt>
                <c:pt idx="20">
                  <c:v>81369.898469008564</c:v>
                </c:pt>
                <c:pt idx="21">
                  <c:v>-359491.2426368203</c:v>
                </c:pt>
                <c:pt idx="22">
                  <c:v>1926468.0964425267</c:v>
                </c:pt>
                <c:pt idx="23">
                  <c:v>1659790.1099606096</c:v>
                </c:pt>
                <c:pt idx="24">
                  <c:v>98564.254324828507</c:v>
                </c:pt>
                <c:pt idx="25">
                  <c:v>-154569.98104639893</c:v>
                </c:pt>
                <c:pt idx="26">
                  <c:v>148383.7668333039</c:v>
                </c:pt>
                <c:pt idx="27">
                  <c:v>1981519.3189274734</c:v>
                </c:pt>
                <c:pt idx="28">
                  <c:v>-118666.71184479655</c:v>
                </c:pt>
                <c:pt idx="29">
                  <c:v>44269.117439563794</c:v>
                </c:pt>
                <c:pt idx="30">
                  <c:v>50996.833464793395</c:v>
                </c:pt>
                <c:pt idx="31">
                  <c:v>323162.89664453961</c:v>
                </c:pt>
                <c:pt idx="32">
                  <c:v>-471587.63882025878</c:v>
                </c:pt>
                <c:pt idx="33">
                  <c:v>64640.629706875246</c:v>
                </c:pt>
                <c:pt idx="34">
                  <c:v>479387.06799180672</c:v>
                </c:pt>
                <c:pt idx="35">
                  <c:v>53023.236443351256</c:v>
                </c:pt>
                <c:pt idx="36">
                  <c:v>56751.4840882477</c:v>
                </c:pt>
                <c:pt idx="37">
                  <c:v>831237.98691878829</c:v>
                </c:pt>
                <c:pt idx="38">
                  <c:v>-3645311.8470447287</c:v>
                </c:pt>
                <c:pt idx="39">
                  <c:v>620245.50453875342</c:v>
                </c:pt>
                <c:pt idx="40">
                  <c:v>2084608.7609509956</c:v>
                </c:pt>
                <c:pt idx="41">
                  <c:v>-68217.178112890004</c:v>
                </c:pt>
                <c:pt idx="42">
                  <c:v>-2880.4557144227438</c:v>
                </c:pt>
                <c:pt idx="43">
                  <c:v>-7665070.7920702025</c:v>
                </c:pt>
                <c:pt idx="44">
                  <c:v>708588.37362184725</c:v>
                </c:pt>
                <c:pt idx="45">
                  <c:v>131172.57328553399</c:v>
                </c:pt>
                <c:pt idx="46">
                  <c:v>-132702.24437945976</c:v>
                </c:pt>
                <c:pt idx="47">
                  <c:v>302698.53851276077</c:v>
                </c:pt>
                <c:pt idx="48">
                  <c:v>70679.137655163489</c:v>
                </c:pt>
                <c:pt idx="49">
                  <c:v>-11702.818092731526</c:v>
                </c:pt>
                <c:pt idx="50">
                  <c:v>338151.16693203076</c:v>
                </c:pt>
                <c:pt idx="51">
                  <c:v>408742.00186779362</c:v>
                </c:pt>
                <c:pt idx="52">
                  <c:v>-19785.403166776756</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再エネ比較シート!$BE$72:$BE$161</c:f>
              <c:numCache>
                <c:formatCode>#,##0_);[Red]\(#,##0\)</c:formatCode>
                <c:ptCount val="90"/>
                <c:pt idx="0">
                  <c:v>555928.96699999995</c:v>
                </c:pt>
                <c:pt idx="1">
                  <c:v>384533.63899999997</c:v>
                </c:pt>
                <c:pt idx="2">
                  <c:v>432932.40299999999</c:v>
                </c:pt>
                <c:pt idx="3">
                  <c:v>1700913.3789999997</c:v>
                </c:pt>
                <c:pt idx="4">
                  <c:v>1837053.04</c:v>
                </c:pt>
                <c:pt idx="5">
                  <c:v>992912.89700000011</c:v>
                </c:pt>
                <c:pt idx="6">
                  <c:v>681952.57300000009</c:v>
                </c:pt>
                <c:pt idx="7">
                  <c:v>191968.769</c:v>
                </c:pt>
                <c:pt idx="8">
                  <c:v>296731.09299999999</c:v>
                </c:pt>
                <c:pt idx="9">
                  <c:v>119155.75199999999</c:v>
                </c:pt>
                <c:pt idx="10">
                  <c:v>592190.01800000004</c:v>
                </c:pt>
                <c:pt idx="11">
                  <c:v>2195444.5490000001</c:v>
                </c:pt>
                <c:pt idx="12">
                  <c:v>345001.56599999999</c:v>
                </c:pt>
                <c:pt idx="13">
                  <c:v>1350156.1030000001</c:v>
                </c:pt>
                <c:pt idx="14">
                  <c:v>158832.74400000001</c:v>
                </c:pt>
                <c:pt idx="15">
                  <c:v>679064.47100000002</c:v>
                </c:pt>
                <c:pt idx="16">
                  <c:v>1023174.0449999999</c:v>
                </c:pt>
                <c:pt idx="17">
                  <c:v>363975.51</c:v>
                </c:pt>
                <c:pt idx="18">
                  <c:v>322540.34600000002</c:v>
                </c:pt>
                <c:pt idx="19">
                  <c:v>508987.57300000003</c:v>
                </c:pt>
                <c:pt idx="20">
                  <c:v>476035.06699999998</c:v>
                </c:pt>
                <c:pt idx="21">
                  <c:v>1092544.977</c:v>
                </c:pt>
                <c:pt idx="22">
                  <c:v>243829.97899999996</c:v>
                </c:pt>
                <c:pt idx="23">
                  <c:v>1019624.0109999999</c:v>
                </c:pt>
                <c:pt idx="24">
                  <c:v>676083.90800000005</c:v>
                </c:pt>
                <c:pt idx="25">
                  <c:v>280378.58800000005</c:v>
                </c:pt>
                <c:pt idx="26">
                  <c:v>386933.86900000001</c:v>
                </c:pt>
                <c:pt idx="27">
                  <c:v>2757332.6709999996</c:v>
                </c:pt>
                <c:pt idx="28">
                  <c:v>652587.05300000007</c:v>
                </c:pt>
                <c:pt idx="29">
                  <c:v>362898.26500000001</c:v>
                </c:pt>
                <c:pt idx="30">
                  <c:v>359518.43500000006</c:v>
                </c:pt>
                <c:pt idx="31">
                  <c:v>75006.932000000001</c:v>
                </c:pt>
                <c:pt idx="32">
                  <c:v>771841.70199999993</c:v>
                </c:pt>
                <c:pt idx="33">
                  <c:v>283728.26400000002</c:v>
                </c:pt>
                <c:pt idx="34">
                  <c:v>792652.83499999996</c:v>
                </c:pt>
                <c:pt idx="35">
                  <c:v>227018.20199999996</c:v>
                </c:pt>
                <c:pt idx="36">
                  <c:v>411509.83700000006</c:v>
                </c:pt>
                <c:pt idx="37">
                  <c:v>1676341.7149999999</c:v>
                </c:pt>
                <c:pt idx="38">
                  <c:v>3778629.2639999995</c:v>
                </c:pt>
                <c:pt idx="39">
                  <c:v>36532.532000000007</c:v>
                </c:pt>
                <c:pt idx="40">
                  <c:v>4157122.7249999996</c:v>
                </c:pt>
                <c:pt idx="41">
                  <c:v>101214.32100000001</c:v>
                </c:pt>
                <c:pt idx="42">
                  <c:v>280595.16499999998</c:v>
                </c:pt>
                <c:pt idx="43">
                  <c:v>6640479.2430000007</c:v>
                </c:pt>
                <c:pt idx="44">
                  <c:v>1855138.598</c:v>
                </c:pt>
                <c:pt idx="45">
                  <c:v>507673.75399999996</c:v>
                </c:pt>
                <c:pt idx="46">
                  <c:v>828763.95799999998</c:v>
                </c:pt>
                <c:pt idx="47">
                  <c:v>538385.19900000002</c:v>
                </c:pt>
                <c:pt idx="48">
                  <c:v>199688.68399999998</c:v>
                </c:pt>
                <c:pt idx="49">
                  <c:v>596919.2350000001</c:v>
                </c:pt>
                <c:pt idx="50">
                  <c:v>401749.23800000001</c:v>
                </c:pt>
                <c:pt idx="51">
                  <c:v>461027.06199999998</c:v>
                </c:pt>
                <c:pt idx="52">
                  <c:v>619852.26699999999</c:v>
                </c:pt>
                <c:pt idx="53">
                  <c:v>418036.39799999999</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再エネ比較シート!$BF$72:$BF$161</c:f>
              <c:numCache>
                <c:formatCode>#,##0_);[Red]\(#,##0\)</c:formatCode>
                <c:ptCount val="90"/>
                <c:pt idx="0">
                  <c:v>0</c:v>
                </c:pt>
                <c:pt idx="1">
                  <c:v>2038.1170000000002</c:v>
                </c:pt>
                <c:pt idx="2">
                  <c:v>0</c:v>
                </c:pt>
                <c:pt idx="3">
                  <c:v>0</c:v>
                </c:pt>
                <c:pt idx="4">
                  <c:v>0</c:v>
                </c:pt>
                <c:pt idx="5">
                  <c:v>0</c:v>
                </c:pt>
                <c:pt idx="6">
                  <c:v>0</c:v>
                </c:pt>
                <c:pt idx="7">
                  <c:v>0</c:v>
                </c:pt>
                <c:pt idx="8">
                  <c:v>0</c:v>
                </c:pt>
                <c:pt idx="9">
                  <c:v>0</c:v>
                </c:pt>
                <c:pt idx="10">
                  <c:v>0</c:v>
                </c:pt>
                <c:pt idx="11">
                  <c:v>435955.038</c:v>
                </c:pt>
                <c:pt idx="12">
                  <c:v>0</c:v>
                </c:pt>
                <c:pt idx="13">
                  <c:v>4838.41</c:v>
                </c:pt>
                <c:pt idx="14">
                  <c:v>0</c:v>
                </c:pt>
                <c:pt idx="15">
                  <c:v>56952.55599999999</c:v>
                </c:pt>
                <c:pt idx="16">
                  <c:v>0</c:v>
                </c:pt>
                <c:pt idx="17">
                  <c:v>0</c:v>
                </c:pt>
                <c:pt idx="18">
                  <c:v>0</c:v>
                </c:pt>
                <c:pt idx="19">
                  <c:v>98025.519</c:v>
                </c:pt>
                <c:pt idx="20">
                  <c:v>0</c:v>
                </c:pt>
                <c:pt idx="21">
                  <c:v>0</c:v>
                </c:pt>
                <c:pt idx="22">
                  <c:v>1650626.6740000001</c:v>
                </c:pt>
                <c:pt idx="23">
                  <c:v>801219.82799999998</c:v>
                </c:pt>
                <c:pt idx="24">
                  <c:v>50662.154999999999</c:v>
                </c:pt>
                <c:pt idx="25">
                  <c:v>0</c:v>
                </c:pt>
                <c:pt idx="26">
                  <c:v>941.21500000000003</c:v>
                </c:pt>
                <c:pt idx="27">
                  <c:v>318010.12</c:v>
                </c:pt>
                <c:pt idx="28">
                  <c:v>557.16099999999983</c:v>
                </c:pt>
                <c:pt idx="29">
                  <c:v>0</c:v>
                </c:pt>
                <c:pt idx="30">
                  <c:v>0</c:v>
                </c:pt>
                <c:pt idx="31">
                  <c:v>221938.8</c:v>
                </c:pt>
                <c:pt idx="32">
                  <c:v>0</c:v>
                </c:pt>
                <c:pt idx="33">
                  <c:v>0</c:v>
                </c:pt>
                <c:pt idx="34">
                  <c:v>7250.9700000000012</c:v>
                </c:pt>
                <c:pt idx="35">
                  <c:v>0</c:v>
                </c:pt>
                <c:pt idx="36">
                  <c:v>0</c:v>
                </c:pt>
                <c:pt idx="37">
                  <c:v>171631.08</c:v>
                </c:pt>
                <c:pt idx="38">
                  <c:v>1009581.656</c:v>
                </c:pt>
                <c:pt idx="39">
                  <c:v>413821.53700000007</c:v>
                </c:pt>
                <c:pt idx="40">
                  <c:v>78713.823999999979</c:v>
                </c:pt>
                <c:pt idx="41">
                  <c:v>0</c:v>
                </c:pt>
                <c:pt idx="42">
                  <c:v>0</c:v>
                </c:pt>
                <c:pt idx="43">
                  <c:v>0</c:v>
                </c:pt>
                <c:pt idx="44">
                  <c:v>108676.19</c:v>
                </c:pt>
                <c:pt idx="45">
                  <c:v>0</c:v>
                </c:pt>
                <c:pt idx="46">
                  <c:v>0</c:v>
                </c:pt>
                <c:pt idx="47">
                  <c:v>0</c:v>
                </c:pt>
                <c:pt idx="48">
                  <c:v>0</c:v>
                </c:pt>
                <c:pt idx="49">
                  <c:v>1984.596</c:v>
                </c:pt>
                <c:pt idx="50">
                  <c:v>10147.773999999999</c:v>
                </c:pt>
                <c:pt idx="51">
                  <c:v>65945.349000000002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再エネ比較シート!$BG$72:$BG$161</c:f>
              <c:numCache>
                <c:formatCode>#,##0_);[Red]\(#,##0\)</c:formatCode>
                <c:ptCount val="90"/>
                <c:pt idx="0">
                  <c:v>0</c:v>
                </c:pt>
                <c:pt idx="1">
                  <c:v>0</c:v>
                </c:pt>
                <c:pt idx="2">
                  <c:v>0</c:v>
                </c:pt>
                <c:pt idx="3">
                  <c:v>0</c:v>
                </c:pt>
                <c:pt idx="4">
                  <c:v>0</c:v>
                </c:pt>
                <c:pt idx="5">
                  <c:v>0</c:v>
                </c:pt>
                <c:pt idx="6">
                  <c:v>2459.0529999999999</c:v>
                </c:pt>
                <c:pt idx="7">
                  <c:v>0</c:v>
                </c:pt>
                <c:pt idx="8">
                  <c:v>113.58599999999998</c:v>
                </c:pt>
                <c:pt idx="9">
                  <c:v>0</c:v>
                </c:pt>
                <c:pt idx="10">
                  <c:v>0</c:v>
                </c:pt>
                <c:pt idx="11">
                  <c:v>8714.652</c:v>
                </c:pt>
                <c:pt idx="12">
                  <c:v>0</c:v>
                </c:pt>
                <c:pt idx="13">
                  <c:v>0</c:v>
                </c:pt>
                <c:pt idx="14">
                  <c:v>0</c:v>
                </c:pt>
                <c:pt idx="15">
                  <c:v>0</c:v>
                </c:pt>
                <c:pt idx="16">
                  <c:v>0</c:v>
                </c:pt>
                <c:pt idx="17">
                  <c:v>0</c:v>
                </c:pt>
                <c:pt idx="18">
                  <c:v>0</c:v>
                </c:pt>
                <c:pt idx="19">
                  <c:v>0</c:v>
                </c:pt>
                <c:pt idx="20">
                  <c:v>107.774</c:v>
                </c:pt>
                <c:pt idx="21">
                  <c:v>12276.960999999999</c:v>
                </c:pt>
                <c:pt idx="22">
                  <c:v>54251.137999999999</c:v>
                </c:pt>
                <c:pt idx="23">
                  <c:v>146516.81800000003</c:v>
                </c:pt>
                <c:pt idx="24">
                  <c:v>6150.5860000000011</c:v>
                </c:pt>
                <c:pt idx="25">
                  <c:v>0</c:v>
                </c:pt>
                <c:pt idx="26">
                  <c:v>0</c:v>
                </c:pt>
                <c:pt idx="27">
                  <c:v>0</c:v>
                </c:pt>
                <c:pt idx="28">
                  <c:v>0</c:v>
                </c:pt>
                <c:pt idx="29">
                  <c:v>0</c:v>
                </c:pt>
                <c:pt idx="30">
                  <c:v>0</c:v>
                </c:pt>
                <c:pt idx="31">
                  <c:v>39441.472999999991</c:v>
                </c:pt>
                <c:pt idx="32">
                  <c:v>903.90200000000016</c:v>
                </c:pt>
                <c:pt idx="33">
                  <c:v>0</c:v>
                </c:pt>
                <c:pt idx="34">
                  <c:v>578.78899999999999</c:v>
                </c:pt>
                <c:pt idx="35">
                  <c:v>0</c:v>
                </c:pt>
                <c:pt idx="36">
                  <c:v>708.42600000000004</c:v>
                </c:pt>
                <c:pt idx="37">
                  <c:v>27746.794000000002</c:v>
                </c:pt>
                <c:pt idx="38">
                  <c:v>194493.571</c:v>
                </c:pt>
                <c:pt idx="39">
                  <c:v>175332.413</c:v>
                </c:pt>
                <c:pt idx="40">
                  <c:v>0</c:v>
                </c:pt>
                <c:pt idx="41">
                  <c:v>0</c:v>
                </c:pt>
                <c:pt idx="42">
                  <c:v>0</c:v>
                </c:pt>
                <c:pt idx="43">
                  <c:v>0</c:v>
                </c:pt>
                <c:pt idx="44">
                  <c:v>0</c:v>
                </c:pt>
                <c:pt idx="45">
                  <c:v>593.28399999999999</c:v>
                </c:pt>
                <c:pt idx="46">
                  <c:v>0</c:v>
                </c:pt>
                <c:pt idx="47">
                  <c:v>0</c:v>
                </c:pt>
                <c:pt idx="48">
                  <c:v>0</c:v>
                </c:pt>
                <c:pt idx="49">
                  <c:v>0</c:v>
                </c:pt>
                <c:pt idx="50">
                  <c:v>0</c:v>
                </c:pt>
                <c:pt idx="51">
                  <c:v>94.70999999999998</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再エネ比較シート!$BH$72:$BH$161</c:f>
              <c:numCache>
                <c:formatCode>#,##0_);[Red]\(#,##0\)</c:formatCode>
                <c:ptCount val="90"/>
                <c:pt idx="0">
                  <c:v>77.507999999999996</c:v>
                </c:pt>
                <c:pt idx="1">
                  <c:v>0</c:v>
                </c:pt>
                <c:pt idx="2">
                  <c:v>0</c:v>
                </c:pt>
                <c:pt idx="3">
                  <c:v>0</c:v>
                </c:pt>
                <c:pt idx="4">
                  <c:v>0</c:v>
                </c:pt>
                <c:pt idx="5">
                  <c:v>4.415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135.63999999999996</c:v>
                </c:pt>
                <c:pt idx="28">
                  <c:v>0</c:v>
                </c:pt>
                <c:pt idx="29">
                  <c:v>0</c:v>
                </c:pt>
                <c:pt idx="30">
                  <c:v>34.584000000000003</c:v>
                </c:pt>
                <c:pt idx="31">
                  <c:v>0</c:v>
                </c:pt>
                <c:pt idx="32">
                  <c:v>0</c:v>
                </c:pt>
                <c:pt idx="33">
                  <c:v>0</c:v>
                </c:pt>
                <c:pt idx="34">
                  <c:v>3.1890000000000001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121.41400000000002</c:v>
                </c:pt>
                <c:pt idx="51">
                  <c:v>2.9430000000000001</c:v>
                </c:pt>
                <c:pt idx="52">
                  <c:v>0</c:v>
                </c:pt>
                <c:pt idx="53">
                  <c:v>1.9619999999999997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再エネ比較シート!$BI$72:$BI$161</c:f>
              <c:numCache>
                <c:formatCode>#,##0_);[Red]\(#,##0\)</c:formatCode>
                <c:ptCount val="90"/>
                <c:pt idx="0">
                  <c:v>556006.47499999998</c:v>
                </c:pt>
                <c:pt idx="1">
                  <c:v>386571.75599999999</c:v>
                </c:pt>
                <c:pt idx="2">
                  <c:v>432932.40299999999</c:v>
                </c:pt>
                <c:pt idx="3">
                  <c:v>1700913.3789999997</c:v>
                </c:pt>
                <c:pt idx="4">
                  <c:v>1837053.04</c:v>
                </c:pt>
                <c:pt idx="5">
                  <c:v>992917.31200000015</c:v>
                </c:pt>
                <c:pt idx="6">
                  <c:v>684411.62600000005</c:v>
                </c:pt>
                <c:pt idx="7">
                  <c:v>191968.769</c:v>
                </c:pt>
                <c:pt idx="8">
                  <c:v>296844.679</c:v>
                </c:pt>
                <c:pt idx="9">
                  <c:v>119155.75199999999</c:v>
                </c:pt>
                <c:pt idx="10">
                  <c:v>592190.01800000004</c:v>
                </c:pt>
                <c:pt idx="11">
                  <c:v>2640114.2390000001</c:v>
                </c:pt>
                <c:pt idx="12">
                  <c:v>345001.56599999999</c:v>
                </c:pt>
                <c:pt idx="13">
                  <c:v>1354994.513</c:v>
                </c:pt>
                <c:pt idx="14">
                  <c:v>158832.74400000001</c:v>
                </c:pt>
                <c:pt idx="15">
                  <c:v>736017.027</c:v>
                </c:pt>
                <c:pt idx="16">
                  <c:v>1023174.0449999999</c:v>
                </c:pt>
                <c:pt idx="17">
                  <c:v>363975.51</c:v>
                </c:pt>
                <c:pt idx="18">
                  <c:v>322540.34600000002</c:v>
                </c:pt>
                <c:pt idx="19">
                  <c:v>607013.09200000006</c:v>
                </c:pt>
                <c:pt idx="20">
                  <c:v>476142.84099999996</c:v>
                </c:pt>
                <c:pt idx="21">
                  <c:v>1104821.9379999998</c:v>
                </c:pt>
                <c:pt idx="22">
                  <c:v>1948707.7910000002</c:v>
                </c:pt>
                <c:pt idx="23">
                  <c:v>1967360.6569999999</c:v>
                </c:pt>
                <c:pt idx="24">
                  <c:v>732896.64900000009</c:v>
                </c:pt>
                <c:pt idx="25">
                  <c:v>280378.58800000005</c:v>
                </c:pt>
                <c:pt idx="26">
                  <c:v>387875.08400000003</c:v>
                </c:pt>
                <c:pt idx="27">
                  <c:v>3075478.4309999999</c:v>
                </c:pt>
                <c:pt idx="28">
                  <c:v>653144.21400000004</c:v>
                </c:pt>
                <c:pt idx="29">
                  <c:v>362898.26500000001</c:v>
                </c:pt>
                <c:pt idx="30">
                  <c:v>359553.01900000003</c:v>
                </c:pt>
                <c:pt idx="31">
                  <c:v>336387.20499999996</c:v>
                </c:pt>
                <c:pt idx="32">
                  <c:v>772745.60399999993</c:v>
                </c:pt>
                <c:pt idx="33">
                  <c:v>283728.26400000002</c:v>
                </c:pt>
                <c:pt idx="34">
                  <c:v>800485.78299999994</c:v>
                </c:pt>
                <c:pt idx="35">
                  <c:v>227018.20199999996</c:v>
                </c:pt>
                <c:pt idx="36">
                  <c:v>412218.26300000004</c:v>
                </c:pt>
                <c:pt idx="37">
                  <c:v>1875719.5889999999</c:v>
                </c:pt>
                <c:pt idx="38">
                  <c:v>4982704.4910000004</c:v>
                </c:pt>
                <c:pt idx="39">
                  <c:v>625686.48200000008</c:v>
                </c:pt>
                <c:pt idx="40">
                  <c:v>4235836.5489999996</c:v>
                </c:pt>
                <c:pt idx="41">
                  <c:v>101214.32100000001</c:v>
                </c:pt>
                <c:pt idx="42">
                  <c:v>280595.16499999998</c:v>
                </c:pt>
                <c:pt idx="43">
                  <c:v>6640479.2430000007</c:v>
                </c:pt>
                <c:pt idx="44">
                  <c:v>1963814.7879999999</c:v>
                </c:pt>
                <c:pt idx="45">
                  <c:v>508267.03799999994</c:v>
                </c:pt>
                <c:pt idx="46">
                  <c:v>828763.95799999998</c:v>
                </c:pt>
                <c:pt idx="47">
                  <c:v>538385.19900000002</c:v>
                </c:pt>
                <c:pt idx="48">
                  <c:v>199688.68399999998</c:v>
                </c:pt>
                <c:pt idx="49">
                  <c:v>598903.83100000012</c:v>
                </c:pt>
                <c:pt idx="50">
                  <c:v>412018.42599999998</c:v>
                </c:pt>
                <c:pt idx="51">
                  <c:v>527070.0639999999</c:v>
                </c:pt>
                <c:pt idx="52">
                  <c:v>619852.26699999999</c:v>
                </c:pt>
                <c:pt idx="53">
                  <c:v>418038.36</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再エネ比較シート!$CO$13:$CO$42</c:f>
              <c:numCache>
                <c:formatCode>0.0%</c:formatCode>
                <c:ptCount val="30"/>
                <c:pt idx="0">
                  <c:v>4.2622950819672129E-2</c:v>
                </c:pt>
                <c:pt idx="1">
                  <c:v>3.7898233428959684E-2</c:v>
                </c:pt>
                <c:pt idx="2">
                  <c:v>7.5628140703517588E-2</c:v>
                </c:pt>
                <c:pt idx="3">
                  <c:v>0.1335925740090316</c:v>
                </c:pt>
                <c:pt idx="4">
                  <c:v>5.9606321042417525E-2</c:v>
                </c:pt>
                <c:pt idx="5">
                  <c:v>5.4142533366910099E-2</c:v>
                </c:pt>
                <c:pt idx="6">
                  <c:v>0.12238088882957426</c:v>
                </c:pt>
                <c:pt idx="7">
                  <c:v>5.3137516688918557E-2</c:v>
                </c:pt>
                <c:pt idx="8">
                  <c:v>8.5339418140330858E-2</c:v>
                </c:pt>
                <c:pt idx="9">
                  <c:v>1.5623256332998549E-3</c:v>
                </c:pt>
                <c:pt idx="10">
                  <c:v>3.2960970900565441E-2</c:v>
                </c:pt>
                <c:pt idx="11">
                  <c:v>5.0371977681339122E-2</c:v>
                </c:pt>
                <c:pt idx="12">
                  <c:v>3.5559827006246998E-2</c:v>
                </c:pt>
                <c:pt idx="13">
                  <c:v>0.10122699386503067</c:v>
                </c:pt>
                <c:pt idx="14">
                  <c:v>6.207539629678966E-2</c:v>
                </c:pt>
                <c:pt idx="15">
                  <c:v>0.14437145416542252</c:v>
                </c:pt>
                <c:pt idx="16">
                  <c:v>3.7031298419584753E-2</c:v>
                </c:pt>
                <c:pt idx="17">
                  <c:v>7.8171490397619697E-2</c:v>
                </c:pt>
                <c:pt idx="18">
                  <c:v>0.15197841726618705</c:v>
                </c:pt>
                <c:pt idx="19">
                  <c:v>0.15681485100146556</c:v>
                </c:pt>
                <c:pt idx="20">
                  <c:v>5.4318536377818749E-2</c:v>
                </c:pt>
                <c:pt idx="21">
                  <c:v>8.5346898403278221E-2</c:v>
                </c:pt>
                <c:pt idx="22">
                  <c:v>6.4833250373320064E-2</c:v>
                </c:pt>
                <c:pt idx="23">
                  <c:v>3.2925472747497221E-2</c:v>
                </c:pt>
                <c:pt idx="24">
                  <c:v>4.8163265306122451E-2</c:v>
                </c:pt>
                <c:pt idx="25">
                  <c:v>0.10119607579626394</c:v>
                </c:pt>
                <c:pt idx="26">
                  <c:v>3.9423706614276362E-2</c:v>
                </c:pt>
                <c:pt idx="27">
                  <c:v>4.5580276608538785E-2</c:v>
                </c:pt>
                <c:pt idx="28">
                  <c:v>2.1616541353383457E-2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再エネ比較シート!$CC$13:$CC$42</c:f>
              <c:numCache>
                <c:formatCode>0.0%</c:formatCode>
                <c:ptCount val="30"/>
                <c:pt idx="0">
                  <c:v>1.9556815372895896E-2</c:v>
                </c:pt>
                <c:pt idx="1">
                  <c:v>1.7855442370854097E-2</c:v>
                </c:pt>
                <c:pt idx="2">
                  <c:v>3.8183058895483901E-2</c:v>
                </c:pt>
                <c:pt idx="3">
                  <c:v>6.5434954675020293E-2</c:v>
                </c:pt>
                <c:pt idx="4">
                  <c:v>1.0796672426197895E-2</c:v>
                </c:pt>
                <c:pt idx="5">
                  <c:v>2.0465895556357999E-2</c:v>
                </c:pt>
                <c:pt idx="6">
                  <c:v>3.1064695104380848E-2</c:v>
                </c:pt>
                <c:pt idx="7">
                  <c:v>2.8963209260769406E-2</c:v>
                </c:pt>
                <c:pt idx="8">
                  <c:v>6.0887680358940009E-2</c:v>
                </c:pt>
                <c:pt idx="9">
                  <c:v>1.0349824271626243E-3</c:v>
                </c:pt>
                <c:pt idx="10">
                  <c:v>1.9002498145268703E-2</c:v>
                </c:pt>
                <c:pt idx="11">
                  <c:v>2.9410012077075328E-2</c:v>
                </c:pt>
                <c:pt idx="12">
                  <c:v>1.5919418763061202E-2</c:v>
                </c:pt>
                <c:pt idx="13">
                  <c:v>4.233696805682749E-2</c:v>
                </c:pt>
                <c:pt idx="14">
                  <c:v>2.2829164305720594E-2</c:v>
                </c:pt>
                <c:pt idx="15">
                  <c:v>3.5617750200878796E-2</c:v>
                </c:pt>
                <c:pt idx="16">
                  <c:v>1.3998085599819384E-2</c:v>
                </c:pt>
                <c:pt idx="17">
                  <c:v>3.7141880055126274E-2</c:v>
                </c:pt>
                <c:pt idx="18">
                  <c:v>6.1483602924491898E-2</c:v>
                </c:pt>
                <c:pt idx="19">
                  <c:v>7.6257898584753819E-2</c:v>
                </c:pt>
                <c:pt idx="20">
                  <c:v>3.1254318532053141E-2</c:v>
                </c:pt>
                <c:pt idx="21">
                  <c:v>1.9851422726059779E-2</c:v>
                </c:pt>
                <c:pt idx="22">
                  <c:v>3.7640468492031773E-2</c:v>
                </c:pt>
                <c:pt idx="23">
                  <c:v>1.5894631763007521E-2</c:v>
                </c:pt>
                <c:pt idx="24">
                  <c:v>3.0828991662816989E-2</c:v>
                </c:pt>
                <c:pt idx="25">
                  <c:v>4.4911784101910768E-2</c:v>
                </c:pt>
                <c:pt idx="26">
                  <c:v>1.7575736454699047E-2</c:v>
                </c:pt>
                <c:pt idx="27">
                  <c:v>2.3046781122657872E-2</c:v>
                </c:pt>
                <c:pt idx="28">
                  <c:v>1.1184511119752176E-2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再エネ比較シート!$CD$13:$CD$42</c:f>
              <c:numCache>
                <c:formatCode>0.0%</c:formatCode>
                <c:ptCount val="30"/>
                <c:pt idx="0">
                  <c:v>1.0319648906361352</c:v>
                </c:pt>
                <c:pt idx="1">
                  <c:v>0.30270588010653909</c:v>
                </c:pt>
                <c:pt idx="2">
                  <c:v>4.4325254172177572E-2</c:v>
                </c:pt>
                <c:pt idx="3">
                  <c:v>0.39462947019074918</c:v>
                </c:pt>
                <c:pt idx="4">
                  <c:v>2.7722873956415369E-3</c:v>
                </c:pt>
                <c:pt idx="5">
                  <c:v>2.2635732972107289E-2</c:v>
                </c:pt>
                <c:pt idx="6">
                  <c:v>0.17601471681629369</c:v>
                </c:pt>
                <c:pt idx="7">
                  <c:v>0.52339809140121474</c:v>
                </c:pt>
                <c:pt idx="8">
                  <c:v>0.63434294756721099</c:v>
                </c:pt>
                <c:pt idx="9">
                  <c:v>1.3832434669462288E-4</c:v>
                </c:pt>
                <c:pt idx="10">
                  <c:v>0.2817748786457614</c:v>
                </c:pt>
                <c:pt idx="11">
                  <c:v>0.2141386172444428</c:v>
                </c:pt>
                <c:pt idx="12">
                  <c:v>9.7118317849815616E-2</c:v>
                </c:pt>
                <c:pt idx="13">
                  <c:v>9.8611590944551367E-2</c:v>
                </c:pt>
                <c:pt idx="14">
                  <c:v>5.8545332841783614E-2</c:v>
                </c:pt>
                <c:pt idx="15">
                  <c:v>4.8705611218175585E-2</c:v>
                </c:pt>
                <c:pt idx="16">
                  <c:v>8.4397142548442119E-2</c:v>
                </c:pt>
                <c:pt idx="17">
                  <c:v>0.31600549098652542</c:v>
                </c:pt>
                <c:pt idx="18">
                  <c:v>0.18271914354839927</c:v>
                </c:pt>
                <c:pt idx="19">
                  <c:v>0.11477189570590637</c:v>
                </c:pt>
                <c:pt idx="20">
                  <c:v>0.37733634960453499</c:v>
                </c:pt>
                <c:pt idx="21">
                  <c:v>1.7284806280612075E-2</c:v>
                </c:pt>
                <c:pt idx="22">
                  <c:v>0.17689156080157215</c:v>
                </c:pt>
                <c:pt idx="23">
                  <c:v>8.3873742655809949E-2</c:v>
                </c:pt>
                <c:pt idx="24">
                  <c:v>2.8451599199395824E-2</c:v>
                </c:pt>
                <c:pt idx="25">
                  <c:v>1.7315932333152841</c:v>
                </c:pt>
                <c:pt idx="26">
                  <c:v>6.2329759116755618E-2</c:v>
                </c:pt>
                <c:pt idx="27">
                  <c:v>1.2955327955308182</c:v>
                </c:pt>
                <c:pt idx="28">
                  <c:v>0.10599891353578318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再エネ比較シート!$CE$13:$CE$42</c:f>
              <c:numCache>
                <c:formatCode>0.0%</c:formatCode>
                <c:ptCount val="30"/>
                <c:pt idx="0">
                  <c:v>0</c:v>
                </c:pt>
                <c:pt idx="1">
                  <c:v>0</c:v>
                </c:pt>
                <c:pt idx="2">
                  <c:v>0</c:v>
                </c:pt>
                <c:pt idx="3">
                  <c:v>0</c:v>
                </c:pt>
                <c:pt idx="4">
                  <c:v>0</c:v>
                </c:pt>
                <c:pt idx="5">
                  <c:v>0</c:v>
                </c:pt>
                <c:pt idx="6">
                  <c:v>0</c:v>
                </c:pt>
                <c:pt idx="7">
                  <c:v>4.9799704192902169E-4</c:v>
                </c:pt>
                <c:pt idx="8">
                  <c:v>1.7191743439694043</c:v>
                </c:pt>
                <c:pt idx="9">
                  <c:v>0</c:v>
                </c:pt>
                <c:pt idx="10">
                  <c:v>0</c:v>
                </c:pt>
                <c:pt idx="11">
                  <c:v>0</c:v>
                </c:pt>
                <c:pt idx="12">
                  <c:v>0</c:v>
                </c:pt>
                <c:pt idx="13">
                  <c:v>0</c:v>
                </c:pt>
                <c:pt idx="14">
                  <c:v>0</c:v>
                </c:pt>
                <c:pt idx="15">
                  <c:v>0</c:v>
                </c:pt>
                <c:pt idx="16">
                  <c:v>0.36842714360101508</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2.8883977553249399E-2</c:v>
                </c:pt>
                <c:pt idx="9">
                  <c:v>0</c:v>
                </c:pt>
                <c:pt idx="10">
                  <c:v>0</c:v>
                </c:pt>
                <c:pt idx="11">
                  <c:v>0</c:v>
                </c:pt>
                <c:pt idx="12">
                  <c:v>0</c:v>
                </c:pt>
                <c:pt idx="13">
                  <c:v>0.11371092573534708</c:v>
                </c:pt>
                <c:pt idx="14">
                  <c:v>0</c:v>
                </c:pt>
                <c:pt idx="15">
                  <c:v>9.7944385966170877E-4</c:v>
                </c:pt>
                <c:pt idx="16">
                  <c:v>1.8322317625319298E-2</c:v>
                </c:pt>
                <c:pt idx="17">
                  <c:v>0</c:v>
                </c:pt>
                <c:pt idx="18">
                  <c:v>0</c:v>
                </c:pt>
                <c:pt idx="19">
                  <c:v>0</c:v>
                </c:pt>
                <c:pt idx="20">
                  <c:v>0</c:v>
                </c:pt>
                <c:pt idx="21">
                  <c:v>0</c:v>
                </c:pt>
                <c:pt idx="22">
                  <c:v>0</c:v>
                </c:pt>
                <c:pt idx="23">
                  <c:v>0</c:v>
                </c:pt>
                <c:pt idx="24">
                  <c:v>2.8889832466889899E-2</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2.1114808729383403E-3</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再エネ比較シート!$CH$13:$CH$42</c:f>
              <c:numCache>
                <c:formatCode>0.0%</c:formatCode>
                <c:ptCount val="30"/>
                <c:pt idx="0">
                  <c:v>3.3292591059241824E-3</c:v>
                </c:pt>
                <c:pt idx="1">
                  <c:v>2.4209097931233124E-3</c:v>
                </c:pt>
                <c:pt idx="2">
                  <c:v>0</c:v>
                </c:pt>
                <c:pt idx="3">
                  <c:v>3.3944762882208669E-3</c:v>
                </c:pt>
                <c:pt idx="4">
                  <c:v>0</c:v>
                </c:pt>
                <c:pt idx="5">
                  <c:v>0</c:v>
                </c:pt>
                <c:pt idx="6">
                  <c:v>0</c:v>
                </c:pt>
                <c:pt idx="7">
                  <c:v>0</c:v>
                </c:pt>
                <c:pt idx="8">
                  <c:v>0.16602938208386323</c:v>
                </c:pt>
                <c:pt idx="9">
                  <c:v>0</c:v>
                </c:pt>
                <c:pt idx="10">
                  <c:v>2.525341211176316E-3</c:v>
                </c:pt>
                <c:pt idx="11">
                  <c:v>0</c:v>
                </c:pt>
                <c:pt idx="12">
                  <c:v>1.9477905930961235E-2</c:v>
                </c:pt>
                <c:pt idx="13">
                  <c:v>0</c:v>
                </c:pt>
                <c:pt idx="14">
                  <c:v>0</c:v>
                </c:pt>
                <c:pt idx="15">
                  <c:v>0</c:v>
                </c:pt>
                <c:pt idx="16">
                  <c:v>0</c:v>
                </c:pt>
                <c:pt idx="17">
                  <c:v>0.54227979782803803</c:v>
                </c:pt>
                <c:pt idx="18">
                  <c:v>0</c:v>
                </c:pt>
                <c:pt idx="19">
                  <c:v>0</c:v>
                </c:pt>
                <c:pt idx="20">
                  <c:v>0</c:v>
                </c:pt>
                <c:pt idx="21">
                  <c:v>0</c:v>
                </c:pt>
                <c:pt idx="22">
                  <c:v>0</c:v>
                </c:pt>
                <c:pt idx="23">
                  <c:v>0</c:v>
                </c:pt>
                <c:pt idx="24">
                  <c:v>0</c:v>
                </c:pt>
                <c:pt idx="25">
                  <c:v>0.55694861819257691</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再エネ比較シート!$CI$13:$CI$42</c:f>
              <c:numCache>
                <c:formatCode>0.0%</c:formatCode>
                <c:ptCount val="30"/>
                <c:pt idx="0">
                  <c:v>1.0548509651149554</c:v>
                </c:pt>
                <c:pt idx="1">
                  <c:v>0.32298223227051648</c:v>
                </c:pt>
                <c:pt idx="2">
                  <c:v>8.2508313067661473E-2</c:v>
                </c:pt>
                <c:pt idx="3">
                  <c:v>0.4634589011539903</c:v>
                </c:pt>
                <c:pt idx="4">
                  <c:v>1.3568959821839432E-2</c:v>
                </c:pt>
                <c:pt idx="5">
                  <c:v>4.3101628528465288E-2</c:v>
                </c:pt>
                <c:pt idx="6">
                  <c:v>0.20707941192067453</c:v>
                </c:pt>
                <c:pt idx="7">
                  <c:v>0.55285929770391318</c:v>
                </c:pt>
                <c:pt idx="8">
                  <c:v>2.609318331532668</c:v>
                </c:pt>
                <c:pt idx="9">
                  <c:v>1.1733067738572472E-3</c:v>
                </c:pt>
                <c:pt idx="10">
                  <c:v>0.30330271800220643</c:v>
                </c:pt>
                <c:pt idx="11">
                  <c:v>0.24566011019445644</c:v>
                </c:pt>
                <c:pt idx="12">
                  <c:v>0.13251564254383805</c:v>
                </c:pt>
                <c:pt idx="13">
                  <c:v>0.25465948473672589</c:v>
                </c:pt>
                <c:pt idx="14">
                  <c:v>8.1374497147504207E-2</c:v>
                </c:pt>
                <c:pt idx="15">
                  <c:v>8.5302805278716087E-2</c:v>
                </c:pt>
                <c:pt idx="16">
                  <c:v>0.48514468937459593</c:v>
                </c:pt>
                <c:pt idx="17">
                  <c:v>0.89542716886968965</c:v>
                </c:pt>
                <c:pt idx="18">
                  <c:v>0.24420274647289117</c:v>
                </c:pt>
                <c:pt idx="19">
                  <c:v>0.19102979429066019</c:v>
                </c:pt>
                <c:pt idx="20">
                  <c:v>0.40859066813658812</c:v>
                </c:pt>
                <c:pt idx="21">
                  <c:v>3.713622900667185E-2</c:v>
                </c:pt>
                <c:pt idx="22">
                  <c:v>0.2145320292936039</c:v>
                </c:pt>
                <c:pt idx="23">
                  <c:v>9.9768374418817474E-2</c:v>
                </c:pt>
                <c:pt idx="24">
                  <c:v>8.8170423329102715E-2</c:v>
                </c:pt>
                <c:pt idx="25">
                  <c:v>2.3334536356097715</c:v>
                </c:pt>
                <c:pt idx="26">
                  <c:v>7.9905495571454668E-2</c:v>
                </c:pt>
                <c:pt idx="27">
                  <c:v>1.3185795766534762</c:v>
                </c:pt>
                <c:pt idx="28">
                  <c:v>0.11718342465553534</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再エネ比較シート!$BE$13:$BE$42</c:f>
              <c:numCache>
                <c:formatCode>#,##0_);[Red]\(#,##0\)</c:formatCode>
                <c:ptCount val="30"/>
                <c:pt idx="0">
                  <c:v>1680.8</c:v>
                </c:pt>
                <c:pt idx="1">
                  <c:v>1292.0600000000002</c:v>
                </c:pt>
                <c:pt idx="2">
                  <c:v>2690.1000000000004</c:v>
                </c:pt>
                <c:pt idx="3">
                  <c:v>5515.7240000000056</c:v>
                </c:pt>
                <c:pt idx="4">
                  <c:v>1786.0999999999995</c:v>
                </c:pt>
                <c:pt idx="5">
                  <c:v>1811.900000000001</c:v>
                </c:pt>
                <c:pt idx="6">
                  <c:v>4463.6000000000076</c:v>
                </c:pt>
                <c:pt idx="7">
                  <c:v>2021.4000000000019</c:v>
                </c:pt>
                <c:pt idx="8">
                  <c:v>4154.4700000000057</c:v>
                </c:pt>
                <c:pt idx="9">
                  <c:v>82.468999999999994</c:v>
                </c:pt>
                <c:pt idx="10">
                  <c:v>1318.2</c:v>
                </c:pt>
                <c:pt idx="11">
                  <c:v>1626.6999999999998</c:v>
                </c:pt>
                <c:pt idx="12">
                  <c:v>1288.5999999999995</c:v>
                </c:pt>
                <c:pt idx="13">
                  <c:v>3244.9000000000015</c:v>
                </c:pt>
                <c:pt idx="14">
                  <c:v>2145.2000000000025</c:v>
                </c:pt>
                <c:pt idx="15">
                  <c:v>4777.9200000000073</c:v>
                </c:pt>
                <c:pt idx="16">
                  <c:v>1237.9999999999995</c:v>
                </c:pt>
                <c:pt idx="17">
                  <c:v>2599.7000000000025</c:v>
                </c:pt>
                <c:pt idx="18">
                  <c:v>5274.3000000000075</c:v>
                </c:pt>
                <c:pt idx="19">
                  <c:v>4854.5000000000036</c:v>
                </c:pt>
                <c:pt idx="20">
                  <c:v>1923.700000000001</c:v>
                </c:pt>
                <c:pt idx="21">
                  <c:v>2802.6000000000022</c:v>
                </c:pt>
                <c:pt idx="22">
                  <c:v>2542.2280000000019</c:v>
                </c:pt>
                <c:pt idx="23">
                  <c:v>1375.7999999999997</c:v>
                </c:pt>
                <c:pt idx="24">
                  <c:v>1589.0000000000009</c:v>
                </c:pt>
                <c:pt idx="25">
                  <c:v>3512.8000000000038</c:v>
                </c:pt>
                <c:pt idx="26">
                  <c:v>1517.8000000000006</c:v>
                </c:pt>
                <c:pt idx="27">
                  <c:v>1765.2000000000005</c:v>
                </c:pt>
                <c:pt idx="28">
                  <c:v>702.8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再エネ比較シート!$BF$13:$BF$42</c:f>
              <c:numCache>
                <c:formatCode>#,##0_);[Red]\(#,##0\)</c:formatCode>
                <c:ptCount val="30"/>
                <c:pt idx="0">
                  <c:v>80468.599999999875</c:v>
                </c:pt>
                <c:pt idx="1">
                  <c:v>19873.600000000006</c:v>
                </c:pt>
                <c:pt idx="2">
                  <c:v>2833.3000000000006</c:v>
                </c:pt>
                <c:pt idx="3">
                  <c:v>30180.460000000032</c:v>
                </c:pt>
                <c:pt idx="4">
                  <c:v>416.09999999999997</c:v>
                </c:pt>
                <c:pt idx="5">
                  <c:v>1818.2</c:v>
                </c:pt>
                <c:pt idx="6">
                  <c:v>22946.200000000008</c:v>
                </c:pt>
                <c:pt idx="7">
                  <c:v>33142.199999999997</c:v>
                </c:pt>
                <c:pt idx="8">
                  <c:v>39269.369999999981</c:v>
                </c:pt>
                <c:pt idx="9">
                  <c:v>10</c:v>
                </c:pt>
                <c:pt idx="10">
                  <c:v>17734.400000000001</c:v>
                </c:pt>
                <c:pt idx="11">
                  <c:v>10746.099999999993</c:v>
                </c:pt>
                <c:pt idx="12">
                  <c:v>7132.3999999999987</c:v>
                </c:pt>
                <c:pt idx="13">
                  <c:v>6857.2999999999993</c:v>
                </c:pt>
                <c:pt idx="14">
                  <c:v>4991.3</c:v>
                </c:pt>
                <c:pt idx="15">
                  <c:v>5927.8200000000006</c:v>
                </c:pt>
                <c:pt idx="16">
                  <c:v>6772.1000000000013</c:v>
                </c:pt>
                <c:pt idx="17">
                  <c:v>20067.700000000008</c:v>
                </c:pt>
                <c:pt idx="18">
                  <c:v>14221.100000000011</c:v>
                </c:pt>
                <c:pt idx="19">
                  <c:v>6628.8600000000006</c:v>
                </c:pt>
                <c:pt idx="20">
                  <c:v>21071.699999999997</c:v>
                </c:pt>
                <c:pt idx="21">
                  <c:v>2214</c:v>
                </c:pt>
                <c:pt idx="22">
                  <c:v>10839.523999999998</c:v>
                </c:pt>
                <c:pt idx="23">
                  <c:v>6586.7999999999993</c:v>
                </c:pt>
                <c:pt idx="24">
                  <c:v>1330.4999999999998</c:v>
                </c:pt>
                <c:pt idx="25">
                  <c:v>122880.39999999997</c:v>
                </c:pt>
                <c:pt idx="26">
                  <c:v>4883.5999999999995</c:v>
                </c:pt>
                <c:pt idx="27">
                  <c:v>90027.599999999991</c:v>
                </c:pt>
                <c:pt idx="28">
                  <c:v>6043.1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19.2</c:v>
                </c:pt>
                <c:pt idx="8">
                  <c:v>64800</c:v>
                </c:pt>
                <c:pt idx="9">
                  <c:v>0</c:v>
                </c:pt>
                <c:pt idx="10">
                  <c:v>0</c:v>
                </c:pt>
                <c:pt idx="11">
                  <c:v>0</c:v>
                </c:pt>
                <c:pt idx="12">
                  <c:v>0</c:v>
                </c:pt>
                <c:pt idx="13">
                  <c:v>0</c:v>
                </c:pt>
                <c:pt idx="14">
                  <c:v>0</c:v>
                </c:pt>
                <c:pt idx="15">
                  <c:v>0</c:v>
                </c:pt>
                <c:pt idx="16">
                  <c:v>18000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450</c:v>
                </c:pt>
                <c:pt idx="9">
                  <c:v>0</c:v>
                </c:pt>
                <c:pt idx="10">
                  <c:v>0</c:v>
                </c:pt>
                <c:pt idx="11">
                  <c:v>0</c:v>
                </c:pt>
                <c:pt idx="12">
                  <c:v>0</c:v>
                </c:pt>
                <c:pt idx="13">
                  <c:v>1990</c:v>
                </c:pt>
                <c:pt idx="14">
                  <c:v>0</c:v>
                </c:pt>
                <c:pt idx="15">
                  <c:v>30</c:v>
                </c:pt>
                <c:pt idx="16">
                  <c:v>370</c:v>
                </c:pt>
                <c:pt idx="17">
                  <c:v>0</c:v>
                </c:pt>
                <c:pt idx="18">
                  <c:v>0</c:v>
                </c:pt>
                <c:pt idx="19">
                  <c:v>0</c:v>
                </c:pt>
                <c:pt idx="20">
                  <c:v>0</c:v>
                </c:pt>
                <c:pt idx="21">
                  <c:v>0</c:v>
                </c:pt>
                <c:pt idx="22">
                  <c:v>0</c:v>
                </c:pt>
                <c:pt idx="23">
                  <c:v>0</c:v>
                </c:pt>
                <c:pt idx="24">
                  <c:v>340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20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再エネ比較シート!$BJ$13:$BJ$42</c:f>
              <c:numCache>
                <c:formatCode>#,##0_);[Red]\(#,##0\)</c:formatCode>
                <c:ptCount val="30"/>
                <c:pt idx="0">
                  <c:v>49</c:v>
                </c:pt>
                <c:pt idx="1">
                  <c:v>30</c:v>
                </c:pt>
                <c:pt idx="2">
                  <c:v>0</c:v>
                </c:pt>
                <c:pt idx="3">
                  <c:v>49</c:v>
                </c:pt>
                <c:pt idx="4">
                  <c:v>0</c:v>
                </c:pt>
                <c:pt idx="5">
                  <c:v>0</c:v>
                </c:pt>
                <c:pt idx="6">
                  <c:v>0</c:v>
                </c:pt>
                <c:pt idx="7">
                  <c:v>0</c:v>
                </c:pt>
                <c:pt idx="8">
                  <c:v>1940</c:v>
                </c:pt>
                <c:pt idx="9">
                  <c:v>0</c:v>
                </c:pt>
                <c:pt idx="10">
                  <c:v>30</c:v>
                </c:pt>
                <c:pt idx="11">
                  <c:v>0</c:v>
                </c:pt>
                <c:pt idx="12">
                  <c:v>270</c:v>
                </c:pt>
                <c:pt idx="13">
                  <c:v>0</c:v>
                </c:pt>
                <c:pt idx="14">
                  <c:v>0</c:v>
                </c:pt>
                <c:pt idx="15">
                  <c:v>0</c:v>
                </c:pt>
                <c:pt idx="16">
                  <c:v>0</c:v>
                </c:pt>
                <c:pt idx="17">
                  <c:v>6500</c:v>
                </c:pt>
                <c:pt idx="18">
                  <c:v>0</c:v>
                </c:pt>
                <c:pt idx="19">
                  <c:v>0</c:v>
                </c:pt>
                <c:pt idx="20">
                  <c:v>0</c:v>
                </c:pt>
                <c:pt idx="21">
                  <c:v>0</c:v>
                </c:pt>
                <c:pt idx="22">
                  <c:v>0</c:v>
                </c:pt>
                <c:pt idx="23">
                  <c:v>0</c:v>
                </c:pt>
                <c:pt idx="24">
                  <c:v>0</c:v>
                </c:pt>
                <c:pt idx="25">
                  <c:v>7460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再エネ比較シート!$BK$13:$BK$42</c:f>
              <c:numCache>
                <c:formatCode>#,##0_);[Red]\(#,##0\)</c:formatCode>
                <c:ptCount val="30"/>
                <c:pt idx="0">
                  <c:v>82198.399999999878</c:v>
                </c:pt>
                <c:pt idx="1">
                  <c:v>21195.660000000007</c:v>
                </c:pt>
                <c:pt idx="2">
                  <c:v>5523.4000000000015</c:v>
                </c:pt>
                <c:pt idx="3">
                  <c:v>35745.184000000037</c:v>
                </c:pt>
                <c:pt idx="4">
                  <c:v>2202.1999999999994</c:v>
                </c:pt>
                <c:pt idx="5">
                  <c:v>3630.1000000000013</c:v>
                </c:pt>
                <c:pt idx="6">
                  <c:v>27409.800000000017</c:v>
                </c:pt>
                <c:pt idx="7">
                  <c:v>35182.799999999996</c:v>
                </c:pt>
                <c:pt idx="8">
                  <c:v>110613.84</c:v>
                </c:pt>
                <c:pt idx="9">
                  <c:v>92.468999999999994</c:v>
                </c:pt>
                <c:pt idx="10">
                  <c:v>19082.600000000002</c:v>
                </c:pt>
                <c:pt idx="11">
                  <c:v>12392.799999999992</c:v>
                </c:pt>
                <c:pt idx="12">
                  <c:v>8690.9999999999982</c:v>
                </c:pt>
                <c:pt idx="13">
                  <c:v>12092.2</c:v>
                </c:pt>
                <c:pt idx="14">
                  <c:v>7136.5000000000027</c:v>
                </c:pt>
                <c:pt idx="15">
                  <c:v>10735.740000000009</c:v>
                </c:pt>
                <c:pt idx="16">
                  <c:v>26380.1</c:v>
                </c:pt>
                <c:pt idx="17">
                  <c:v>29167.400000000009</c:v>
                </c:pt>
                <c:pt idx="18">
                  <c:v>19495.40000000002</c:v>
                </c:pt>
                <c:pt idx="19">
                  <c:v>11483.360000000004</c:v>
                </c:pt>
                <c:pt idx="20">
                  <c:v>22995.399999999998</c:v>
                </c:pt>
                <c:pt idx="21">
                  <c:v>5016.6000000000022</c:v>
                </c:pt>
                <c:pt idx="22">
                  <c:v>13381.752</c:v>
                </c:pt>
                <c:pt idx="23">
                  <c:v>7962.5999999999985</c:v>
                </c:pt>
                <c:pt idx="24">
                  <c:v>3259.5000000000009</c:v>
                </c:pt>
                <c:pt idx="25">
                  <c:v>133853.19999999995</c:v>
                </c:pt>
                <c:pt idx="26">
                  <c:v>6401.4</c:v>
                </c:pt>
                <c:pt idx="27">
                  <c:v>91792.799999999988</c:v>
                </c:pt>
                <c:pt idx="28">
                  <c:v>6745.9000000000005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再エネ比較シート!$BO$13:$BO$42</c:f>
              <c:numCache>
                <c:formatCode>#,##0_);[Red]\(#,##0\)</c:formatCode>
                <c:ptCount val="30"/>
                <c:pt idx="0">
                  <c:v>2017.1616959999999</c:v>
                </c:pt>
                <c:pt idx="1">
                  <c:v>1550.6270472000001</c:v>
                </c:pt>
                <c:pt idx="2">
                  <c:v>3228.4428119999998</c:v>
                </c:pt>
                <c:pt idx="3">
                  <c:v>6619.5306868800062</c:v>
                </c:pt>
                <c:pt idx="4">
                  <c:v>2143.5343319999993</c:v>
                </c:pt>
                <c:pt idx="5">
                  <c:v>2174.497428000001</c:v>
                </c:pt>
                <c:pt idx="6">
                  <c:v>5356.8556320000089</c:v>
                </c:pt>
                <c:pt idx="7">
                  <c:v>2425.9225680000022</c:v>
                </c:pt>
                <c:pt idx="8">
                  <c:v>4985.8625364000063</c:v>
                </c:pt>
                <c:pt idx="9">
                  <c:v>98.972696279999994</c:v>
                </c:pt>
                <c:pt idx="10">
                  <c:v>1581.998184</c:v>
                </c:pt>
                <c:pt idx="11">
                  <c:v>1952.2352039999996</c:v>
                </c:pt>
                <c:pt idx="12">
                  <c:v>1546.4746319999995</c:v>
                </c:pt>
                <c:pt idx="13">
                  <c:v>3894.2693880000015</c:v>
                </c:pt>
                <c:pt idx="14">
                  <c:v>2574.4974240000029</c:v>
                </c:pt>
                <c:pt idx="15">
                  <c:v>5734.0773504000081</c:v>
                </c:pt>
                <c:pt idx="16">
                  <c:v>1485.7485599999991</c:v>
                </c:pt>
                <c:pt idx="17">
                  <c:v>3119.951964000003</c:v>
                </c:pt>
                <c:pt idx="18">
                  <c:v>6329.7929160000094</c:v>
                </c:pt>
                <c:pt idx="19">
                  <c:v>5825.9825400000036</c:v>
                </c:pt>
                <c:pt idx="20">
                  <c:v>2308.6708440000011</c:v>
                </c:pt>
                <c:pt idx="21">
                  <c:v>3363.4563120000021</c:v>
                </c:pt>
                <c:pt idx="22">
                  <c:v>3050.978667360002</c:v>
                </c:pt>
                <c:pt idx="23">
                  <c:v>1651.1250959999995</c:v>
                </c:pt>
                <c:pt idx="24">
                  <c:v>1906.9906800000008</c:v>
                </c:pt>
                <c:pt idx="25">
                  <c:v>4215.781536000005</c:v>
                </c:pt>
                <c:pt idx="26">
                  <c:v>1821.5421360000007</c:v>
                </c:pt>
                <c:pt idx="27">
                  <c:v>2118.4518240000007</c:v>
                </c:pt>
                <c:pt idx="28">
                  <c:v>843.44433599999991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再エネ比較シート!$BP$13:$BP$42</c:f>
              <c:numCache>
                <c:formatCode>#,##0_);[Red]\(#,##0\)</c:formatCode>
                <c:ptCount val="30"/>
                <c:pt idx="0">
                  <c:v>106440.64533599981</c:v>
                </c:pt>
                <c:pt idx="1">
                  <c:v>26288.00313600001</c:v>
                </c:pt>
                <c:pt idx="2">
                  <c:v>3747.7759080000005</c:v>
                </c:pt>
                <c:pt idx="3">
                  <c:v>39921.505269600042</c:v>
                </c:pt>
                <c:pt idx="4">
                  <c:v>550.40043600000001</c:v>
                </c:pt>
                <c:pt idx="5">
                  <c:v>2405.0422319999998</c:v>
                </c:pt>
                <c:pt idx="6">
                  <c:v>30352.315512000008</c:v>
                </c:pt>
                <c:pt idx="7">
                  <c:v>43839.176472000006</c:v>
                </c:pt>
                <c:pt idx="8">
                  <c:v>51943.951861199974</c:v>
                </c:pt>
                <c:pt idx="9">
                  <c:v>13.227600000000001</c:v>
                </c:pt>
                <c:pt idx="10">
                  <c:v>23458.354944000002</c:v>
                </c:pt>
                <c:pt idx="11">
                  <c:v>14214.511235999989</c:v>
                </c:pt>
                <c:pt idx="12">
                  <c:v>9434.4534239999994</c:v>
                </c:pt>
                <c:pt idx="13">
                  <c:v>9070.5621480000009</c:v>
                </c:pt>
                <c:pt idx="14">
                  <c:v>6602.2919880000009</c:v>
                </c:pt>
                <c:pt idx="15">
                  <c:v>7841.0831832000003</c:v>
                </c:pt>
                <c:pt idx="16">
                  <c:v>8957.8629960000017</c:v>
                </c:pt>
                <c:pt idx="17">
                  <c:v>26544.750852000008</c:v>
                </c:pt>
                <c:pt idx="18">
                  <c:v>18811.102236000013</c:v>
                </c:pt>
                <c:pt idx="19">
                  <c:v>8768.3908536000017</c:v>
                </c:pt>
                <c:pt idx="20">
                  <c:v>27872.801891999992</c:v>
                </c:pt>
                <c:pt idx="21">
                  <c:v>2928.5906400000003</c:v>
                </c:pt>
                <c:pt idx="22">
                  <c:v>14338.088766239996</c:v>
                </c:pt>
                <c:pt idx="23">
                  <c:v>8712.7555680000005</c:v>
                </c:pt>
                <c:pt idx="24">
                  <c:v>1759.9321799999998</c:v>
                </c:pt>
                <c:pt idx="25">
                  <c:v>162541.27790399993</c:v>
                </c:pt>
                <c:pt idx="26">
                  <c:v>6459.830735999999</c:v>
                </c:pt>
                <c:pt idx="27">
                  <c:v>119084.90817599997</c:v>
                </c:pt>
                <c:pt idx="28">
                  <c:v>7993.5709560000005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41.711615999999992</c:v>
                </c:pt>
                <c:pt idx="8">
                  <c:v>140776.704</c:v>
                </c:pt>
                <c:pt idx="9">
                  <c:v>0</c:v>
                </c:pt>
                <c:pt idx="10">
                  <c:v>0</c:v>
                </c:pt>
                <c:pt idx="11">
                  <c:v>0</c:v>
                </c:pt>
                <c:pt idx="12">
                  <c:v>0</c:v>
                </c:pt>
                <c:pt idx="13">
                  <c:v>0</c:v>
                </c:pt>
                <c:pt idx="14">
                  <c:v>0</c:v>
                </c:pt>
                <c:pt idx="15">
                  <c:v>0</c:v>
                </c:pt>
                <c:pt idx="16">
                  <c:v>39104.639999999999</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2365.1999999999998</c:v>
                </c:pt>
                <c:pt idx="9">
                  <c:v>0</c:v>
                </c:pt>
                <c:pt idx="10">
                  <c:v>0</c:v>
                </c:pt>
                <c:pt idx="11">
                  <c:v>0</c:v>
                </c:pt>
                <c:pt idx="12">
                  <c:v>0</c:v>
                </c:pt>
                <c:pt idx="13">
                  <c:v>10459.44</c:v>
                </c:pt>
                <c:pt idx="14">
                  <c:v>0</c:v>
                </c:pt>
                <c:pt idx="15">
                  <c:v>157.68</c:v>
                </c:pt>
                <c:pt idx="16">
                  <c:v>1944.72</c:v>
                </c:pt>
                <c:pt idx="17">
                  <c:v>0</c:v>
                </c:pt>
                <c:pt idx="18">
                  <c:v>0</c:v>
                </c:pt>
                <c:pt idx="19">
                  <c:v>0</c:v>
                </c:pt>
                <c:pt idx="20">
                  <c:v>0</c:v>
                </c:pt>
                <c:pt idx="21">
                  <c:v>0</c:v>
                </c:pt>
                <c:pt idx="22">
                  <c:v>0</c:v>
                </c:pt>
                <c:pt idx="23">
                  <c:v>0</c:v>
                </c:pt>
                <c:pt idx="24">
                  <c:v>1787.04</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140.16</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再エネ比較シート!$BT$13:$BT$42</c:f>
              <c:numCache>
                <c:formatCode>#,##0_);[Red]\(#,##0\)</c:formatCode>
                <c:ptCount val="30"/>
                <c:pt idx="0">
                  <c:v>343.392</c:v>
                </c:pt>
                <c:pt idx="1">
                  <c:v>210.24</c:v>
                </c:pt>
                <c:pt idx="2">
                  <c:v>0</c:v>
                </c:pt>
                <c:pt idx="3">
                  <c:v>343.392</c:v>
                </c:pt>
                <c:pt idx="4">
                  <c:v>0</c:v>
                </c:pt>
                <c:pt idx="5">
                  <c:v>0</c:v>
                </c:pt>
                <c:pt idx="6">
                  <c:v>0</c:v>
                </c:pt>
                <c:pt idx="7">
                  <c:v>0</c:v>
                </c:pt>
                <c:pt idx="8">
                  <c:v>13595.52</c:v>
                </c:pt>
                <c:pt idx="9">
                  <c:v>0</c:v>
                </c:pt>
                <c:pt idx="10">
                  <c:v>210.24</c:v>
                </c:pt>
                <c:pt idx="11">
                  <c:v>0</c:v>
                </c:pt>
                <c:pt idx="12">
                  <c:v>1892.16</c:v>
                </c:pt>
                <c:pt idx="13">
                  <c:v>0</c:v>
                </c:pt>
                <c:pt idx="14">
                  <c:v>0</c:v>
                </c:pt>
                <c:pt idx="15">
                  <c:v>0</c:v>
                </c:pt>
                <c:pt idx="16">
                  <c:v>0</c:v>
                </c:pt>
                <c:pt idx="17">
                  <c:v>45552</c:v>
                </c:pt>
                <c:pt idx="18">
                  <c:v>0</c:v>
                </c:pt>
                <c:pt idx="19">
                  <c:v>0</c:v>
                </c:pt>
                <c:pt idx="20">
                  <c:v>0</c:v>
                </c:pt>
                <c:pt idx="21">
                  <c:v>0</c:v>
                </c:pt>
                <c:pt idx="22">
                  <c:v>0</c:v>
                </c:pt>
                <c:pt idx="23">
                  <c:v>0</c:v>
                </c:pt>
                <c:pt idx="24">
                  <c:v>0</c:v>
                </c:pt>
                <c:pt idx="25">
                  <c:v>52279.68</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再エネ比較シート!$BU$13:$BU$42</c:f>
              <c:numCache>
                <c:formatCode>#,##0_);[Red]\(#,##0\)</c:formatCode>
                <c:ptCount val="30"/>
                <c:pt idx="0">
                  <c:v>108801.19903199981</c:v>
                </c:pt>
                <c:pt idx="1">
                  <c:v>28048.870183200012</c:v>
                </c:pt>
                <c:pt idx="2">
                  <c:v>6976.2187200000008</c:v>
                </c:pt>
                <c:pt idx="3">
                  <c:v>46884.427956480045</c:v>
                </c:pt>
                <c:pt idx="4">
                  <c:v>2693.9347679999992</c:v>
                </c:pt>
                <c:pt idx="5">
                  <c:v>4579.5396600000004</c:v>
                </c:pt>
                <c:pt idx="6">
                  <c:v>35709.171144000014</c:v>
                </c:pt>
                <c:pt idx="7">
                  <c:v>46306.810656000009</c:v>
                </c:pt>
                <c:pt idx="8">
                  <c:v>213667.23839759998</c:v>
                </c:pt>
                <c:pt idx="9">
                  <c:v>112.20029627999999</c:v>
                </c:pt>
                <c:pt idx="10">
                  <c:v>25250.593128000004</c:v>
                </c:pt>
                <c:pt idx="11">
                  <c:v>16306.906439999988</c:v>
                </c:pt>
                <c:pt idx="12">
                  <c:v>12873.088055999999</c:v>
                </c:pt>
                <c:pt idx="13">
                  <c:v>23424.271536</c:v>
                </c:pt>
                <c:pt idx="14">
                  <c:v>9176.7894120000037</c:v>
                </c:pt>
                <c:pt idx="15">
                  <c:v>13732.840533600009</c:v>
                </c:pt>
                <c:pt idx="16">
                  <c:v>51492.971556000004</c:v>
                </c:pt>
                <c:pt idx="17">
                  <c:v>75216.702816000005</c:v>
                </c:pt>
                <c:pt idx="18">
                  <c:v>25140.895152000023</c:v>
                </c:pt>
                <c:pt idx="19">
                  <c:v>14594.373393600006</c:v>
                </c:pt>
                <c:pt idx="20">
                  <c:v>30181.472735999992</c:v>
                </c:pt>
                <c:pt idx="21">
                  <c:v>6292.0469520000024</c:v>
                </c:pt>
                <c:pt idx="22">
                  <c:v>17389.067433599997</c:v>
                </c:pt>
                <c:pt idx="23">
                  <c:v>10363.880664</c:v>
                </c:pt>
                <c:pt idx="24">
                  <c:v>5453.9628600000005</c:v>
                </c:pt>
                <c:pt idx="25">
                  <c:v>219036.73943999992</c:v>
                </c:pt>
                <c:pt idx="26">
                  <c:v>8281.3728719999999</c:v>
                </c:pt>
                <c:pt idx="27">
                  <c:v>121203.35999999997</c:v>
                </c:pt>
                <c:pt idx="28">
                  <c:v>8837.015292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豊山町</c:v>
                </c:pt>
              </c:strCache>
            </c:strRef>
          </c:cat>
          <c:val>
            <c:numRef>
              <c:f>①CO2排出量の現状把握!$AX$43:$AX$45</c:f>
              <c:numCache>
                <c:formatCode>0%</c:formatCode>
                <c:ptCount val="3"/>
                <c:pt idx="0">
                  <c:v>0.42072759503743129</c:v>
                </c:pt>
                <c:pt idx="1">
                  <c:v>0.48159870411577027</c:v>
                </c:pt>
                <c:pt idx="2">
                  <c:v>0.5742786124176551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豊山町</c:v>
                </c:pt>
              </c:strCache>
            </c:strRef>
          </c:cat>
          <c:val>
            <c:numRef>
              <c:f>①CO2排出量の現状把握!$AY$43:$AY$45</c:f>
              <c:numCache>
                <c:formatCode>0%</c:formatCode>
                <c:ptCount val="3"/>
                <c:pt idx="0">
                  <c:v>0.19118662390594171</c:v>
                </c:pt>
                <c:pt idx="1">
                  <c:v>0.17265784176038373</c:v>
                </c:pt>
                <c:pt idx="2">
                  <c:v>0.18005660770133738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豊山町</c:v>
                </c:pt>
              </c:strCache>
            </c:strRef>
          </c:cat>
          <c:val>
            <c:numRef>
              <c:f>①CO2排出量の現状把握!$AZ$43:$AZ$45</c:f>
              <c:numCache>
                <c:formatCode>0%</c:formatCode>
                <c:ptCount val="3"/>
                <c:pt idx="0">
                  <c:v>0.18034974026133399</c:v>
                </c:pt>
                <c:pt idx="1">
                  <c:v>0.14541825021795096</c:v>
                </c:pt>
                <c:pt idx="2">
                  <c:v>9.3096529089940219E-2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豊山町</c:v>
                </c:pt>
              </c:strCache>
            </c:strRef>
          </c:cat>
          <c:val>
            <c:numRef>
              <c:f>①CO2排出量の現状把握!$BA$43:$BA$45</c:f>
              <c:numCache>
                <c:formatCode>0%</c:formatCode>
                <c:ptCount val="3"/>
                <c:pt idx="0">
                  <c:v>0.19226168778726088</c:v>
                </c:pt>
                <c:pt idx="1">
                  <c:v>0.18600006857044579</c:v>
                </c:pt>
                <c:pt idx="2">
                  <c:v>0.15256825079106728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豊山町</c:v>
                </c:pt>
              </c:strCache>
            </c:strRef>
          </c:cat>
          <c:val>
            <c:numRef>
              <c:f>①CO2排出量の現状把握!$BB$43:$BB$45</c:f>
              <c:numCache>
                <c:formatCode>0%</c:formatCode>
                <c:ptCount val="3"/>
                <c:pt idx="0">
                  <c:v>1.5474353008032191E-2</c:v>
                </c:pt>
                <c:pt idx="1">
                  <c:v>1.4325135335449277E-2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10007</c:v>
                </c:pt>
                <c:pt idx="1">
                  <c:v>10007</c:v>
                </c:pt>
                <c:pt idx="2">
                  <c:v>10007</c:v>
                </c:pt>
                <c:pt idx="3">
                  <c:v>10007</c:v>
                </c:pt>
                <c:pt idx="4">
                  <c:v>10007</c:v>
                </c:pt>
                <c:pt idx="5">
                  <c:v>9560</c:v>
                </c:pt>
                <c:pt idx="6">
                  <c:v>9560</c:v>
                </c:pt>
                <c:pt idx="7">
                  <c:v>9560</c:v>
                </c:pt>
                <c:pt idx="8">
                  <c:v>9560</c:v>
                </c:pt>
                <c:pt idx="9">
                  <c:v>9560</c:v>
                </c:pt>
                <c:pt idx="10">
                  <c:v>9560</c:v>
                </c:pt>
                <c:pt idx="11">
                  <c:v>9836</c:v>
                </c:pt>
                <c:pt idx="12">
                  <c:v>9836</c:v>
                </c:pt>
                <c:pt idx="13">
                  <c:v>9836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1.540599065354876</c:v>
                </c:pt>
                <c:pt idx="1">
                  <c:v>2.5836345673078551E-2</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14192</c:v>
                </c:pt>
                <c:pt idx="1">
                  <c:v>14002</c:v>
                </c:pt>
                <c:pt idx="2">
                  <c:v>14361</c:v>
                </c:pt>
                <c:pt idx="3">
                  <c:v>14978</c:v>
                </c:pt>
                <c:pt idx="4">
                  <c:v>15139</c:v>
                </c:pt>
                <c:pt idx="5">
                  <c:v>15128</c:v>
                </c:pt>
                <c:pt idx="6">
                  <c:v>15360</c:v>
                </c:pt>
                <c:pt idx="7">
                  <c:v>15519</c:v>
                </c:pt>
                <c:pt idx="8">
                  <c:v>15694</c:v>
                </c:pt>
                <c:pt idx="9">
                  <c:v>15776</c:v>
                </c:pt>
                <c:pt idx="10">
                  <c:v>15762</c:v>
                </c:pt>
                <c:pt idx="11">
                  <c:v>15839</c:v>
                </c:pt>
                <c:pt idx="12">
                  <c:v>15831</c:v>
                </c:pt>
                <c:pt idx="13">
                  <c:v>15929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豊山町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1741</v>
      </c>
      <c r="B9" s="70">
        <v>154</v>
      </c>
      <c r="C9" s="70">
        <v>1</v>
      </c>
      <c r="D9" s="70">
        <v>10</v>
      </c>
      <c r="E9" s="70">
        <v>1990</v>
      </c>
      <c r="F9" s="70" t="s">
        <v>787</v>
      </c>
      <c r="G9" s="70" t="s">
        <v>1742</v>
      </c>
      <c r="H9" s="70" t="s">
        <v>1743</v>
      </c>
      <c r="I9" s="148"/>
      <c r="J9" s="71">
        <v>34.4445976840763</v>
      </c>
      <c r="K9" s="71">
        <v>3.5351274399632699</v>
      </c>
      <c r="L9" s="71">
        <v>6.0288556412531911</v>
      </c>
      <c r="M9" s="71">
        <v>39.085564889942788</v>
      </c>
      <c r="N9" s="71">
        <v>27.070903735918211</v>
      </c>
      <c r="O9" s="71">
        <v>17.70433496249931</v>
      </c>
      <c r="P9" s="71">
        <v>22.614288016041339</v>
      </c>
      <c r="Q9" s="71">
        <v>1.68261745109724</v>
      </c>
      <c r="R9" s="71">
        <v>52.633962264942838</v>
      </c>
      <c r="S9" s="71">
        <v>1.799207532214532</v>
      </c>
      <c r="T9" s="72"/>
      <c r="U9" s="71">
        <v>2071785</v>
      </c>
      <c r="V9" s="71">
        <v>947</v>
      </c>
      <c r="W9" s="71">
        <v>59</v>
      </c>
      <c r="X9" s="71">
        <v>11944</v>
      </c>
      <c r="Y9" s="71">
        <v>7961</v>
      </c>
      <c r="Z9" s="71">
        <v>7282</v>
      </c>
      <c r="AA9" s="71">
        <v>5491</v>
      </c>
      <c r="AB9" s="71">
        <v>27320</v>
      </c>
      <c r="AC9" s="71">
        <v>9116297</v>
      </c>
      <c r="AD9" s="71">
        <v>1.799207532214532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1744</v>
      </c>
      <c r="B10" s="70">
        <v>155</v>
      </c>
      <c r="C10" s="70">
        <v>2</v>
      </c>
      <c r="D10" s="70">
        <v>10</v>
      </c>
      <c r="E10" s="70">
        <v>2005</v>
      </c>
      <c r="F10" s="70" t="s">
        <v>789</v>
      </c>
      <c r="G10" s="70" t="s">
        <v>1742</v>
      </c>
      <c r="H10" s="70" t="s">
        <v>1743</v>
      </c>
      <c r="I10" s="148"/>
      <c r="J10" s="71">
        <v>14.740330559092079</v>
      </c>
      <c r="K10" s="71">
        <v>2.1985289319578452</v>
      </c>
      <c r="L10" s="71">
        <v>6.4136576482939889</v>
      </c>
      <c r="M10" s="71">
        <v>49.350278619068341</v>
      </c>
      <c r="N10" s="71">
        <v>34.815658512776267</v>
      </c>
      <c r="O10" s="71">
        <v>24.274840379292161</v>
      </c>
      <c r="P10" s="71">
        <v>23.418485956915369</v>
      </c>
      <c r="Q10" s="71">
        <v>1.40239640045111</v>
      </c>
      <c r="R10" s="71">
        <v>79.291398352363288</v>
      </c>
      <c r="S10" s="71">
        <v>1.0110791488999999</v>
      </c>
      <c r="T10" s="72"/>
      <c r="U10" s="71">
        <v>1117081</v>
      </c>
      <c r="V10" s="71">
        <v>757</v>
      </c>
      <c r="W10" s="71">
        <v>71</v>
      </c>
      <c r="X10" s="71">
        <v>8361</v>
      </c>
      <c r="Y10" s="71">
        <v>8393</v>
      </c>
      <c r="Z10" s="71">
        <v>11554</v>
      </c>
      <c r="AA10" s="71">
        <v>4657</v>
      </c>
      <c r="AB10" s="71">
        <v>23804</v>
      </c>
      <c r="AC10" s="71">
        <v>14021042</v>
      </c>
      <c r="AD10" s="71">
        <v>1.0110791488999999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1745</v>
      </c>
      <c r="B11" s="70">
        <v>156</v>
      </c>
      <c r="C11" s="70">
        <v>3</v>
      </c>
      <c r="D11" s="70">
        <v>10</v>
      </c>
      <c r="E11" s="70">
        <v>2006</v>
      </c>
      <c r="F11" s="70" t="s">
        <v>790</v>
      </c>
      <c r="G11" s="70" t="s">
        <v>1742</v>
      </c>
      <c r="H11" s="70" t="s">
        <v>1743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1746</v>
      </c>
      <c r="B12" s="70">
        <v>157</v>
      </c>
      <c r="C12" s="70">
        <v>4</v>
      </c>
      <c r="D12" s="70">
        <v>10</v>
      </c>
      <c r="E12" s="70">
        <v>2007</v>
      </c>
      <c r="F12" s="70" t="s">
        <v>791</v>
      </c>
      <c r="G12" s="70" t="s">
        <v>1742</v>
      </c>
      <c r="H12" s="70" t="s">
        <v>1743</v>
      </c>
      <c r="I12" s="148"/>
      <c r="J12" s="71">
        <v>12.208401725042179</v>
      </c>
      <c r="K12" s="71">
        <v>1.844852969709901</v>
      </c>
      <c r="L12" s="71">
        <v>4.7233062341888834</v>
      </c>
      <c r="M12" s="71">
        <v>48.012554938215423</v>
      </c>
      <c r="N12" s="71">
        <v>34.501235308438602</v>
      </c>
      <c r="O12" s="71">
        <v>23.274460297206321</v>
      </c>
      <c r="P12" s="71">
        <v>23.009895355207359</v>
      </c>
      <c r="Q12" s="71">
        <v>1.43037237151288</v>
      </c>
      <c r="R12" s="71">
        <v>57.083913180860598</v>
      </c>
      <c r="S12" s="71">
        <v>1.3865351544141999</v>
      </c>
      <c r="T12" s="72"/>
      <c r="U12" s="71">
        <v>1091665</v>
      </c>
      <c r="V12" s="71">
        <v>689</v>
      </c>
      <c r="W12" s="71">
        <v>61</v>
      </c>
      <c r="X12" s="71">
        <v>10020</v>
      </c>
      <c r="Y12" s="71">
        <v>8400</v>
      </c>
      <c r="Z12" s="71">
        <v>11516</v>
      </c>
      <c r="AA12" s="71">
        <v>4506</v>
      </c>
      <c r="AB12" s="71">
        <v>22995</v>
      </c>
      <c r="AC12" s="71">
        <v>10383734</v>
      </c>
      <c r="AD12" s="71">
        <v>1.3865351544141999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1747</v>
      </c>
      <c r="B13" s="70">
        <v>158</v>
      </c>
      <c r="C13" s="70">
        <v>5</v>
      </c>
      <c r="D13" s="70">
        <v>10</v>
      </c>
      <c r="E13" s="70">
        <v>2008</v>
      </c>
      <c r="F13" s="70" t="s">
        <v>792</v>
      </c>
      <c r="G13" s="70" t="s">
        <v>1742</v>
      </c>
      <c r="H13" s="70" t="s">
        <v>1743</v>
      </c>
      <c r="I13" s="148"/>
      <c r="J13" s="71">
        <v>12.56250541944809</v>
      </c>
      <c r="K13" s="71">
        <v>1.3912115382918351</v>
      </c>
      <c r="L13" s="71">
        <v>4.0393215007358281</v>
      </c>
      <c r="M13" s="71">
        <v>50.685654355301033</v>
      </c>
      <c r="N13" s="71">
        <v>30.158667124417249</v>
      </c>
      <c r="O13" s="71">
        <v>22.457931499739502</v>
      </c>
      <c r="P13" s="71">
        <v>22.193066495099099</v>
      </c>
      <c r="Q13" s="71">
        <v>1.38886737729281</v>
      </c>
      <c r="R13" s="71">
        <v>54.235967367431648</v>
      </c>
      <c r="S13" s="71">
        <v>1.390927776703125</v>
      </c>
      <c r="T13" s="72"/>
      <c r="U13" s="71">
        <v>1195617</v>
      </c>
      <c r="V13" s="71">
        <v>689</v>
      </c>
      <c r="W13" s="71">
        <v>61</v>
      </c>
      <c r="X13" s="71">
        <v>10020</v>
      </c>
      <c r="Y13" s="71">
        <v>8461</v>
      </c>
      <c r="Z13" s="71">
        <v>11502</v>
      </c>
      <c r="AA13" s="71">
        <v>4351</v>
      </c>
      <c r="AB13" s="71">
        <v>22695</v>
      </c>
      <c r="AC13" s="71">
        <v>10244428</v>
      </c>
      <c r="AD13" s="71">
        <v>1.390927776703125</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1748</v>
      </c>
      <c r="B14" s="70">
        <v>159</v>
      </c>
      <c r="C14" s="70">
        <v>6</v>
      </c>
      <c r="D14" s="70">
        <v>10</v>
      </c>
      <c r="E14" s="70">
        <v>2009</v>
      </c>
      <c r="F14" s="70" t="s">
        <v>176</v>
      </c>
      <c r="G14" s="70" t="s">
        <v>1742</v>
      </c>
      <c r="H14" s="70" t="s">
        <v>1743</v>
      </c>
      <c r="I14" s="148"/>
      <c r="J14" s="71">
        <v>12.252680760269641</v>
      </c>
      <c r="K14" s="71">
        <v>1.2928700974610381</v>
      </c>
      <c r="L14" s="71">
        <v>3.722713896789736</v>
      </c>
      <c r="M14" s="71">
        <v>46.373447384370337</v>
      </c>
      <c r="N14" s="71">
        <v>31.039924057589019</v>
      </c>
      <c r="O14" s="71">
        <v>22.764478730702422</v>
      </c>
      <c r="P14" s="71">
        <v>21.404112232056619</v>
      </c>
      <c r="Q14" s="71">
        <v>1.298223873243</v>
      </c>
      <c r="R14" s="71">
        <v>60.665699602451987</v>
      </c>
      <c r="S14" s="71">
        <v>1.7779712299999999</v>
      </c>
      <c r="T14" s="72"/>
      <c r="U14" s="71">
        <v>995496</v>
      </c>
      <c r="V14" s="71">
        <v>621</v>
      </c>
      <c r="W14" s="71">
        <v>70</v>
      </c>
      <c r="X14" s="71">
        <v>9605</v>
      </c>
      <c r="Y14" s="71">
        <v>8431</v>
      </c>
      <c r="Z14" s="71">
        <v>11508</v>
      </c>
      <c r="AA14" s="71">
        <v>4308</v>
      </c>
      <c r="AB14" s="71">
        <v>22269</v>
      </c>
      <c r="AC14" s="71">
        <v>11179091</v>
      </c>
      <c r="AD14" s="71">
        <v>1.7779712299999999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5.3879999999999999</v>
      </c>
      <c r="BK14" s="71">
        <v>0</v>
      </c>
      <c r="BL14" s="71">
        <v>26.664000000000001</v>
      </c>
      <c r="BM14" s="71">
        <v>0</v>
      </c>
      <c r="BN14" s="72"/>
      <c r="BO14" s="71">
        <v>0</v>
      </c>
      <c r="BP14" s="71">
        <v>0</v>
      </c>
      <c r="BQ14" s="71">
        <v>1</v>
      </c>
      <c r="BR14" s="71">
        <v>0</v>
      </c>
      <c r="BS14" s="71">
        <v>5</v>
      </c>
      <c r="BT14" s="71">
        <v>0</v>
      </c>
      <c r="BU14"/>
      <c r="BV14" s="70">
        <v>32.052</v>
      </c>
      <c r="BW14" s="70">
        <v>0</v>
      </c>
      <c r="BX14" s="70">
        <v>0</v>
      </c>
      <c r="BY14" s="70">
        <v>0</v>
      </c>
      <c r="BZ14" s="70">
        <v>0</v>
      </c>
      <c r="CA14" s="70">
        <v>0</v>
      </c>
      <c r="CB14" s="70">
        <v>0</v>
      </c>
      <c r="CC14" s="70">
        <v>0</v>
      </c>
      <c r="CD14" s="70">
        <v>0</v>
      </c>
    </row>
    <row r="15" spans="1:82">
      <c r="A15" s="70" t="s">
        <v>1749</v>
      </c>
      <c r="B15" s="70">
        <v>160</v>
      </c>
      <c r="C15" s="70">
        <v>7</v>
      </c>
      <c r="D15" s="70">
        <v>10</v>
      </c>
      <c r="E15" s="70">
        <v>2010</v>
      </c>
      <c r="F15" s="70" t="s">
        <v>177</v>
      </c>
      <c r="G15" s="70" t="s">
        <v>1742</v>
      </c>
      <c r="H15" s="70" t="s">
        <v>1743</v>
      </c>
      <c r="I15" s="148"/>
      <c r="J15" s="71">
        <v>11.83101296863515</v>
      </c>
      <c r="K15" s="71">
        <v>1.35175321448163</v>
      </c>
      <c r="L15" s="71">
        <v>3.4557198367529089</v>
      </c>
      <c r="M15" s="71">
        <v>47.868687572380757</v>
      </c>
      <c r="N15" s="71">
        <v>35.222932001770872</v>
      </c>
      <c r="O15" s="71">
        <v>22.672968995490681</v>
      </c>
      <c r="P15" s="71">
        <v>21.656791725351312</v>
      </c>
      <c r="Q15" s="71">
        <v>1.33225168187034</v>
      </c>
      <c r="R15" s="71">
        <v>59.938733084795402</v>
      </c>
      <c r="S15" s="71">
        <v>2.2011601383600001</v>
      </c>
      <c r="T15" s="72"/>
      <c r="U15" s="71">
        <v>964360</v>
      </c>
      <c r="V15" s="71">
        <v>621</v>
      </c>
      <c r="W15" s="71">
        <v>70</v>
      </c>
      <c r="X15" s="71">
        <v>9605</v>
      </c>
      <c r="Y15" s="71">
        <v>8422</v>
      </c>
      <c r="Z15" s="71">
        <v>11515</v>
      </c>
      <c r="AA15" s="71">
        <v>4250</v>
      </c>
      <c r="AB15" s="71">
        <v>21898</v>
      </c>
      <c r="AC15" s="71">
        <v>10467015</v>
      </c>
      <c r="AD15" s="71">
        <v>2.2011601383600001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5.74</v>
      </c>
      <c r="BK15" s="71">
        <v>0</v>
      </c>
      <c r="BL15" s="71">
        <v>27.472000000000001</v>
      </c>
      <c r="BM15" s="71">
        <v>0</v>
      </c>
      <c r="BN15" s="72"/>
      <c r="BO15" s="71">
        <v>0</v>
      </c>
      <c r="BP15" s="71">
        <v>0</v>
      </c>
      <c r="BQ15" s="71">
        <v>1</v>
      </c>
      <c r="BR15" s="71">
        <v>0</v>
      </c>
      <c r="BS15" s="71">
        <v>5</v>
      </c>
      <c r="BT15" s="71">
        <v>0</v>
      </c>
      <c r="BU15"/>
      <c r="BV15" s="70">
        <v>33.212000000000003</v>
      </c>
      <c r="BW15" s="70">
        <v>0</v>
      </c>
      <c r="BX15" s="70">
        <v>0</v>
      </c>
      <c r="BY15" s="70">
        <v>0</v>
      </c>
      <c r="BZ15" s="70">
        <v>0</v>
      </c>
      <c r="CA15" s="70">
        <v>0</v>
      </c>
      <c r="CB15" s="70">
        <v>0</v>
      </c>
      <c r="CC15" s="70">
        <v>0</v>
      </c>
      <c r="CD15" s="70">
        <v>0</v>
      </c>
    </row>
    <row r="16" spans="1:82">
      <c r="A16" s="70" t="s">
        <v>1750</v>
      </c>
      <c r="B16" s="70">
        <v>161</v>
      </c>
      <c r="C16" s="70">
        <v>8</v>
      </c>
      <c r="D16" s="70">
        <v>10</v>
      </c>
      <c r="E16" s="70">
        <v>2011</v>
      </c>
      <c r="F16" s="70" t="s">
        <v>178</v>
      </c>
      <c r="G16" s="70" t="s">
        <v>1742</v>
      </c>
      <c r="H16" s="70" t="s">
        <v>1743</v>
      </c>
      <c r="I16" s="148"/>
      <c r="J16" s="71">
        <v>10.3636148292315</v>
      </c>
      <c r="K16" s="71">
        <v>1.8660226503620601</v>
      </c>
      <c r="L16" s="71">
        <v>3.4369709954033492</v>
      </c>
      <c r="M16" s="71">
        <v>55.750045324229831</v>
      </c>
      <c r="N16" s="71">
        <v>36.150405310242057</v>
      </c>
      <c r="O16" s="71">
        <v>22.229414876825025</v>
      </c>
      <c r="P16" s="71">
        <v>20.763728669458619</v>
      </c>
      <c r="Q16" s="71">
        <v>1.5067010875242599</v>
      </c>
      <c r="R16" s="71">
        <v>55.835401232589</v>
      </c>
      <c r="S16" s="71">
        <v>7.0949122576499999</v>
      </c>
      <c r="T16" s="72"/>
      <c r="U16" s="71">
        <v>783445</v>
      </c>
      <c r="V16" s="71">
        <v>621</v>
      </c>
      <c r="W16" s="71">
        <v>70</v>
      </c>
      <c r="X16" s="71">
        <v>9605</v>
      </c>
      <c r="Y16" s="71">
        <v>8383</v>
      </c>
      <c r="Z16" s="71">
        <v>11535</v>
      </c>
      <c r="AA16" s="71">
        <v>4196</v>
      </c>
      <c r="AB16" s="71">
        <v>21470</v>
      </c>
      <c r="AC16" s="71">
        <v>9734330</v>
      </c>
      <c r="AD16" s="71">
        <v>7.0949122576499999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3.9590000000000001</v>
      </c>
      <c r="BK16" s="71">
        <v>0</v>
      </c>
      <c r="BL16" s="71">
        <v>26.686</v>
      </c>
      <c r="BM16" s="71">
        <v>0</v>
      </c>
      <c r="BN16" s="72"/>
      <c r="BO16" s="71">
        <v>0</v>
      </c>
      <c r="BP16" s="71">
        <v>0</v>
      </c>
      <c r="BQ16" s="71">
        <v>1</v>
      </c>
      <c r="BR16" s="71">
        <v>0</v>
      </c>
      <c r="BS16" s="71">
        <v>5</v>
      </c>
      <c r="BT16" s="71">
        <v>0</v>
      </c>
      <c r="BU16"/>
      <c r="BV16" s="70">
        <v>30.645</v>
      </c>
      <c r="BW16" s="70">
        <v>0</v>
      </c>
      <c r="BX16" s="70">
        <v>0</v>
      </c>
      <c r="BY16" s="70">
        <v>0</v>
      </c>
      <c r="BZ16" s="70">
        <v>0</v>
      </c>
      <c r="CA16" s="70">
        <v>0</v>
      </c>
      <c r="CB16" s="70">
        <v>0</v>
      </c>
      <c r="CC16" s="70">
        <v>0</v>
      </c>
      <c r="CD16" s="70">
        <v>0</v>
      </c>
    </row>
    <row r="17" spans="1:82">
      <c r="A17" s="70" t="s">
        <v>1751</v>
      </c>
      <c r="B17" s="70">
        <v>162</v>
      </c>
      <c r="C17" s="70">
        <v>9</v>
      </c>
      <c r="D17" s="70">
        <v>10</v>
      </c>
      <c r="E17" s="70">
        <v>2012</v>
      </c>
      <c r="F17" s="70" t="s">
        <v>179</v>
      </c>
      <c r="G17" s="70" t="s">
        <v>1742</v>
      </c>
      <c r="H17" s="70" t="s">
        <v>1743</v>
      </c>
      <c r="I17" s="148"/>
      <c r="J17" s="71">
        <v>10.838147758114831</v>
      </c>
      <c r="K17" s="71">
        <v>1.7424225642204381</v>
      </c>
      <c r="L17" s="71">
        <v>3.4876049979816468</v>
      </c>
      <c r="M17" s="71">
        <v>52.645776007610571</v>
      </c>
      <c r="N17" s="71">
        <v>34.525058305339549</v>
      </c>
      <c r="O17" s="71">
        <v>22.165382034615426</v>
      </c>
      <c r="P17" s="71">
        <v>20.379226179902808</v>
      </c>
      <c r="Q17" s="71">
        <v>1.6146603106211801</v>
      </c>
      <c r="R17" s="71">
        <v>58.0395864814069</v>
      </c>
      <c r="S17" s="71">
        <v>1.5311670313000001</v>
      </c>
      <c r="T17" s="72"/>
      <c r="U17" s="71">
        <v>861698</v>
      </c>
      <c r="V17" s="71">
        <v>621</v>
      </c>
      <c r="W17" s="71">
        <v>70</v>
      </c>
      <c r="X17" s="71">
        <v>9605</v>
      </c>
      <c r="Y17" s="71">
        <v>8527</v>
      </c>
      <c r="Z17" s="71">
        <v>11593</v>
      </c>
      <c r="AA17" s="71">
        <v>4095</v>
      </c>
      <c r="AB17" s="71">
        <v>21177</v>
      </c>
      <c r="AC17" s="71">
        <v>9856527</v>
      </c>
      <c r="AD17" s="71">
        <v>1.5311670313000001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4.492</v>
      </c>
      <c r="BK17" s="71">
        <v>0</v>
      </c>
      <c r="BL17" s="71">
        <v>27.761000000000003</v>
      </c>
      <c r="BM17" s="71">
        <v>0</v>
      </c>
      <c r="BN17" s="72"/>
      <c r="BO17" s="71">
        <v>0</v>
      </c>
      <c r="BP17" s="71">
        <v>0</v>
      </c>
      <c r="BQ17" s="71">
        <v>1</v>
      </c>
      <c r="BR17" s="71">
        <v>0</v>
      </c>
      <c r="BS17" s="71">
        <v>5</v>
      </c>
      <c r="BT17" s="71">
        <v>0</v>
      </c>
      <c r="BU17"/>
      <c r="BV17" s="70">
        <v>32.253</v>
      </c>
      <c r="BW17" s="70">
        <v>0</v>
      </c>
      <c r="BX17" s="70">
        <v>0</v>
      </c>
      <c r="BY17" s="70">
        <v>0</v>
      </c>
      <c r="BZ17" s="70">
        <v>0</v>
      </c>
      <c r="CA17" s="70">
        <v>0</v>
      </c>
      <c r="CB17" s="70">
        <v>0</v>
      </c>
      <c r="CC17" s="70">
        <v>0</v>
      </c>
      <c r="CD17" s="70">
        <v>0</v>
      </c>
    </row>
    <row r="18" spans="1:82">
      <c r="A18" s="70" t="s">
        <v>1752</v>
      </c>
      <c r="B18" s="70">
        <v>163</v>
      </c>
      <c r="C18" s="70">
        <v>10</v>
      </c>
      <c r="D18" s="70">
        <v>10</v>
      </c>
      <c r="E18" s="70">
        <v>2013</v>
      </c>
      <c r="F18" s="70" t="s">
        <v>180</v>
      </c>
      <c r="G18" s="70" t="s">
        <v>1742</v>
      </c>
      <c r="H18" s="70" t="s">
        <v>1743</v>
      </c>
      <c r="I18" s="148"/>
      <c r="J18" s="71">
        <v>10.857407576169329</v>
      </c>
      <c r="K18" s="71">
        <v>1.5246809361189151</v>
      </c>
      <c r="L18" s="71">
        <v>3.3083570207632529</v>
      </c>
      <c r="M18" s="71">
        <v>53.009640106157143</v>
      </c>
      <c r="N18" s="71">
        <v>35.525338225314741</v>
      </c>
      <c r="O18" s="71">
        <v>21.155807493492382</v>
      </c>
      <c r="P18" s="71">
        <v>20.046395410507859</v>
      </c>
      <c r="Q18" s="71">
        <v>1.62073973485572</v>
      </c>
      <c r="R18" s="71">
        <v>59.906307449506208</v>
      </c>
      <c r="S18" s="71">
        <v>2.4415284100244632</v>
      </c>
      <c r="T18" s="72"/>
      <c r="U18" s="71">
        <v>866268</v>
      </c>
      <c r="V18" s="71">
        <v>621</v>
      </c>
      <c r="W18" s="71">
        <v>70</v>
      </c>
      <c r="X18" s="71">
        <v>9605</v>
      </c>
      <c r="Y18" s="71">
        <v>8569</v>
      </c>
      <c r="Z18" s="71">
        <v>11559</v>
      </c>
      <c r="AA18" s="71">
        <v>4013</v>
      </c>
      <c r="AB18" s="71">
        <v>20952</v>
      </c>
      <c r="AC18" s="71">
        <v>9930777</v>
      </c>
      <c r="AD18" s="71">
        <v>2.4415284100244632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5.3339999999999996</v>
      </c>
      <c r="BK18" s="71">
        <v>0</v>
      </c>
      <c r="BL18" s="71">
        <v>28.222000000000001</v>
      </c>
      <c r="BM18" s="71">
        <v>0</v>
      </c>
      <c r="BN18" s="72"/>
      <c r="BO18" s="71">
        <v>0</v>
      </c>
      <c r="BP18" s="71">
        <v>0</v>
      </c>
      <c r="BQ18" s="71">
        <v>1</v>
      </c>
      <c r="BR18" s="71">
        <v>0</v>
      </c>
      <c r="BS18" s="71">
        <v>5</v>
      </c>
      <c r="BT18" s="71">
        <v>0</v>
      </c>
      <c r="BU18"/>
      <c r="BV18" s="70">
        <v>33.555999999999997</v>
      </c>
      <c r="BW18" s="70">
        <v>0</v>
      </c>
      <c r="BX18" s="70">
        <v>0</v>
      </c>
      <c r="BY18" s="70">
        <v>0</v>
      </c>
      <c r="BZ18" s="70">
        <v>0</v>
      </c>
      <c r="CA18" s="70">
        <v>0</v>
      </c>
      <c r="CB18" s="70">
        <v>0</v>
      </c>
      <c r="CC18" s="70">
        <v>0</v>
      </c>
      <c r="CD18" s="70">
        <v>0</v>
      </c>
    </row>
    <row r="19" spans="1:82">
      <c r="A19" s="70" t="s">
        <v>1753</v>
      </c>
      <c r="B19" s="70">
        <v>164</v>
      </c>
      <c r="C19" s="70">
        <v>11</v>
      </c>
      <c r="D19" s="70">
        <v>10</v>
      </c>
      <c r="E19" s="70">
        <v>2014</v>
      </c>
      <c r="F19" s="70" t="s">
        <v>181</v>
      </c>
      <c r="G19" s="70" t="s">
        <v>1742</v>
      </c>
      <c r="H19" s="70" t="s">
        <v>1743</v>
      </c>
      <c r="I19" s="148"/>
      <c r="J19" s="71">
        <v>11.313810956532</v>
      </c>
      <c r="K19" s="71">
        <v>1.3749403393601221</v>
      </c>
      <c r="L19" s="71">
        <v>3.9739898666624369</v>
      </c>
      <c r="M19" s="71">
        <v>51.945618186709012</v>
      </c>
      <c r="N19" s="71">
        <v>31.575364763867661</v>
      </c>
      <c r="O19" s="71">
        <v>20.142348259967996</v>
      </c>
      <c r="P19" s="71">
        <v>19.80914313619953</v>
      </c>
      <c r="Q19" s="71">
        <v>1.5173750105450701</v>
      </c>
      <c r="R19" s="71">
        <v>59.032274660545689</v>
      </c>
      <c r="S19" s="71">
        <v>3.661772268434575</v>
      </c>
      <c r="T19" s="72"/>
      <c r="U19" s="71">
        <v>944546</v>
      </c>
      <c r="V19" s="71">
        <v>473</v>
      </c>
      <c r="W19" s="71">
        <v>87</v>
      </c>
      <c r="X19" s="71">
        <v>9221</v>
      </c>
      <c r="Y19" s="71">
        <v>8513</v>
      </c>
      <c r="Z19" s="71">
        <v>11591</v>
      </c>
      <c r="AA19" s="71">
        <v>3945</v>
      </c>
      <c r="AB19" s="71">
        <v>20445</v>
      </c>
      <c r="AC19" s="71">
        <v>9816657.5</v>
      </c>
      <c r="AD19" s="71">
        <v>3.661772268434575</v>
      </c>
      <c r="AE19" s="72"/>
      <c r="AF19" s="71"/>
      <c r="AG19" s="71"/>
      <c r="AH19" s="71"/>
      <c r="AI19" s="71"/>
      <c r="AJ19" s="71"/>
      <c r="AK19" s="71"/>
      <c r="AL19" s="71"/>
      <c r="AM19" s="71"/>
      <c r="AN19" s="71"/>
      <c r="AO19" s="71"/>
      <c r="AP19" s="71"/>
      <c r="AQ19" s="72"/>
      <c r="AR19" s="71">
        <v>227</v>
      </c>
      <c r="AS19" s="71">
        <v>73</v>
      </c>
      <c r="AT19" s="71">
        <v>0</v>
      </c>
      <c r="AU19" s="71">
        <v>0</v>
      </c>
      <c r="AV19" s="71">
        <v>0</v>
      </c>
      <c r="AW19" s="71">
        <v>0</v>
      </c>
      <c r="AX19" s="71"/>
      <c r="AY19" s="72"/>
      <c r="AZ19" s="71">
        <v>958</v>
      </c>
      <c r="BA19" s="71">
        <v>3588.2</v>
      </c>
      <c r="BB19" s="71">
        <v>0</v>
      </c>
      <c r="BC19" s="71">
        <v>0</v>
      </c>
      <c r="BD19" s="71">
        <v>0</v>
      </c>
      <c r="BE19" s="71">
        <v>0</v>
      </c>
      <c r="BF19" s="71"/>
      <c r="BG19" s="72"/>
      <c r="BH19" s="71">
        <v>0</v>
      </c>
      <c r="BI19" s="71">
        <v>0</v>
      </c>
      <c r="BJ19" s="71">
        <v>5.6230000000000002</v>
      </c>
      <c r="BK19" s="71">
        <v>0</v>
      </c>
      <c r="BL19" s="71">
        <v>29.169000000000004</v>
      </c>
      <c r="BM19" s="71">
        <v>0</v>
      </c>
      <c r="BN19" s="72"/>
      <c r="BO19" s="71">
        <v>0</v>
      </c>
      <c r="BP19" s="71">
        <v>0</v>
      </c>
      <c r="BQ19" s="71">
        <v>1</v>
      </c>
      <c r="BR19" s="71">
        <v>0</v>
      </c>
      <c r="BS19" s="71">
        <v>6</v>
      </c>
      <c r="BT19" s="71">
        <v>0</v>
      </c>
      <c r="BU19"/>
      <c r="BV19" s="70">
        <v>34.792000000000002</v>
      </c>
      <c r="BW19" s="70">
        <v>0</v>
      </c>
      <c r="BX19" s="70">
        <v>0</v>
      </c>
      <c r="BY19" s="70">
        <v>0</v>
      </c>
      <c r="BZ19" s="70">
        <v>0</v>
      </c>
      <c r="CA19" s="70">
        <v>0</v>
      </c>
      <c r="CB19" s="70">
        <v>0</v>
      </c>
      <c r="CC19" s="70">
        <v>0</v>
      </c>
      <c r="CD19" s="70">
        <v>0</v>
      </c>
    </row>
    <row r="20" spans="1:82">
      <c r="A20" s="70" t="s">
        <v>1754</v>
      </c>
      <c r="B20" s="70">
        <v>165</v>
      </c>
      <c r="C20" s="70">
        <v>12</v>
      </c>
      <c r="D20" s="70">
        <v>10</v>
      </c>
      <c r="E20" s="70">
        <v>2015</v>
      </c>
      <c r="F20" s="70" t="s">
        <v>182</v>
      </c>
      <c r="G20" s="70" t="s">
        <v>1742</v>
      </c>
      <c r="H20" s="70" t="s">
        <v>1743</v>
      </c>
      <c r="I20" s="148"/>
      <c r="J20" s="71">
        <v>13.42345027630958</v>
      </c>
      <c r="K20" s="71">
        <v>1.3010031150452439</v>
      </c>
      <c r="L20" s="71">
        <v>7.3575630002728758</v>
      </c>
      <c r="M20" s="71">
        <v>42.45933642069469</v>
      </c>
      <c r="N20" s="71">
        <v>29.63976351828261</v>
      </c>
      <c r="O20" s="71">
        <v>19.793719218991527</v>
      </c>
      <c r="P20" s="71">
        <v>19.54840222573835</v>
      </c>
      <c r="Q20" s="71">
        <v>1.45780379789582</v>
      </c>
      <c r="R20" s="71">
        <v>57.735645300547318</v>
      </c>
      <c r="S20" s="71">
        <v>4.031833435919312</v>
      </c>
      <c r="T20" s="72"/>
      <c r="U20" s="71">
        <v>1168047</v>
      </c>
      <c r="V20" s="71">
        <v>473</v>
      </c>
      <c r="W20" s="71">
        <v>87</v>
      </c>
      <c r="X20" s="71">
        <v>9221</v>
      </c>
      <c r="Y20" s="71">
        <v>8529</v>
      </c>
      <c r="Z20" s="71">
        <v>11500</v>
      </c>
      <c r="AA20" s="71">
        <v>3890</v>
      </c>
      <c r="AB20" s="71">
        <v>20065</v>
      </c>
      <c r="AC20" s="71">
        <v>9868966.5</v>
      </c>
      <c r="AD20" s="71">
        <v>4.031833435919312</v>
      </c>
      <c r="AE20" s="72"/>
      <c r="AF20" s="71">
        <v>9147410.1932700127</v>
      </c>
      <c r="AG20" s="71">
        <v>969352.1784835984</v>
      </c>
      <c r="AH20" s="71">
        <v>1185232.4119025271</v>
      </c>
      <c r="AI20" s="71">
        <v>60944308.253929071</v>
      </c>
      <c r="AJ20" s="71">
        <v>43786699.495763883</v>
      </c>
      <c r="AK20" s="71">
        <v>0</v>
      </c>
      <c r="AL20" s="71">
        <v>0</v>
      </c>
      <c r="AM20" s="71">
        <v>2749824.0804906762</v>
      </c>
      <c r="AN20" s="71">
        <v>0</v>
      </c>
      <c r="AO20" s="71">
        <v>0</v>
      </c>
      <c r="AP20" s="71">
        <v>118782826.61383978</v>
      </c>
      <c r="AQ20" s="72"/>
      <c r="AR20" s="71">
        <v>242</v>
      </c>
      <c r="AS20" s="71">
        <v>120</v>
      </c>
      <c r="AT20" s="71">
        <v>0</v>
      </c>
      <c r="AU20" s="71">
        <v>0</v>
      </c>
      <c r="AV20" s="71">
        <v>0</v>
      </c>
      <c r="AW20" s="71">
        <v>0</v>
      </c>
      <c r="AX20" s="71"/>
      <c r="AY20" s="72"/>
      <c r="AZ20" s="71">
        <v>1029.7</v>
      </c>
      <c r="BA20" s="71">
        <v>10666.7</v>
      </c>
      <c r="BB20" s="71">
        <v>0</v>
      </c>
      <c r="BC20" s="71">
        <v>0</v>
      </c>
      <c r="BD20" s="71">
        <v>0</v>
      </c>
      <c r="BE20" s="71">
        <v>0</v>
      </c>
      <c r="BF20" s="71"/>
      <c r="BG20" s="72"/>
      <c r="BH20" s="71">
        <v>0</v>
      </c>
      <c r="BI20" s="71">
        <v>0</v>
      </c>
      <c r="BJ20" s="71">
        <v>5.52</v>
      </c>
      <c r="BK20" s="71">
        <v>0</v>
      </c>
      <c r="BL20" s="71">
        <v>27.044</v>
      </c>
      <c r="BM20" s="71">
        <v>0</v>
      </c>
      <c r="BN20" s="72"/>
      <c r="BO20" s="71">
        <v>0</v>
      </c>
      <c r="BP20" s="71">
        <v>0</v>
      </c>
      <c r="BQ20" s="71">
        <v>1</v>
      </c>
      <c r="BR20" s="71">
        <v>0</v>
      </c>
      <c r="BS20" s="71">
        <v>6</v>
      </c>
      <c r="BT20" s="71">
        <v>0</v>
      </c>
      <c r="BU20"/>
      <c r="BV20" s="70">
        <v>32.564</v>
      </c>
      <c r="BW20" s="70">
        <v>0</v>
      </c>
      <c r="BX20" s="70">
        <v>0</v>
      </c>
      <c r="BY20" s="70">
        <v>0</v>
      </c>
      <c r="BZ20" s="70">
        <v>0</v>
      </c>
      <c r="CA20" s="70">
        <v>0</v>
      </c>
      <c r="CB20" s="70">
        <v>0</v>
      </c>
      <c r="CC20" s="70">
        <v>0</v>
      </c>
      <c r="CD20" s="70">
        <v>0</v>
      </c>
    </row>
    <row r="21" spans="1:82">
      <c r="A21" s="70" t="s">
        <v>1755</v>
      </c>
      <c r="B21" s="70">
        <v>166</v>
      </c>
      <c r="C21" s="70">
        <v>13</v>
      </c>
      <c r="D21" s="70">
        <v>10</v>
      </c>
      <c r="E21" s="70">
        <v>2016</v>
      </c>
      <c r="F21" s="70" t="s">
        <v>155</v>
      </c>
      <c r="G21" s="70" t="s">
        <v>1742</v>
      </c>
      <c r="H21" s="70" t="s">
        <v>1743</v>
      </c>
      <c r="I21" s="148"/>
      <c r="J21" s="71">
        <v>12.914480969015624</v>
      </c>
      <c r="K21" s="71">
        <v>1.217755450441889</v>
      </c>
      <c r="L21" s="71">
        <v>4.3178018315701969</v>
      </c>
      <c r="M21" s="71">
        <v>41.138140568113919</v>
      </c>
      <c r="N21" s="71">
        <v>29.958373358963549</v>
      </c>
      <c r="O21" s="71">
        <v>19.556755146260237</v>
      </c>
      <c r="P21" s="71">
        <v>18.725514333870009</v>
      </c>
      <c r="Q21" s="71">
        <v>1.3908152604200681</v>
      </c>
      <c r="R21" s="71">
        <v>57.532502303947204</v>
      </c>
      <c r="S21" s="71">
        <v>3.5575899599494902</v>
      </c>
      <c r="T21" s="72"/>
      <c r="U21" s="71">
        <v>1030388</v>
      </c>
      <c r="V21" s="71">
        <v>473</v>
      </c>
      <c r="W21" s="71">
        <v>87</v>
      </c>
      <c r="X21" s="71">
        <v>9221</v>
      </c>
      <c r="Y21" s="71">
        <v>8488</v>
      </c>
      <c r="Z21" s="71">
        <v>11502</v>
      </c>
      <c r="AA21" s="71">
        <v>3854</v>
      </c>
      <c r="AB21" s="71">
        <v>19691</v>
      </c>
      <c r="AC21" s="71">
        <v>9825985.0734756757</v>
      </c>
      <c r="AD21" s="71">
        <v>3.5575899599494898</v>
      </c>
      <c r="AE21" s="72"/>
      <c r="AF21" s="71">
        <v>8986773.1607366949</v>
      </c>
      <c r="AG21" s="71">
        <v>892160.45390553027</v>
      </c>
      <c r="AH21" s="71">
        <v>560349.63161707774</v>
      </c>
      <c r="AI21" s="71">
        <v>62679814.873649627</v>
      </c>
      <c r="AJ21" s="71">
        <v>44238778.170175597</v>
      </c>
      <c r="AK21" s="71">
        <v>0</v>
      </c>
      <c r="AL21" s="71">
        <v>0</v>
      </c>
      <c r="AM21" s="71">
        <v>2700665.4726541121</v>
      </c>
      <c r="AN21" s="71">
        <v>0</v>
      </c>
      <c r="AO21" s="71">
        <v>0</v>
      </c>
      <c r="AP21" s="71">
        <v>120058541.76273865</v>
      </c>
      <c r="AQ21" s="72"/>
      <c r="AR21" s="71">
        <v>256</v>
      </c>
      <c r="AS21" s="71">
        <v>160</v>
      </c>
      <c r="AT21" s="71">
        <v>0</v>
      </c>
      <c r="AU21" s="71">
        <v>0</v>
      </c>
      <c r="AV21" s="71">
        <v>0</v>
      </c>
      <c r="AW21" s="71">
        <v>0</v>
      </c>
      <c r="AX21" s="71"/>
      <c r="AY21" s="72"/>
      <c r="AZ21" s="71">
        <v>1124.4000000000001</v>
      </c>
      <c r="BA21" s="71">
        <v>11632</v>
      </c>
      <c r="BB21" s="71">
        <v>0</v>
      </c>
      <c r="BC21" s="71">
        <v>0</v>
      </c>
      <c r="BD21" s="71">
        <v>0</v>
      </c>
      <c r="BE21" s="71">
        <v>0</v>
      </c>
      <c r="BF21" s="71"/>
      <c r="BG21" s="72"/>
      <c r="BH21" s="71">
        <v>0</v>
      </c>
      <c r="BI21" s="71">
        <v>0</v>
      </c>
      <c r="BJ21" s="71">
        <v>3.9830000000000001</v>
      </c>
      <c r="BK21" s="71">
        <v>0</v>
      </c>
      <c r="BL21" s="71">
        <v>28.742999999999999</v>
      </c>
      <c r="BM21" s="71">
        <v>0</v>
      </c>
      <c r="BN21" s="72"/>
      <c r="BO21" s="71">
        <v>0</v>
      </c>
      <c r="BP21" s="71">
        <v>0</v>
      </c>
      <c r="BQ21" s="71">
        <v>1</v>
      </c>
      <c r="BR21" s="71">
        <v>0</v>
      </c>
      <c r="BS21" s="71">
        <v>5</v>
      </c>
      <c r="BT21" s="71">
        <v>0</v>
      </c>
      <c r="BU21"/>
      <c r="BV21" s="70">
        <v>32.725999999999999</v>
      </c>
      <c r="BW21" s="70">
        <v>0</v>
      </c>
      <c r="BX21" s="70">
        <v>0</v>
      </c>
      <c r="BY21" s="70">
        <v>0</v>
      </c>
      <c r="BZ21" s="70">
        <v>0</v>
      </c>
      <c r="CA21" s="70">
        <v>0</v>
      </c>
      <c r="CB21" s="70">
        <v>0</v>
      </c>
      <c r="CC21" s="70">
        <v>0</v>
      </c>
      <c r="CD21" s="70">
        <v>0</v>
      </c>
    </row>
    <row r="22" spans="1:82">
      <c r="A22" s="70" t="s">
        <v>1756</v>
      </c>
      <c r="B22" s="70">
        <v>167</v>
      </c>
      <c r="C22" s="70">
        <v>14</v>
      </c>
      <c r="D22" s="70">
        <v>10</v>
      </c>
      <c r="E22" s="70">
        <v>2017</v>
      </c>
      <c r="F22" s="70" t="s">
        <v>156</v>
      </c>
      <c r="G22" s="70" t="s">
        <v>1742</v>
      </c>
      <c r="H22" s="70" t="s">
        <v>1743</v>
      </c>
      <c r="I22" s="148"/>
      <c r="J22" s="71">
        <v>12.181588078870439</v>
      </c>
      <c r="K22" s="71">
        <v>1.2294184833203556</v>
      </c>
      <c r="L22" s="71">
        <v>4.2193135946728981</v>
      </c>
      <c r="M22" s="71">
        <v>38.866353607751485</v>
      </c>
      <c r="N22" s="71">
        <v>28.896797031869433</v>
      </c>
      <c r="O22" s="71">
        <v>19.128919946536286</v>
      </c>
      <c r="P22" s="71">
        <v>18.302734436271958</v>
      </c>
      <c r="Q22" s="71">
        <v>1.3140764750823699</v>
      </c>
      <c r="R22" s="71">
        <v>55.383244353341929</v>
      </c>
      <c r="S22" s="71">
        <v>4.8713139894851718</v>
      </c>
      <c r="T22" s="72"/>
      <c r="U22" s="71">
        <v>1038616</v>
      </c>
      <c r="V22" s="71">
        <v>473</v>
      </c>
      <c r="W22" s="71">
        <v>87</v>
      </c>
      <c r="X22" s="71">
        <v>9221</v>
      </c>
      <c r="Y22" s="71">
        <v>8446</v>
      </c>
      <c r="Z22" s="71">
        <v>11437</v>
      </c>
      <c r="AA22" s="71">
        <v>3791</v>
      </c>
      <c r="AB22" s="71">
        <v>19239</v>
      </c>
      <c r="AC22" s="71">
        <v>9646597.4999999981</v>
      </c>
      <c r="AD22" s="71">
        <v>4.8713139894851718</v>
      </c>
      <c r="AE22" s="72"/>
      <c r="AF22" s="71">
        <v>9246821.6956023555</v>
      </c>
      <c r="AG22" s="71">
        <v>939770.56929377757</v>
      </c>
      <c r="AH22" s="71">
        <v>685954.02604924981</v>
      </c>
      <c r="AI22" s="71">
        <v>61623879.332230747</v>
      </c>
      <c r="AJ22" s="71">
        <v>41475962.597850107</v>
      </c>
      <c r="AK22" s="71">
        <v>0</v>
      </c>
      <c r="AL22" s="71">
        <v>0</v>
      </c>
      <c r="AM22" s="71">
        <v>2642801.4461730798</v>
      </c>
      <c r="AN22" s="71">
        <v>0</v>
      </c>
      <c r="AO22" s="71">
        <v>0</v>
      </c>
      <c r="AP22" s="71">
        <v>116615189.66719933</v>
      </c>
      <c r="AQ22" s="72"/>
      <c r="AR22" s="71">
        <v>269</v>
      </c>
      <c r="AS22" s="71">
        <v>216</v>
      </c>
      <c r="AT22" s="71">
        <v>0</v>
      </c>
      <c r="AU22" s="71">
        <v>0</v>
      </c>
      <c r="AV22" s="71">
        <v>0</v>
      </c>
      <c r="AW22" s="71">
        <v>0</v>
      </c>
      <c r="AX22" s="71"/>
      <c r="AY22" s="72"/>
      <c r="AZ22" s="71">
        <v>1189.3</v>
      </c>
      <c r="BA22" s="71">
        <v>15709.3</v>
      </c>
      <c r="BB22" s="71">
        <v>0</v>
      </c>
      <c r="BC22" s="71">
        <v>0</v>
      </c>
      <c r="BD22" s="71">
        <v>0</v>
      </c>
      <c r="BE22" s="71">
        <v>0</v>
      </c>
      <c r="BF22" s="71"/>
      <c r="BG22" s="72"/>
      <c r="BH22" s="71">
        <v>0</v>
      </c>
      <c r="BI22" s="71">
        <v>0</v>
      </c>
      <c r="BJ22" s="71">
        <v>4.7249999999999996</v>
      </c>
      <c r="BK22" s="71">
        <v>0</v>
      </c>
      <c r="BL22" s="71">
        <v>28.467000000000002</v>
      </c>
      <c r="BM22" s="71">
        <v>0</v>
      </c>
      <c r="BN22" s="72"/>
      <c r="BO22" s="71">
        <v>0</v>
      </c>
      <c r="BP22" s="71">
        <v>0</v>
      </c>
      <c r="BQ22" s="71">
        <v>1</v>
      </c>
      <c r="BR22" s="71">
        <v>0</v>
      </c>
      <c r="BS22" s="71">
        <v>5</v>
      </c>
      <c r="BT22" s="71">
        <v>0</v>
      </c>
      <c r="BU22"/>
      <c r="BV22" s="70">
        <v>33.192</v>
      </c>
      <c r="BW22" s="70">
        <v>0</v>
      </c>
      <c r="BX22" s="70">
        <v>0</v>
      </c>
      <c r="BY22" s="70">
        <v>0</v>
      </c>
      <c r="BZ22" s="70">
        <v>0</v>
      </c>
      <c r="CA22" s="70">
        <v>0</v>
      </c>
      <c r="CB22" s="70">
        <v>0</v>
      </c>
      <c r="CC22" s="70">
        <v>0</v>
      </c>
      <c r="CD22" s="70">
        <v>0</v>
      </c>
    </row>
    <row r="23" spans="1:82">
      <c r="A23" s="70" t="s">
        <v>1757</v>
      </c>
      <c r="B23" s="70">
        <v>168</v>
      </c>
      <c r="C23" s="70">
        <v>15</v>
      </c>
      <c r="D23" s="70">
        <v>10</v>
      </c>
      <c r="E23" s="70">
        <v>2018</v>
      </c>
      <c r="F23" s="70" t="s">
        <v>183</v>
      </c>
      <c r="G23" s="70" t="s">
        <v>1742</v>
      </c>
      <c r="H23" s="70" t="s">
        <v>1743</v>
      </c>
      <c r="I23" s="148"/>
      <c r="J23" s="71">
        <v>12.327109081735689</v>
      </c>
      <c r="K23" s="71">
        <v>1.1387394321073923</v>
      </c>
      <c r="L23" s="71">
        <v>3.8799162030862395</v>
      </c>
      <c r="M23" s="71">
        <v>40.224114533509308</v>
      </c>
      <c r="N23" s="71">
        <v>26.175867239517626</v>
      </c>
      <c r="O23" s="71">
        <v>18.503667284090604</v>
      </c>
      <c r="P23" s="71">
        <v>17.89111018532974</v>
      </c>
      <c r="Q23" s="71">
        <v>1.19631323005126</v>
      </c>
      <c r="R23" s="71">
        <v>59.237408006267785</v>
      </c>
      <c r="S23" s="71">
        <v>3.3807092468704032</v>
      </c>
      <c r="T23" s="72"/>
      <c r="U23" s="71">
        <v>1095563</v>
      </c>
      <c r="V23" s="71">
        <v>473</v>
      </c>
      <c r="W23" s="71">
        <v>87</v>
      </c>
      <c r="X23" s="71">
        <v>9221</v>
      </c>
      <c r="Y23" s="71">
        <v>8483</v>
      </c>
      <c r="Z23" s="71">
        <v>11275</v>
      </c>
      <c r="AA23" s="71">
        <v>3743</v>
      </c>
      <c r="AB23" s="71">
        <v>18875</v>
      </c>
      <c r="AC23" s="71">
        <v>10277474.5</v>
      </c>
      <c r="AD23" s="71">
        <v>3.3807092468704032</v>
      </c>
      <c r="AE23" s="72"/>
      <c r="AF23" s="71">
        <v>9918092.7681934088</v>
      </c>
      <c r="AG23" s="71">
        <v>851833.33599340997</v>
      </c>
      <c r="AH23" s="71">
        <v>634850.39669514704</v>
      </c>
      <c r="AI23" s="71">
        <v>62716795.163493261</v>
      </c>
      <c r="AJ23" s="71">
        <v>38791119.691106811</v>
      </c>
      <c r="AK23" s="71">
        <v>0</v>
      </c>
      <c r="AL23" s="71">
        <v>0</v>
      </c>
      <c r="AM23" s="71">
        <v>2598164.7146823732</v>
      </c>
      <c r="AN23" s="71">
        <v>0</v>
      </c>
      <c r="AO23" s="71">
        <v>0</v>
      </c>
      <c r="AP23" s="71">
        <v>115510856.07016441</v>
      </c>
      <c r="AQ23" s="72"/>
      <c r="AR23" s="71">
        <v>280</v>
      </c>
      <c r="AS23" s="71">
        <v>228</v>
      </c>
      <c r="AT23" s="71">
        <v>0</v>
      </c>
      <c r="AU23" s="71">
        <v>0</v>
      </c>
      <c r="AV23" s="71">
        <v>0</v>
      </c>
      <c r="AW23" s="71">
        <v>0</v>
      </c>
      <c r="AX23" s="71"/>
      <c r="AY23" s="72"/>
      <c r="AZ23" s="71">
        <v>1249.7</v>
      </c>
      <c r="BA23" s="71">
        <v>52772</v>
      </c>
      <c r="BB23" s="71">
        <v>0</v>
      </c>
      <c r="BC23" s="71">
        <v>0</v>
      </c>
      <c r="BD23" s="71">
        <v>0</v>
      </c>
      <c r="BE23" s="71">
        <v>0</v>
      </c>
      <c r="BF23" s="71"/>
      <c r="BG23" s="72"/>
      <c r="BH23" s="71">
        <v>0</v>
      </c>
      <c r="BI23" s="71">
        <v>0</v>
      </c>
      <c r="BJ23" s="71">
        <v>4.6879999999999997</v>
      </c>
      <c r="BK23" s="71">
        <v>0</v>
      </c>
      <c r="BL23" s="71">
        <v>26.958000000000002</v>
      </c>
      <c r="BM23" s="71">
        <v>0</v>
      </c>
      <c r="BN23" s="72"/>
      <c r="BO23" s="71">
        <v>0</v>
      </c>
      <c r="BP23" s="71">
        <v>0</v>
      </c>
      <c r="BQ23" s="71">
        <v>1</v>
      </c>
      <c r="BR23" s="71">
        <v>0</v>
      </c>
      <c r="BS23" s="71">
        <v>5</v>
      </c>
      <c r="BT23" s="71">
        <v>0</v>
      </c>
      <c r="BU23"/>
      <c r="BV23" s="70">
        <v>31.646000000000001</v>
      </c>
      <c r="BW23" s="70">
        <v>0</v>
      </c>
      <c r="BX23" s="70">
        <v>0</v>
      </c>
      <c r="BY23" s="70">
        <v>0</v>
      </c>
      <c r="BZ23" s="70">
        <v>0</v>
      </c>
      <c r="CA23" s="70">
        <v>0</v>
      </c>
      <c r="CB23" s="70">
        <v>0</v>
      </c>
      <c r="CC23" s="70">
        <v>0</v>
      </c>
      <c r="CD23" s="70">
        <v>0</v>
      </c>
    </row>
    <row r="24" spans="1:82">
      <c r="A24" s="70" t="s">
        <v>1758</v>
      </c>
      <c r="B24" s="70">
        <v>169</v>
      </c>
      <c r="C24" s="70">
        <v>16</v>
      </c>
      <c r="D24" s="70">
        <v>10</v>
      </c>
      <c r="E24" s="70">
        <v>2019</v>
      </c>
      <c r="F24" s="70" t="s">
        <v>158</v>
      </c>
      <c r="G24" s="70" t="s">
        <v>1742</v>
      </c>
      <c r="H24" s="70" t="s">
        <v>1743</v>
      </c>
      <c r="I24" s="148"/>
      <c r="J24" s="71">
        <v>12.201466315370968</v>
      </c>
      <c r="K24" s="71">
        <v>1.0616952987238533</v>
      </c>
      <c r="L24" s="71">
        <v>3.9074957501809551</v>
      </c>
      <c r="M24" s="71">
        <v>35.864484408044824</v>
      </c>
      <c r="N24" s="71">
        <v>24.262485279883386</v>
      </c>
      <c r="O24" s="71">
        <v>17.803205955954056</v>
      </c>
      <c r="P24" s="71">
        <v>17.356621676582765</v>
      </c>
      <c r="Q24" s="71">
        <v>1.1430583966130301</v>
      </c>
      <c r="R24" s="71">
        <v>54.043912209727807</v>
      </c>
      <c r="S24" s="71">
        <v>3.1574930436302657</v>
      </c>
      <c r="T24" s="72"/>
      <c r="U24" s="71">
        <v>1067138</v>
      </c>
      <c r="V24" s="71">
        <v>473</v>
      </c>
      <c r="W24" s="71">
        <v>87</v>
      </c>
      <c r="X24" s="71">
        <v>9221</v>
      </c>
      <c r="Y24" s="71">
        <v>8470</v>
      </c>
      <c r="Z24" s="71">
        <v>11146</v>
      </c>
      <c r="AA24" s="71">
        <v>3604</v>
      </c>
      <c r="AB24" s="71">
        <v>18523</v>
      </c>
      <c r="AC24" s="71">
        <v>9529996.5</v>
      </c>
      <c r="AD24" s="71">
        <v>3.1574930436302662</v>
      </c>
      <c r="AE24" s="72"/>
      <c r="AF24" s="71">
        <v>10245105.08189022</v>
      </c>
      <c r="AG24" s="71">
        <v>836740.00560289691</v>
      </c>
      <c r="AH24" s="71">
        <v>698245.37640154851</v>
      </c>
      <c r="AI24" s="71">
        <v>60176669.545217</v>
      </c>
      <c r="AJ24" s="71">
        <v>37793462.552047864</v>
      </c>
      <c r="AK24" s="71">
        <v>0</v>
      </c>
      <c r="AL24" s="71">
        <v>0</v>
      </c>
      <c r="AM24" s="71">
        <v>2522693.1589306565</v>
      </c>
      <c r="AN24" s="71">
        <v>0</v>
      </c>
      <c r="AO24" s="71">
        <v>0</v>
      </c>
      <c r="AP24" s="71">
        <v>112272915.7200902</v>
      </c>
      <c r="AQ24" s="72"/>
      <c r="AR24" s="71">
        <v>294</v>
      </c>
      <c r="AS24" s="71">
        <v>243</v>
      </c>
      <c r="AT24" s="71">
        <v>0</v>
      </c>
      <c r="AU24" s="71">
        <v>0</v>
      </c>
      <c r="AV24" s="71">
        <v>0</v>
      </c>
      <c r="AW24" s="71">
        <v>0</v>
      </c>
      <c r="AX24" s="71"/>
      <c r="AY24" s="72"/>
      <c r="AZ24" s="71">
        <v>1327</v>
      </c>
      <c r="BA24" s="71">
        <v>63954.900000000023</v>
      </c>
      <c r="BB24" s="71">
        <v>0</v>
      </c>
      <c r="BC24" s="71">
        <v>0</v>
      </c>
      <c r="BD24" s="71">
        <v>0</v>
      </c>
      <c r="BE24" s="71">
        <v>0</v>
      </c>
      <c r="BF24" s="71"/>
      <c r="BG24" s="72"/>
      <c r="BH24" s="71">
        <v>0</v>
      </c>
      <c r="BI24" s="71">
        <v>0</v>
      </c>
      <c r="BJ24" s="71">
        <v>5.1390000000000002</v>
      </c>
      <c r="BK24" s="71">
        <v>0</v>
      </c>
      <c r="BL24" s="71">
        <v>26.082999999999998</v>
      </c>
      <c r="BM24" s="71">
        <v>0</v>
      </c>
      <c r="BN24" s="72"/>
      <c r="BO24" s="71">
        <v>0</v>
      </c>
      <c r="BP24" s="71">
        <v>0</v>
      </c>
      <c r="BQ24" s="71">
        <v>1</v>
      </c>
      <c r="BR24" s="71">
        <v>0</v>
      </c>
      <c r="BS24" s="71">
        <v>5</v>
      </c>
      <c r="BT24" s="71">
        <v>0</v>
      </c>
      <c r="BU24"/>
      <c r="BV24" s="70">
        <v>31.222000000000001</v>
      </c>
      <c r="BW24" s="70">
        <v>0</v>
      </c>
      <c r="BX24" s="70">
        <v>0</v>
      </c>
      <c r="BY24" s="70">
        <v>0</v>
      </c>
      <c r="BZ24" s="70">
        <v>0</v>
      </c>
      <c r="CA24" s="70">
        <v>0</v>
      </c>
      <c r="CB24" s="70">
        <v>0</v>
      </c>
      <c r="CC24" s="70">
        <v>0</v>
      </c>
      <c r="CD24" s="70">
        <v>0</v>
      </c>
    </row>
    <row r="25" spans="1:82">
      <c r="A25" s="70" t="s">
        <v>1759</v>
      </c>
      <c r="B25" s="70">
        <v>170</v>
      </c>
      <c r="C25" s="70">
        <v>17</v>
      </c>
      <c r="D25" s="70">
        <v>10</v>
      </c>
      <c r="E25" s="70">
        <v>2020</v>
      </c>
      <c r="F25" s="70" t="s">
        <v>159</v>
      </c>
      <c r="G25" s="70" t="s">
        <v>1742</v>
      </c>
      <c r="H25" s="70" t="s">
        <v>1743</v>
      </c>
      <c r="I25" s="148"/>
      <c r="J25" s="71">
        <v>12.559218117755901</v>
      </c>
      <c r="K25" s="71">
        <v>0.87506265767495617</v>
      </c>
      <c r="L25" s="71">
        <v>4.1325421813933634</v>
      </c>
      <c r="M25" s="71">
        <v>28.465076640369588</v>
      </c>
      <c r="N25" s="71">
        <v>23.879622141046266</v>
      </c>
      <c r="O25" s="71">
        <v>15.358821750316606</v>
      </c>
      <c r="P25" s="71">
        <v>16.297861538877608</v>
      </c>
      <c r="Q25" s="71">
        <v>1.06341560722291</v>
      </c>
      <c r="R25" s="71">
        <v>45.993237628836582</v>
      </c>
      <c r="S25" s="71">
        <v>3.257465214004414</v>
      </c>
      <c r="T25" s="72"/>
      <c r="U25" s="71">
        <v>1119285</v>
      </c>
      <c r="V25" s="71">
        <v>371</v>
      </c>
      <c r="W25" s="71">
        <v>98</v>
      </c>
      <c r="X25" s="71">
        <v>8119</v>
      </c>
      <c r="Y25" s="71">
        <v>8391</v>
      </c>
      <c r="Z25" s="71">
        <v>10975</v>
      </c>
      <c r="AA25" s="71">
        <v>3597</v>
      </c>
      <c r="AB25" s="71">
        <v>18036</v>
      </c>
      <c r="AC25" s="71">
        <v>8153210.4999999991</v>
      </c>
      <c r="AD25" s="71">
        <v>3.257465214004414</v>
      </c>
      <c r="AE25" s="72"/>
      <c r="AF25" s="71">
        <v>10933875.373706469</v>
      </c>
      <c r="AG25" s="71">
        <v>672263.78868807363</v>
      </c>
      <c r="AH25" s="71">
        <v>770175.63582894776</v>
      </c>
      <c r="AI25" s="71">
        <v>51183248.850528024</v>
      </c>
      <c r="AJ25" s="71">
        <v>42736740.203640677</v>
      </c>
      <c r="AK25" s="71"/>
      <c r="AL25" s="71"/>
      <c r="AM25" s="71">
        <v>2353898.3841394214</v>
      </c>
      <c r="AN25" s="71"/>
      <c r="AO25" s="71"/>
      <c r="AP25" s="71">
        <v>108650202.23653162</v>
      </c>
      <c r="AQ25" s="72"/>
      <c r="AR25" s="71">
        <v>308</v>
      </c>
      <c r="AS25" s="71">
        <v>257</v>
      </c>
      <c r="AT25" s="71">
        <v>0</v>
      </c>
      <c r="AU25" s="71">
        <v>0</v>
      </c>
      <c r="AV25" s="71">
        <v>0</v>
      </c>
      <c r="AW25" s="71">
        <v>0</v>
      </c>
      <c r="AX25" s="71"/>
      <c r="AY25" s="72"/>
      <c r="AZ25" s="71">
        <v>1397.1</v>
      </c>
      <c r="BA25" s="71">
        <v>64620.399999999892</v>
      </c>
      <c r="BB25" s="71">
        <v>0</v>
      </c>
      <c r="BC25" s="71">
        <v>0</v>
      </c>
      <c r="BD25" s="71">
        <v>0</v>
      </c>
      <c r="BE25" s="71">
        <v>0</v>
      </c>
      <c r="BF25" s="71"/>
      <c r="BG25" s="72"/>
      <c r="BH25" s="71">
        <v>0</v>
      </c>
      <c r="BI25" s="71">
        <v>0</v>
      </c>
      <c r="BJ25" s="71">
        <v>4.8760000000000003</v>
      </c>
      <c r="BK25" s="71">
        <v>0</v>
      </c>
      <c r="BL25" s="71">
        <v>21.919999999999998</v>
      </c>
      <c r="BM25" s="71">
        <v>0</v>
      </c>
      <c r="BN25" s="72"/>
      <c r="BO25" s="71">
        <v>0</v>
      </c>
      <c r="BP25" s="71">
        <v>0</v>
      </c>
      <c r="BQ25" s="71">
        <v>1</v>
      </c>
      <c r="BR25" s="71">
        <v>0</v>
      </c>
      <c r="BS25" s="71">
        <v>5</v>
      </c>
      <c r="BT25" s="71">
        <v>0</v>
      </c>
      <c r="BU25"/>
      <c r="BV25" s="70">
        <v>26.795999999999999</v>
      </c>
      <c r="BW25" s="70">
        <v>0</v>
      </c>
      <c r="BX25" s="70">
        <v>0</v>
      </c>
      <c r="BY25" s="70">
        <v>0</v>
      </c>
      <c r="BZ25" s="70">
        <v>0</v>
      </c>
      <c r="CA25" s="70">
        <v>0</v>
      </c>
      <c r="CB25" s="70">
        <v>0</v>
      </c>
      <c r="CC25" s="70">
        <v>0</v>
      </c>
      <c r="CD25" s="70">
        <v>0</v>
      </c>
    </row>
    <row r="26" spans="1:82">
      <c r="A26" s="70" t="s">
        <v>1760</v>
      </c>
      <c r="B26" s="70">
        <v>170</v>
      </c>
      <c r="C26" s="70">
        <v>18</v>
      </c>
      <c r="D26" s="70">
        <v>10</v>
      </c>
      <c r="E26" s="70">
        <v>2021</v>
      </c>
      <c r="F26" s="70" t="s">
        <v>160</v>
      </c>
      <c r="G26" s="1064" t="s">
        <v>1742</v>
      </c>
      <c r="H26" s="70" t="s">
        <v>1743</v>
      </c>
      <c r="I26" s="148"/>
      <c r="J26" s="71">
        <v>13.492442649043818</v>
      </c>
      <c r="K26" s="71">
        <v>0.95909373849914437</v>
      </c>
      <c r="L26" s="71">
        <v>3.9530419020177887</v>
      </c>
      <c r="M26" s="71">
        <v>32.665046419477783</v>
      </c>
      <c r="N26" s="71">
        <v>24.56339532851224</v>
      </c>
      <c r="O26" s="71">
        <v>14.750699396638723</v>
      </c>
      <c r="P26" s="71">
        <v>16.662743107237816</v>
      </c>
      <c r="Q26" s="71">
        <v>1.0304156713499499</v>
      </c>
      <c r="R26" s="71">
        <v>46.499731838355345</v>
      </c>
      <c r="S26" s="71">
        <v>2.9388804298601321</v>
      </c>
      <c r="T26" s="72"/>
      <c r="U26" s="71">
        <v>1186388</v>
      </c>
      <c r="V26" s="71">
        <v>371</v>
      </c>
      <c r="W26" s="71">
        <v>98</v>
      </c>
      <c r="X26" s="71">
        <v>8119</v>
      </c>
      <c r="Y26" s="71">
        <v>8319</v>
      </c>
      <c r="Z26" s="71">
        <v>10853</v>
      </c>
      <c r="AA26" s="71">
        <v>3586</v>
      </c>
      <c r="AB26" s="71">
        <v>17648</v>
      </c>
      <c r="AC26" s="71">
        <v>7996673.4999999991</v>
      </c>
      <c r="AD26" s="71">
        <v>2.9388804298601321</v>
      </c>
      <c r="AE26" s="72"/>
      <c r="AF26" s="71">
        <v>11778226.572967719</v>
      </c>
      <c r="AG26" s="71">
        <v>712440.69341692212</v>
      </c>
      <c r="AH26" s="71">
        <v>703638.98513177922</v>
      </c>
      <c r="AI26" s="71">
        <v>54777618.568059407</v>
      </c>
      <c r="AJ26" s="71">
        <v>40864655.54821109</v>
      </c>
      <c r="AK26" s="71">
        <v>0</v>
      </c>
      <c r="AL26" s="71">
        <v>0</v>
      </c>
      <c r="AM26" s="71">
        <v>2316545.0920321061</v>
      </c>
      <c r="AN26" s="71">
        <v>0</v>
      </c>
      <c r="AO26" s="71">
        <v>0</v>
      </c>
      <c r="AP26" s="71">
        <v>111153125.45981902</v>
      </c>
      <c r="AQ26" s="72"/>
      <c r="AR26" s="71">
        <v>317</v>
      </c>
      <c r="AS26" s="71">
        <v>264</v>
      </c>
      <c r="AT26" s="71">
        <v>0</v>
      </c>
      <c r="AU26" s="71">
        <v>0</v>
      </c>
      <c r="AV26" s="71">
        <v>0</v>
      </c>
      <c r="AW26" s="71">
        <v>1</v>
      </c>
      <c r="AX26" s="71"/>
      <c r="AY26" s="72"/>
      <c r="AZ26" s="71">
        <v>1457.8</v>
      </c>
      <c r="BA26" s="71">
        <v>65896.099999999889</v>
      </c>
      <c r="BB26" s="71">
        <v>0</v>
      </c>
      <c r="BC26" s="71">
        <v>0</v>
      </c>
      <c r="BD26" s="71">
        <v>0</v>
      </c>
      <c r="BE26" s="71">
        <v>49</v>
      </c>
      <c r="BF26" s="71"/>
      <c r="BG26" s="72"/>
      <c r="BH26" s="71">
        <v>0</v>
      </c>
      <c r="BI26" s="71">
        <v>0</v>
      </c>
      <c r="BJ26" s="71">
        <v>4.4610000000000003</v>
      </c>
      <c r="BK26" s="71">
        <v>0</v>
      </c>
      <c r="BL26" s="71">
        <v>21.929000000000002</v>
      </c>
      <c r="BM26" s="71">
        <v>0</v>
      </c>
      <c r="BN26" s="72"/>
      <c r="BO26" s="71">
        <v>0</v>
      </c>
      <c r="BP26" s="71">
        <v>0</v>
      </c>
      <c r="BQ26" s="71">
        <v>1</v>
      </c>
      <c r="BR26" s="71">
        <v>0</v>
      </c>
      <c r="BS26" s="71">
        <v>5</v>
      </c>
      <c r="BT26" s="71">
        <v>0</v>
      </c>
      <c r="BU26"/>
      <c r="BV26" s="70">
        <v>26.39</v>
      </c>
      <c r="BW26" s="70">
        <v>0</v>
      </c>
      <c r="BX26" s="70">
        <v>0</v>
      </c>
      <c r="BY26" s="70">
        <v>0</v>
      </c>
      <c r="BZ26" s="70">
        <v>0</v>
      </c>
      <c r="CA26" s="70">
        <v>0</v>
      </c>
      <c r="CB26" s="70">
        <v>0</v>
      </c>
      <c r="CC26" s="70">
        <v>0</v>
      </c>
      <c r="CD26" s="70">
        <v>0</v>
      </c>
    </row>
    <row r="27" spans="1:82">
      <c r="A27" s="70" t="s">
        <v>1761</v>
      </c>
      <c r="B27" s="70">
        <v>170</v>
      </c>
      <c r="C27" s="70">
        <v>19</v>
      </c>
      <c r="D27" s="70">
        <v>10</v>
      </c>
      <c r="E27" s="70">
        <v>2022</v>
      </c>
      <c r="F27" s="70" t="s">
        <v>161</v>
      </c>
      <c r="G27" s="1064" t="s">
        <v>1742</v>
      </c>
      <c r="H27" s="70" t="s">
        <v>1743</v>
      </c>
      <c r="I27" s="148"/>
      <c r="J27" s="71">
        <v>13.99412667276758</v>
      </c>
      <c r="K27" s="71">
        <v>0.8987832374052841</v>
      </c>
      <c r="L27" s="71">
        <v>3.5822817217743568</v>
      </c>
      <c r="M27" s="71">
        <v>30.119829553572501</v>
      </c>
      <c r="N27" s="71">
        <v>22.53773103065344</v>
      </c>
      <c r="O27" s="71">
        <v>15.343614925701923</v>
      </c>
      <c r="P27" s="71">
        <v>16.050973129372075</v>
      </c>
      <c r="Q27" s="71">
        <v>1.0134443387594556</v>
      </c>
      <c r="R27" s="71">
        <v>50.824446625521702</v>
      </c>
      <c r="S27" s="71">
        <v>3.248032638644891</v>
      </c>
      <c r="T27" s="72"/>
      <c r="U27" s="71">
        <v>1391479</v>
      </c>
      <c r="V27" s="71">
        <v>371</v>
      </c>
      <c r="W27" s="71">
        <v>98</v>
      </c>
      <c r="X27" s="71">
        <v>8119</v>
      </c>
      <c r="Y27" s="71">
        <v>8235</v>
      </c>
      <c r="Z27" s="71">
        <v>10726</v>
      </c>
      <c r="AA27" s="71">
        <v>3507</v>
      </c>
      <c r="AB27" s="71">
        <v>17215</v>
      </c>
      <c r="AC27" s="71">
        <v>8850180</v>
      </c>
      <c r="AD27" s="71">
        <v>3.248032638644891</v>
      </c>
      <c r="AE27" s="72"/>
      <c r="AF27" s="71">
        <v>12451109.099928467</v>
      </c>
      <c r="AG27" s="71">
        <v>718268.49265566969</v>
      </c>
      <c r="AH27" s="71">
        <v>781093.84790395421</v>
      </c>
      <c r="AI27" s="71">
        <v>49991931.693111055</v>
      </c>
      <c r="AJ27" s="71">
        <v>36978339.722458638</v>
      </c>
      <c r="AK27" s="71">
        <v>0</v>
      </c>
      <c r="AL27" s="71">
        <v>0</v>
      </c>
      <c r="AM27" s="71">
        <v>2222926.3732184945</v>
      </c>
      <c r="AN27" s="71">
        <v>0</v>
      </c>
      <c r="AO27" s="71">
        <v>0</v>
      </c>
      <c r="AP27" s="71">
        <v>103143669.22927628</v>
      </c>
      <c r="AQ27" s="72"/>
      <c r="AR27" s="71">
        <v>333</v>
      </c>
      <c r="AS27" s="71">
        <v>278</v>
      </c>
      <c r="AT27" s="71">
        <v>0</v>
      </c>
      <c r="AU27" s="71">
        <v>0</v>
      </c>
      <c r="AV27" s="71">
        <v>0</v>
      </c>
      <c r="AW27" s="71">
        <v>1</v>
      </c>
      <c r="AX27" s="71"/>
      <c r="AY27" s="72"/>
      <c r="AZ27" s="71">
        <v>1558.1</v>
      </c>
      <c r="BA27" s="71">
        <v>79675.599999999875</v>
      </c>
      <c r="BB27" s="71">
        <v>0</v>
      </c>
      <c r="BC27" s="71">
        <v>0</v>
      </c>
      <c r="BD27" s="71">
        <v>0</v>
      </c>
      <c r="BE27" s="71">
        <v>49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1762</v>
      </c>
      <c r="B28" s="70">
        <v>170</v>
      </c>
      <c r="C28" s="70">
        <v>20</v>
      </c>
      <c r="D28" s="70">
        <v>10</v>
      </c>
      <c r="E28" s="70">
        <v>2023</v>
      </c>
      <c r="F28" s="70" t="s">
        <v>1539</v>
      </c>
      <c r="G28" s="70" t="s">
        <v>1742</v>
      </c>
      <c r="H28" s="70" t="s">
        <v>1743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351</v>
      </c>
      <c r="AS28" s="71">
        <v>282</v>
      </c>
      <c r="AT28" s="71">
        <v>0</v>
      </c>
      <c r="AU28" s="71">
        <v>0</v>
      </c>
      <c r="AV28" s="71">
        <v>0</v>
      </c>
      <c r="AW28" s="71">
        <v>1</v>
      </c>
      <c r="AX28" s="71"/>
      <c r="AY28" s="72"/>
      <c r="AZ28" s="71">
        <v>1680.8</v>
      </c>
      <c r="BA28" s="71">
        <v>80468.599999999875</v>
      </c>
      <c r="BB28" s="71">
        <v>0</v>
      </c>
      <c r="BC28" s="71">
        <v>0</v>
      </c>
      <c r="BD28" s="71">
        <v>0</v>
      </c>
      <c r="BE28" s="71">
        <v>49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1763</v>
      </c>
      <c r="B29" s="70">
        <v>170</v>
      </c>
      <c r="C29" s="70">
        <v>21</v>
      </c>
      <c r="D29" s="70">
        <v>10</v>
      </c>
      <c r="E29" s="70">
        <v>2024</v>
      </c>
      <c r="F29" s="70" t="s">
        <v>1554</v>
      </c>
      <c r="G29" s="70" t="s">
        <v>1742</v>
      </c>
      <c r="H29" s="70" t="s">
        <v>1743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1764</v>
      </c>
      <c r="B30" s="70">
        <v>443</v>
      </c>
      <c r="C30" s="70">
        <v>1</v>
      </c>
      <c r="D30" s="70">
        <v>27</v>
      </c>
      <c r="E30" s="70">
        <v>1990</v>
      </c>
      <c r="F30" s="70" t="s">
        <v>787</v>
      </c>
      <c r="G30" s="70" t="s">
        <v>1765</v>
      </c>
      <c r="H30" s="70" t="s">
        <v>1766</v>
      </c>
      <c r="I30" s="148"/>
      <c r="J30" s="71">
        <v>27.836027430502849</v>
      </c>
      <c r="K30" s="71">
        <v>1.5836343612547461</v>
      </c>
      <c r="L30" s="71">
        <v>0.92306054814160821</v>
      </c>
      <c r="M30" s="71">
        <v>8.4055404079982541</v>
      </c>
      <c r="N30" s="71">
        <v>18.423590506735959</v>
      </c>
      <c r="O30" s="71">
        <v>13.76571608866672</v>
      </c>
      <c r="P30" s="71">
        <v>19.611954021560521</v>
      </c>
      <c r="Q30" s="71">
        <v>1.2735418614124701</v>
      </c>
      <c r="R30" s="71">
        <v>0</v>
      </c>
      <c r="S30" s="71">
        <v>1.485213398767675</v>
      </c>
      <c r="T30" s="72"/>
      <c r="U30" s="71">
        <v>3497030</v>
      </c>
      <c r="V30" s="71">
        <v>562</v>
      </c>
      <c r="W30" s="71">
        <v>8</v>
      </c>
      <c r="X30" s="71">
        <v>3151</v>
      </c>
      <c r="Y30" s="71">
        <v>5542</v>
      </c>
      <c r="Z30" s="71">
        <v>5662</v>
      </c>
      <c r="AA30" s="71">
        <v>4762</v>
      </c>
      <c r="AB30" s="71">
        <v>20678</v>
      </c>
      <c r="AC30" s="71">
        <v>0</v>
      </c>
      <c r="AD30" s="71">
        <v>1.485213398767675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1767</v>
      </c>
      <c r="B31" s="70">
        <v>444</v>
      </c>
      <c r="C31" s="70">
        <v>2</v>
      </c>
      <c r="D31" s="70">
        <v>27</v>
      </c>
      <c r="E31" s="70">
        <v>2005</v>
      </c>
      <c r="F31" s="70" t="s">
        <v>789</v>
      </c>
      <c r="G31" s="70" t="s">
        <v>1765</v>
      </c>
      <c r="H31" s="70" t="s">
        <v>1766</v>
      </c>
      <c r="I31" s="148"/>
      <c r="J31" s="71">
        <v>16.849910720300539</v>
      </c>
      <c r="K31" s="71">
        <v>1.243968102227299</v>
      </c>
      <c r="L31" s="71">
        <v>2.6752393451676331</v>
      </c>
      <c r="M31" s="71">
        <v>13.798672369663009</v>
      </c>
      <c r="N31" s="71">
        <v>27.43810087570828</v>
      </c>
      <c r="O31" s="71">
        <v>21.56456306500387</v>
      </c>
      <c r="P31" s="71">
        <v>16.876194732962851</v>
      </c>
      <c r="Q31" s="71">
        <v>1.18358862733418</v>
      </c>
      <c r="R31" s="71">
        <v>0</v>
      </c>
      <c r="S31" s="71">
        <v>1.6825617097016949</v>
      </c>
      <c r="T31" s="72"/>
      <c r="U31" s="71">
        <v>2328485</v>
      </c>
      <c r="V31" s="71">
        <v>538</v>
      </c>
      <c r="W31" s="71">
        <v>19</v>
      </c>
      <c r="X31" s="71">
        <v>2760</v>
      </c>
      <c r="Y31" s="71">
        <v>6246</v>
      </c>
      <c r="Z31" s="71">
        <v>10264</v>
      </c>
      <c r="AA31" s="71">
        <v>3356</v>
      </c>
      <c r="AB31" s="71">
        <v>20090</v>
      </c>
      <c r="AC31" s="71">
        <v>0</v>
      </c>
      <c r="AD31" s="71">
        <v>1.6825617097016949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1768</v>
      </c>
      <c r="B32" s="70">
        <v>445</v>
      </c>
      <c r="C32" s="70">
        <v>3</v>
      </c>
      <c r="D32" s="70">
        <v>27</v>
      </c>
      <c r="E32" s="70">
        <v>2006</v>
      </c>
      <c r="F32" s="70" t="s">
        <v>790</v>
      </c>
      <c r="G32" s="70" t="s">
        <v>1765</v>
      </c>
      <c r="H32" s="70" t="s">
        <v>1766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1769</v>
      </c>
      <c r="B33" s="70">
        <v>446</v>
      </c>
      <c r="C33" s="70">
        <v>4</v>
      </c>
      <c r="D33" s="70">
        <v>27</v>
      </c>
      <c r="E33" s="70">
        <v>2007</v>
      </c>
      <c r="F33" s="70" t="s">
        <v>791</v>
      </c>
      <c r="G33" s="70" t="s">
        <v>1765</v>
      </c>
      <c r="H33" s="70" t="s">
        <v>1766</v>
      </c>
      <c r="I33" s="148"/>
      <c r="J33" s="71">
        <v>22.286989935371992</v>
      </c>
      <c r="K33" s="71">
        <v>1.4086640606262659</v>
      </c>
      <c r="L33" s="71">
        <v>1.208274752004838</v>
      </c>
      <c r="M33" s="71">
        <v>19.240993170460889</v>
      </c>
      <c r="N33" s="71">
        <v>37.865685313722707</v>
      </c>
      <c r="O33" s="71">
        <v>21.037153285309191</v>
      </c>
      <c r="P33" s="71">
        <v>16.47868005132138</v>
      </c>
      <c r="Q33" s="71">
        <v>1.2306987332194901</v>
      </c>
      <c r="R33" s="71">
        <v>0</v>
      </c>
      <c r="S33" s="71">
        <v>1.973469061254413</v>
      </c>
      <c r="T33" s="72"/>
      <c r="U33" s="71">
        <v>2476188</v>
      </c>
      <c r="V33" s="71">
        <v>487</v>
      </c>
      <c r="W33" s="71">
        <v>10</v>
      </c>
      <c r="X33" s="71">
        <v>3349</v>
      </c>
      <c r="Y33" s="71">
        <v>6300</v>
      </c>
      <c r="Z33" s="71">
        <v>10409</v>
      </c>
      <c r="AA33" s="71">
        <v>3227</v>
      </c>
      <c r="AB33" s="71">
        <v>19785</v>
      </c>
      <c r="AC33" s="71">
        <v>0</v>
      </c>
      <c r="AD33" s="71">
        <v>1.973469061254413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1770</v>
      </c>
      <c r="B34" s="70">
        <v>447</v>
      </c>
      <c r="C34" s="70">
        <v>5</v>
      </c>
      <c r="D34" s="70">
        <v>27</v>
      </c>
      <c r="E34" s="70">
        <v>2008</v>
      </c>
      <c r="F34" s="70" t="s">
        <v>792</v>
      </c>
      <c r="G34" s="70" t="s">
        <v>1765</v>
      </c>
      <c r="H34" s="70" t="s">
        <v>1766</v>
      </c>
      <c r="I34" s="148"/>
      <c r="J34" s="71">
        <v>16.731304109698261</v>
      </c>
      <c r="K34" s="71">
        <v>0.97375965986124724</v>
      </c>
      <c r="L34" s="71">
        <v>0.97437950747451862</v>
      </c>
      <c r="M34" s="71">
        <v>18.154144359747871</v>
      </c>
      <c r="N34" s="71">
        <v>30.694851883348221</v>
      </c>
      <c r="O34" s="71">
        <v>20.333585345008441</v>
      </c>
      <c r="P34" s="71">
        <v>16.174261975628418</v>
      </c>
      <c r="Q34" s="71">
        <v>1.20631653409103</v>
      </c>
      <c r="R34" s="71">
        <v>0</v>
      </c>
      <c r="S34" s="71">
        <v>1.956129539776414</v>
      </c>
      <c r="T34" s="72"/>
      <c r="U34" s="71">
        <v>2329021</v>
      </c>
      <c r="V34" s="71">
        <v>487</v>
      </c>
      <c r="W34" s="71">
        <v>10</v>
      </c>
      <c r="X34" s="71">
        <v>3349</v>
      </c>
      <c r="Y34" s="71">
        <v>6328</v>
      </c>
      <c r="Z34" s="71">
        <v>10414</v>
      </c>
      <c r="AA34" s="71">
        <v>3171</v>
      </c>
      <c r="AB34" s="71">
        <v>19712</v>
      </c>
      <c r="AC34" s="71">
        <v>0</v>
      </c>
      <c r="AD34" s="71">
        <v>1.956129539776414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1771</v>
      </c>
      <c r="B35" s="70">
        <v>448</v>
      </c>
      <c r="C35" s="70">
        <v>6</v>
      </c>
      <c r="D35" s="70">
        <v>27</v>
      </c>
      <c r="E35" s="70">
        <v>2009</v>
      </c>
      <c r="F35" s="70" t="s">
        <v>176</v>
      </c>
      <c r="G35" s="70" t="s">
        <v>1765</v>
      </c>
      <c r="H35" s="70" t="s">
        <v>1766</v>
      </c>
      <c r="I35" s="148"/>
      <c r="J35" s="71">
        <v>13.662282917057951</v>
      </c>
      <c r="K35" s="71">
        <v>0.6823339426469327</v>
      </c>
      <c r="L35" s="71">
        <v>2.9977294117406328</v>
      </c>
      <c r="M35" s="71">
        <v>13.589978631693651</v>
      </c>
      <c r="N35" s="71">
        <v>23.398919900662641</v>
      </c>
      <c r="O35" s="71">
        <v>20.766553503207678</v>
      </c>
      <c r="P35" s="71">
        <v>15.392279409218061</v>
      </c>
      <c r="Q35" s="71">
        <v>1.1450184154818701</v>
      </c>
      <c r="R35" s="71">
        <v>0</v>
      </c>
      <c r="S35" s="71">
        <v>1.6471398154917229</v>
      </c>
      <c r="T35" s="72"/>
      <c r="U35" s="71">
        <v>1924449</v>
      </c>
      <c r="V35" s="71">
        <v>407</v>
      </c>
      <c r="W35" s="71">
        <v>46</v>
      </c>
      <c r="X35" s="71">
        <v>3408</v>
      </c>
      <c r="Y35" s="71">
        <v>6393</v>
      </c>
      <c r="Z35" s="71">
        <v>10498</v>
      </c>
      <c r="AA35" s="71">
        <v>3098</v>
      </c>
      <c r="AB35" s="71">
        <v>19641</v>
      </c>
      <c r="AC35" s="71">
        <v>0</v>
      </c>
      <c r="AD35" s="71">
        <v>1.6471398154917229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16.135000000000002</v>
      </c>
      <c r="BK35" s="71">
        <v>0</v>
      </c>
      <c r="BL35" s="71">
        <v>0</v>
      </c>
      <c r="BM35" s="71">
        <v>0</v>
      </c>
      <c r="BN35" s="72"/>
      <c r="BO35" s="71">
        <v>0</v>
      </c>
      <c r="BP35" s="71">
        <v>0</v>
      </c>
      <c r="BQ35" s="71">
        <v>4</v>
      </c>
      <c r="BR35" s="71">
        <v>0</v>
      </c>
      <c r="BS35" s="71">
        <v>0</v>
      </c>
      <c r="BT35" s="71">
        <v>0</v>
      </c>
      <c r="BU35"/>
      <c r="BV35" s="70">
        <v>16.135000000000002</v>
      </c>
      <c r="BW35" s="70">
        <v>0</v>
      </c>
      <c r="BX35" s="70">
        <v>0</v>
      </c>
      <c r="BY35" s="70">
        <v>0</v>
      </c>
      <c r="BZ35" s="70">
        <v>0</v>
      </c>
      <c r="CA35" s="70">
        <v>0</v>
      </c>
      <c r="CB35" s="70">
        <v>0</v>
      </c>
      <c r="CC35" s="70">
        <v>0</v>
      </c>
      <c r="CD35" s="70">
        <v>0</v>
      </c>
    </row>
    <row r="36" spans="1:82">
      <c r="A36" s="70" t="s">
        <v>1772</v>
      </c>
      <c r="B36" s="70">
        <v>449</v>
      </c>
      <c r="C36" s="70">
        <v>7</v>
      </c>
      <c r="D36" s="70">
        <v>27</v>
      </c>
      <c r="E36" s="70">
        <v>2010</v>
      </c>
      <c r="F36" s="70" t="s">
        <v>177</v>
      </c>
      <c r="G36" s="70" t="s">
        <v>1765</v>
      </c>
      <c r="H36" s="70" t="s">
        <v>1766</v>
      </c>
      <c r="I36" s="148"/>
      <c r="J36" s="71">
        <v>16.477347286541079</v>
      </c>
      <c r="K36" s="71">
        <v>0.77495640387938902</v>
      </c>
      <c r="L36" s="71">
        <v>2.6944453385004401</v>
      </c>
      <c r="M36" s="71">
        <v>14.92397111004451</v>
      </c>
      <c r="N36" s="71">
        <v>29.056479567604679</v>
      </c>
      <c r="O36" s="71">
        <v>20.8989051600641</v>
      </c>
      <c r="P36" s="71">
        <v>15.31262567874839</v>
      </c>
      <c r="Q36" s="71">
        <v>1.18635984092025</v>
      </c>
      <c r="R36" s="71">
        <v>0</v>
      </c>
      <c r="S36" s="71">
        <v>1.8488834513585359</v>
      </c>
      <c r="T36" s="72"/>
      <c r="U36" s="71">
        <v>2417142</v>
      </c>
      <c r="V36" s="71">
        <v>407</v>
      </c>
      <c r="W36" s="71">
        <v>46</v>
      </c>
      <c r="X36" s="71">
        <v>3408</v>
      </c>
      <c r="Y36" s="71">
        <v>6407</v>
      </c>
      <c r="Z36" s="71">
        <v>10614</v>
      </c>
      <c r="AA36" s="71">
        <v>3005</v>
      </c>
      <c r="AB36" s="71">
        <v>19500</v>
      </c>
      <c r="AC36" s="71">
        <v>0</v>
      </c>
      <c r="AD36" s="71">
        <v>1.8488834513585359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15.313000000000001</v>
      </c>
      <c r="BK36" s="71">
        <v>0</v>
      </c>
      <c r="BL36" s="71">
        <v>0</v>
      </c>
      <c r="BM36" s="71">
        <v>0</v>
      </c>
      <c r="BN36" s="72"/>
      <c r="BO36" s="71">
        <v>0</v>
      </c>
      <c r="BP36" s="71">
        <v>0</v>
      </c>
      <c r="BQ36" s="71">
        <v>4</v>
      </c>
      <c r="BR36" s="71">
        <v>0</v>
      </c>
      <c r="BS36" s="71">
        <v>0</v>
      </c>
      <c r="BT36" s="71">
        <v>0</v>
      </c>
      <c r="BU36"/>
      <c r="BV36" s="70">
        <v>15.313000000000001</v>
      </c>
      <c r="BW36" s="70">
        <v>0</v>
      </c>
      <c r="BX36" s="70">
        <v>0</v>
      </c>
      <c r="BY36" s="70">
        <v>0</v>
      </c>
      <c r="BZ36" s="70">
        <v>0</v>
      </c>
      <c r="CA36" s="70">
        <v>0</v>
      </c>
      <c r="CB36" s="70">
        <v>0</v>
      </c>
      <c r="CC36" s="70">
        <v>0</v>
      </c>
      <c r="CD36" s="70">
        <v>0</v>
      </c>
    </row>
    <row r="37" spans="1:82">
      <c r="A37" s="70" t="s">
        <v>1773</v>
      </c>
      <c r="B37" s="70">
        <v>450</v>
      </c>
      <c r="C37" s="70">
        <v>8</v>
      </c>
      <c r="D37" s="70">
        <v>27</v>
      </c>
      <c r="E37" s="70">
        <v>2011</v>
      </c>
      <c r="F37" s="70" t="s">
        <v>178</v>
      </c>
      <c r="G37" s="70" t="s">
        <v>1765</v>
      </c>
      <c r="H37" s="70" t="s">
        <v>1766</v>
      </c>
      <c r="I37" s="148"/>
      <c r="J37" s="71">
        <v>20.126226999831999</v>
      </c>
      <c r="K37" s="71">
        <v>1.133672651809575</v>
      </c>
      <c r="L37" s="71">
        <v>3.2135041923693541</v>
      </c>
      <c r="M37" s="71">
        <v>20.232132250111761</v>
      </c>
      <c r="N37" s="71">
        <v>40.368901678400732</v>
      </c>
      <c r="O37" s="71">
        <v>20.575939543984465</v>
      </c>
      <c r="P37" s="71">
        <v>14.667228736004612</v>
      </c>
      <c r="Q37" s="71">
        <v>1.3555397394792099</v>
      </c>
      <c r="R37" s="71">
        <v>0</v>
      </c>
      <c r="S37" s="71">
        <v>0.66932765416289097</v>
      </c>
      <c r="T37" s="72"/>
      <c r="U37" s="71">
        <v>2541539</v>
      </c>
      <c r="V37" s="71">
        <v>407</v>
      </c>
      <c r="W37" s="71">
        <v>46</v>
      </c>
      <c r="X37" s="71">
        <v>3408</v>
      </c>
      <c r="Y37" s="71">
        <v>6425</v>
      </c>
      <c r="Z37" s="71">
        <v>10677</v>
      </c>
      <c r="AA37" s="71">
        <v>2964</v>
      </c>
      <c r="AB37" s="71">
        <v>19316</v>
      </c>
      <c r="AC37" s="71">
        <v>0</v>
      </c>
      <c r="AD37" s="71">
        <v>0.66932765416289097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14.948</v>
      </c>
      <c r="BK37" s="71">
        <v>0</v>
      </c>
      <c r="BL37" s="71">
        <v>0</v>
      </c>
      <c r="BM37" s="71">
        <v>0</v>
      </c>
      <c r="BN37" s="72"/>
      <c r="BO37" s="71">
        <v>0</v>
      </c>
      <c r="BP37" s="71">
        <v>0</v>
      </c>
      <c r="BQ37" s="71">
        <v>4</v>
      </c>
      <c r="BR37" s="71">
        <v>0</v>
      </c>
      <c r="BS37" s="71">
        <v>0</v>
      </c>
      <c r="BT37" s="71">
        <v>0</v>
      </c>
      <c r="BU37"/>
      <c r="BV37" s="70">
        <v>14.948</v>
      </c>
      <c r="BW37" s="70">
        <v>0</v>
      </c>
      <c r="BX37" s="70">
        <v>0</v>
      </c>
      <c r="BY37" s="70">
        <v>0</v>
      </c>
      <c r="BZ37" s="70">
        <v>0</v>
      </c>
      <c r="CA37" s="70">
        <v>0</v>
      </c>
      <c r="CB37" s="70">
        <v>0</v>
      </c>
      <c r="CC37" s="70">
        <v>0</v>
      </c>
      <c r="CD37" s="70">
        <v>0</v>
      </c>
    </row>
    <row r="38" spans="1:82">
      <c r="A38" s="70" t="s">
        <v>1774</v>
      </c>
      <c r="B38" s="70">
        <v>451</v>
      </c>
      <c r="C38" s="70">
        <v>9</v>
      </c>
      <c r="D38" s="70">
        <v>27</v>
      </c>
      <c r="E38" s="70">
        <v>2012</v>
      </c>
      <c r="F38" s="70" t="s">
        <v>179</v>
      </c>
      <c r="G38" s="70" t="s">
        <v>1765</v>
      </c>
      <c r="H38" s="70" t="s">
        <v>1766</v>
      </c>
      <c r="I38" s="148"/>
      <c r="J38" s="71">
        <v>22.45883286860014</v>
      </c>
      <c r="K38" s="71">
        <v>1.026629386548475</v>
      </c>
      <c r="L38" s="71">
        <v>3.0911526166111249</v>
      </c>
      <c r="M38" s="71">
        <v>20.280326391943941</v>
      </c>
      <c r="N38" s="71">
        <v>43.074537025201401</v>
      </c>
      <c r="O38" s="71">
        <v>20.538301890437239</v>
      </c>
      <c r="P38" s="71">
        <v>14.7357481608528</v>
      </c>
      <c r="Q38" s="71">
        <v>1.4734528263094</v>
      </c>
      <c r="R38" s="71">
        <v>0</v>
      </c>
      <c r="S38" s="71">
        <v>1.8369540914742819</v>
      </c>
      <c r="T38" s="72"/>
      <c r="U38" s="71">
        <v>2882837</v>
      </c>
      <c r="V38" s="71">
        <v>407</v>
      </c>
      <c r="W38" s="71">
        <v>46</v>
      </c>
      <c r="X38" s="71">
        <v>3408</v>
      </c>
      <c r="Y38" s="71">
        <v>6587</v>
      </c>
      <c r="Z38" s="71">
        <v>10742</v>
      </c>
      <c r="AA38" s="71">
        <v>2961</v>
      </c>
      <c r="AB38" s="71">
        <v>19325</v>
      </c>
      <c r="AC38" s="71">
        <v>0</v>
      </c>
      <c r="AD38" s="71">
        <v>1.8369540914742819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15.438000000000001</v>
      </c>
      <c r="BK38" s="71">
        <v>0</v>
      </c>
      <c r="BL38" s="71">
        <v>0</v>
      </c>
      <c r="BM38" s="71">
        <v>0</v>
      </c>
      <c r="BN38" s="72"/>
      <c r="BO38" s="71">
        <v>0</v>
      </c>
      <c r="BP38" s="71">
        <v>0</v>
      </c>
      <c r="BQ38" s="71">
        <v>3</v>
      </c>
      <c r="BR38" s="71">
        <v>0</v>
      </c>
      <c r="BS38" s="71">
        <v>0</v>
      </c>
      <c r="BT38" s="71">
        <v>0</v>
      </c>
      <c r="BU38"/>
      <c r="BV38" s="70">
        <v>15.438000000000001</v>
      </c>
      <c r="BW38" s="70">
        <v>0</v>
      </c>
      <c r="BX38" s="70">
        <v>0</v>
      </c>
      <c r="BY38" s="70">
        <v>0</v>
      </c>
      <c r="BZ38" s="70">
        <v>0</v>
      </c>
      <c r="CA38" s="70">
        <v>0</v>
      </c>
      <c r="CB38" s="70">
        <v>0</v>
      </c>
      <c r="CC38" s="70">
        <v>0</v>
      </c>
      <c r="CD38" s="70">
        <v>0</v>
      </c>
    </row>
    <row r="39" spans="1:82">
      <c r="A39" s="70" t="s">
        <v>1775</v>
      </c>
      <c r="B39" s="70">
        <v>452</v>
      </c>
      <c r="C39" s="70">
        <v>10</v>
      </c>
      <c r="D39" s="70">
        <v>27</v>
      </c>
      <c r="E39" s="70">
        <v>2013</v>
      </c>
      <c r="F39" s="70" t="s">
        <v>180</v>
      </c>
      <c r="G39" s="70" t="s">
        <v>1765</v>
      </c>
      <c r="H39" s="70" t="s">
        <v>1766</v>
      </c>
      <c r="I39" s="148"/>
      <c r="J39" s="71">
        <v>23.691835030131919</v>
      </c>
      <c r="K39" s="71">
        <v>0.79138298431245502</v>
      </c>
      <c r="L39" s="71">
        <v>2.8118403848409361</v>
      </c>
      <c r="M39" s="71">
        <v>20.571587899427751</v>
      </c>
      <c r="N39" s="71">
        <v>37.122562973978901</v>
      </c>
      <c r="O39" s="71">
        <v>19.854502957816887</v>
      </c>
      <c r="P39" s="71">
        <v>14.551495098631795</v>
      </c>
      <c r="Q39" s="71">
        <v>1.48737989794797</v>
      </c>
      <c r="R39" s="71">
        <v>0</v>
      </c>
      <c r="S39" s="71">
        <v>1.6362123709412819</v>
      </c>
      <c r="T39" s="72"/>
      <c r="U39" s="71">
        <v>2994439</v>
      </c>
      <c r="V39" s="71">
        <v>407</v>
      </c>
      <c r="W39" s="71">
        <v>46</v>
      </c>
      <c r="X39" s="71">
        <v>3408</v>
      </c>
      <c r="Y39" s="71">
        <v>6591</v>
      </c>
      <c r="Z39" s="71">
        <v>10848</v>
      </c>
      <c r="AA39" s="71">
        <v>2913</v>
      </c>
      <c r="AB39" s="71">
        <v>19228</v>
      </c>
      <c r="AC39" s="71">
        <v>0</v>
      </c>
      <c r="AD39" s="71">
        <v>1.6362123709412819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19.05</v>
      </c>
      <c r="BK39" s="71">
        <v>0</v>
      </c>
      <c r="BL39" s="71">
        <v>0</v>
      </c>
      <c r="BM39" s="71">
        <v>0</v>
      </c>
      <c r="BN39" s="72"/>
      <c r="BO39" s="71">
        <v>0</v>
      </c>
      <c r="BP39" s="71">
        <v>0</v>
      </c>
      <c r="BQ39" s="71">
        <v>3</v>
      </c>
      <c r="BR39" s="71">
        <v>0</v>
      </c>
      <c r="BS39" s="71">
        <v>0</v>
      </c>
      <c r="BT39" s="71">
        <v>0</v>
      </c>
      <c r="BU39"/>
      <c r="BV39" s="70">
        <v>19.05</v>
      </c>
      <c r="BW39" s="70">
        <v>0</v>
      </c>
      <c r="BX39" s="70">
        <v>0</v>
      </c>
      <c r="BY39" s="70">
        <v>0</v>
      </c>
      <c r="BZ39" s="70">
        <v>0</v>
      </c>
      <c r="CA39" s="70">
        <v>0</v>
      </c>
      <c r="CB39" s="70">
        <v>0</v>
      </c>
      <c r="CC39" s="70">
        <v>0</v>
      </c>
      <c r="CD39" s="70">
        <v>0</v>
      </c>
    </row>
    <row r="40" spans="1:82">
      <c r="A40" s="70" t="s">
        <v>1776</v>
      </c>
      <c r="B40" s="70">
        <v>453</v>
      </c>
      <c r="C40" s="70">
        <v>11</v>
      </c>
      <c r="D40" s="70">
        <v>27</v>
      </c>
      <c r="E40" s="70">
        <v>2014</v>
      </c>
      <c r="F40" s="70" t="s">
        <v>181</v>
      </c>
      <c r="G40" s="70" t="s">
        <v>1765</v>
      </c>
      <c r="H40" s="70" t="s">
        <v>1766</v>
      </c>
      <c r="I40" s="148"/>
      <c r="J40" s="71">
        <v>22.5703958947805</v>
      </c>
      <c r="K40" s="71">
        <v>0.85189884464394783</v>
      </c>
      <c r="L40" s="71">
        <v>0.84555804868623052</v>
      </c>
      <c r="M40" s="71">
        <v>19.151636019996221</v>
      </c>
      <c r="N40" s="71">
        <v>36.083354511222829</v>
      </c>
      <c r="O40" s="71">
        <v>18.913753641747185</v>
      </c>
      <c r="P40" s="71">
        <v>14.386107752905364</v>
      </c>
      <c r="Q40" s="71">
        <v>1.40753323917766</v>
      </c>
      <c r="R40" s="71">
        <v>0</v>
      </c>
      <c r="S40" s="71">
        <v>1.5935706646142911</v>
      </c>
      <c r="T40" s="72"/>
      <c r="U40" s="71">
        <v>3239367</v>
      </c>
      <c r="V40" s="71">
        <v>355</v>
      </c>
      <c r="W40" s="71">
        <v>15</v>
      </c>
      <c r="X40" s="71">
        <v>3251</v>
      </c>
      <c r="Y40" s="71">
        <v>6604</v>
      </c>
      <c r="Z40" s="71">
        <v>10884</v>
      </c>
      <c r="AA40" s="71">
        <v>2865</v>
      </c>
      <c r="AB40" s="71">
        <v>18965</v>
      </c>
      <c r="AC40" s="71">
        <v>0</v>
      </c>
      <c r="AD40" s="71">
        <v>1.5935706646142911</v>
      </c>
      <c r="AE40" s="72"/>
      <c r="AF40" s="71"/>
      <c r="AG40" s="71"/>
      <c r="AH40" s="71"/>
      <c r="AI40" s="71"/>
      <c r="AJ40" s="71"/>
      <c r="AK40" s="71"/>
      <c r="AL40" s="71"/>
      <c r="AM40" s="71"/>
      <c r="AN40" s="71"/>
      <c r="AO40" s="71"/>
      <c r="AP40" s="71"/>
      <c r="AQ40" s="72"/>
      <c r="AR40" s="71">
        <v>59</v>
      </c>
      <c r="AS40" s="71">
        <v>35</v>
      </c>
      <c r="AT40" s="71">
        <v>0</v>
      </c>
      <c r="AU40" s="71">
        <v>0</v>
      </c>
      <c r="AV40" s="71">
        <v>0</v>
      </c>
      <c r="AW40" s="71">
        <v>0</v>
      </c>
      <c r="AX40" s="71"/>
      <c r="AY40" s="72"/>
      <c r="AZ40" s="71">
        <v>285.86</v>
      </c>
      <c r="BA40" s="71">
        <v>1268.7</v>
      </c>
      <c r="BB40" s="71">
        <v>0</v>
      </c>
      <c r="BC40" s="71">
        <v>0</v>
      </c>
      <c r="BD40" s="71">
        <v>0</v>
      </c>
      <c r="BE40" s="71">
        <v>0</v>
      </c>
      <c r="BF40" s="71"/>
      <c r="BG40" s="72"/>
      <c r="BH40" s="71">
        <v>0</v>
      </c>
      <c r="BI40" s="71">
        <v>0</v>
      </c>
      <c r="BJ40" s="71">
        <v>18.896000000000001</v>
      </c>
      <c r="BK40" s="71">
        <v>0</v>
      </c>
      <c r="BL40" s="71">
        <v>0</v>
      </c>
      <c r="BM40" s="71">
        <v>0</v>
      </c>
      <c r="BN40" s="72"/>
      <c r="BO40" s="71">
        <v>0</v>
      </c>
      <c r="BP40" s="71">
        <v>0</v>
      </c>
      <c r="BQ40" s="71">
        <v>3</v>
      </c>
      <c r="BR40" s="71">
        <v>0</v>
      </c>
      <c r="BS40" s="71">
        <v>0</v>
      </c>
      <c r="BT40" s="71">
        <v>0</v>
      </c>
      <c r="BU40"/>
      <c r="BV40" s="70">
        <v>18.896000000000001</v>
      </c>
      <c r="BW40" s="70">
        <v>0</v>
      </c>
      <c r="BX40" s="70">
        <v>0</v>
      </c>
      <c r="BY40" s="70">
        <v>0</v>
      </c>
      <c r="BZ40" s="70">
        <v>0</v>
      </c>
      <c r="CA40" s="70">
        <v>0</v>
      </c>
      <c r="CB40" s="70">
        <v>0</v>
      </c>
      <c r="CC40" s="70">
        <v>0</v>
      </c>
      <c r="CD40" s="70">
        <v>0</v>
      </c>
    </row>
    <row r="41" spans="1:82">
      <c r="A41" s="70" t="s">
        <v>1777</v>
      </c>
      <c r="B41" s="70">
        <v>454</v>
      </c>
      <c r="C41" s="70">
        <v>12</v>
      </c>
      <c r="D41" s="70">
        <v>27</v>
      </c>
      <c r="E41" s="70">
        <v>2015</v>
      </c>
      <c r="F41" s="70" t="s">
        <v>182</v>
      </c>
      <c r="G41" s="70" t="s">
        <v>1765</v>
      </c>
      <c r="H41" s="70" t="s">
        <v>1766</v>
      </c>
      <c r="I41" s="148"/>
      <c r="J41" s="71">
        <v>22.475913002656139</v>
      </c>
      <c r="K41" s="71">
        <v>0.84972589789350861</v>
      </c>
      <c r="L41" s="71">
        <v>0.91587319329084171</v>
      </c>
      <c r="M41" s="71">
        <v>18.658087615615539</v>
      </c>
      <c r="N41" s="71">
        <v>35.275927195571668</v>
      </c>
      <c r="O41" s="71">
        <v>18.779936556384051</v>
      </c>
      <c r="P41" s="71">
        <v>14.045702884560075</v>
      </c>
      <c r="Q41" s="71">
        <v>1.3598661193728401</v>
      </c>
      <c r="R41" s="71">
        <v>0</v>
      </c>
      <c r="S41" s="71">
        <v>1.5385695163957049</v>
      </c>
      <c r="T41" s="72"/>
      <c r="U41" s="71">
        <v>2985858</v>
      </c>
      <c r="V41" s="71">
        <v>355</v>
      </c>
      <c r="W41" s="71">
        <v>15</v>
      </c>
      <c r="X41" s="71">
        <v>3251</v>
      </c>
      <c r="Y41" s="71">
        <v>6617</v>
      </c>
      <c r="Z41" s="71">
        <v>10911</v>
      </c>
      <c r="AA41" s="71">
        <v>2795</v>
      </c>
      <c r="AB41" s="71">
        <v>18717</v>
      </c>
      <c r="AC41" s="71">
        <v>0</v>
      </c>
      <c r="AD41" s="71">
        <v>1.5385695163957049</v>
      </c>
      <c r="AE41" s="72"/>
      <c r="AF41" s="71">
        <v>24992608.083088771</v>
      </c>
      <c r="AG41" s="71">
        <v>613243.45597799588</v>
      </c>
      <c r="AH41" s="71">
        <v>76647.170897653705</v>
      </c>
      <c r="AI41" s="71">
        <v>21271801.49768075</v>
      </c>
      <c r="AJ41" s="71">
        <v>49526266.283805586</v>
      </c>
      <c r="AK41" s="71">
        <v>0</v>
      </c>
      <c r="AL41" s="71">
        <v>0</v>
      </c>
      <c r="AM41" s="71">
        <v>2565086.335138001</v>
      </c>
      <c r="AN41" s="71">
        <v>0</v>
      </c>
      <c r="AO41" s="71">
        <v>0</v>
      </c>
      <c r="AP41" s="71">
        <v>99045652.826588765</v>
      </c>
      <c r="AQ41" s="72"/>
      <c r="AR41" s="71">
        <v>91</v>
      </c>
      <c r="AS41" s="71">
        <v>49</v>
      </c>
      <c r="AT41" s="71">
        <v>0</v>
      </c>
      <c r="AU41" s="71">
        <v>0</v>
      </c>
      <c r="AV41" s="71">
        <v>0</v>
      </c>
      <c r="AW41" s="71">
        <v>0</v>
      </c>
      <c r="AX41" s="71"/>
      <c r="AY41" s="72"/>
      <c r="AZ41" s="71">
        <v>436.46</v>
      </c>
      <c r="BA41" s="71">
        <v>1731.9</v>
      </c>
      <c r="BB41" s="71">
        <v>0</v>
      </c>
      <c r="BC41" s="71">
        <v>0</v>
      </c>
      <c r="BD41" s="71">
        <v>0</v>
      </c>
      <c r="BE41" s="71">
        <v>0</v>
      </c>
      <c r="BF41" s="71"/>
      <c r="BG41" s="72"/>
      <c r="BH41" s="71">
        <v>0</v>
      </c>
      <c r="BI41" s="71">
        <v>0</v>
      </c>
      <c r="BJ41" s="71">
        <v>18.893999999999998</v>
      </c>
      <c r="BK41" s="71">
        <v>0</v>
      </c>
      <c r="BL41" s="71">
        <v>0</v>
      </c>
      <c r="BM41" s="71">
        <v>0</v>
      </c>
      <c r="BN41" s="72"/>
      <c r="BO41" s="71">
        <v>0</v>
      </c>
      <c r="BP41" s="71">
        <v>0</v>
      </c>
      <c r="BQ41" s="71">
        <v>3</v>
      </c>
      <c r="BR41" s="71">
        <v>0</v>
      </c>
      <c r="BS41" s="71">
        <v>0</v>
      </c>
      <c r="BT41" s="71">
        <v>0</v>
      </c>
      <c r="BU41"/>
      <c r="BV41" s="70">
        <v>18.893999999999998</v>
      </c>
      <c r="BW41" s="70">
        <v>0</v>
      </c>
      <c r="BX41" s="70">
        <v>0</v>
      </c>
      <c r="BY41" s="70">
        <v>0</v>
      </c>
      <c r="BZ41" s="70">
        <v>0</v>
      </c>
      <c r="CA41" s="70">
        <v>0</v>
      </c>
      <c r="CB41" s="70">
        <v>0</v>
      </c>
      <c r="CC41" s="70">
        <v>0</v>
      </c>
      <c r="CD41" s="70">
        <v>0</v>
      </c>
    </row>
    <row r="42" spans="1:82">
      <c r="A42" s="70" t="s">
        <v>1778</v>
      </c>
      <c r="B42" s="70">
        <v>455</v>
      </c>
      <c r="C42" s="70">
        <v>13</v>
      </c>
      <c r="D42" s="70">
        <v>27</v>
      </c>
      <c r="E42" s="70">
        <v>2016</v>
      </c>
      <c r="F42" s="70" t="s">
        <v>155</v>
      </c>
      <c r="G42" s="70" t="s">
        <v>1765</v>
      </c>
      <c r="H42" s="70" t="s">
        <v>1766</v>
      </c>
      <c r="I42" s="148"/>
      <c r="J42" s="71">
        <v>25.000021427919691</v>
      </c>
      <c r="K42" s="71">
        <v>0.85177166702959217</v>
      </c>
      <c r="L42" s="71">
        <v>0.96379852940859123</v>
      </c>
      <c r="M42" s="71">
        <v>17.551503567038871</v>
      </c>
      <c r="N42" s="71">
        <v>32.966192106329977</v>
      </c>
      <c r="O42" s="71">
        <v>18.619894418944167</v>
      </c>
      <c r="P42" s="71">
        <v>13.614138859238132</v>
      </c>
      <c r="Q42" s="71">
        <v>1.3049267145528798</v>
      </c>
      <c r="R42" s="71">
        <v>0</v>
      </c>
      <c r="S42" s="71">
        <v>1.7524546072159068</v>
      </c>
      <c r="T42" s="72"/>
      <c r="U42" s="71">
        <v>3403120</v>
      </c>
      <c r="V42" s="71">
        <v>355</v>
      </c>
      <c r="W42" s="71">
        <v>15</v>
      </c>
      <c r="X42" s="71">
        <v>3251</v>
      </c>
      <c r="Y42" s="71">
        <v>6598</v>
      </c>
      <c r="Z42" s="71">
        <v>10951</v>
      </c>
      <c r="AA42" s="71">
        <v>2802</v>
      </c>
      <c r="AB42" s="71">
        <v>18475</v>
      </c>
      <c r="AC42" s="71">
        <v>0</v>
      </c>
      <c r="AD42" s="71">
        <v>1.7524546072159071</v>
      </c>
      <c r="AE42" s="72"/>
      <c r="AF42" s="71">
        <v>28556078.1620606</v>
      </c>
      <c r="AG42" s="71">
        <v>581445.99243587418</v>
      </c>
      <c r="AH42" s="71">
        <v>65238.171514477457</v>
      </c>
      <c r="AI42" s="71">
        <v>21673950.483251899</v>
      </c>
      <c r="AJ42" s="71">
        <v>44902134.759704888</v>
      </c>
      <c r="AK42" s="71">
        <v>0</v>
      </c>
      <c r="AL42" s="71">
        <v>0</v>
      </c>
      <c r="AM42" s="71">
        <v>2533888.30467141</v>
      </c>
      <c r="AN42" s="71">
        <v>0</v>
      </c>
      <c r="AO42" s="71">
        <v>0</v>
      </c>
      <c r="AP42" s="71">
        <v>98312735.873639137</v>
      </c>
      <c r="AQ42" s="72"/>
      <c r="AR42" s="71">
        <v>102</v>
      </c>
      <c r="AS42" s="71">
        <v>55</v>
      </c>
      <c r="AT42" s="71">
        <v>0</v>
      </c>
      <c r="AU42" s="71">
        <v>0</v>
      </c>
      <c r="AV42" s="71">
        <v>0</v>
      </c>
      <c r="AW42" s="71">
        <v>0</v>
      </c>
      <c r="AX42" s="71"/>
      <c r="AY42" s="72"/>
      <c r="AZ42" s="71">
        <v>498.66</v>
      </c>
      <c r="BA42" s="71">
        <v>3738.7</v>
      </c>
      <c r="BB42" s="71">
        <v>0</v>
      </c>
      <c r="BC42" s="71">
        <v>0</v>
      </c>
      <c r="BD42" s="71">
        <v>0</v>
      </c>
      <c r="BE42" s="71">
        <v>0</v>
      </c>
      <c r="BF42" s="71"/>
      <c r="BG42" s="72"/>
      <c r="BH42" s="71">
        <v>0</v>
      </c>
      <c r="BI42" s="71">
        <v>0</v>
      </c>
      <c r="BJ42" s="71">
        <v>22.795999999999999</v>
      </c>
      <c r="BK42" s="71">
        <v>0</v>
      </c>
      <c r="BL42" s="71">
        <v>0</v>
      </c>
      <c r="BM42" s="71">
        <v>0</v>
      </c>
      <c r="BN42" s="72"/>
      <c r="BO42" s="71">
        <v>0</v>
      </c>
      <c r="BP42" s="71">
        <v>0</v>
      </c>
      <c r="BQ42" s="71">
        <v>4</v>
      </c>
      <c r="BR42" s="71">
        <v>0</v>
      </c>
      <c r="BS42" s="71">
        <v>0</v>
      </c>
      <c r="BT42" s="71">
        <v>0</v>
      </c>
      <c r="BU42"/>
      <c r="BV42" s="70">
        <v>22.795999999999999</v>
      </c>
      <c r="BW42" s="70">
        <v>0</v>
      </c>
      <c r="BX42" s="70">
        <v>0</v>
      </c>
      <c r="BY42" s="70">
        <v>0</v>
      </c>
      <c r="BZ42" s="70">
        <v>0</v>
      </c>
      <c r="CA42" s="70">
        <v>0</v>
      </c>
      <c r="CB42" s="70">
        <v>0</v>
      </c>
      <c r="CC42" s="70">
        <v>0</v>
      </c>
      <c r="CD42" s="70">
        <v>0</v>
      </c>
    </row>
    <row r="43" spans="1:82">
      <c r="A43" s="70" t="s">
        <v>1779</v>
      </c>
      <c r="B43" s="70">
        <v>456</v>
      </c>
      <c r="C43" s="70">
        <v>14</v>
      </c>
      <c r="D43" s="70">
        <v>27</v>
      </c>
      <c r="E43" s="70">
        <v>2017</v>
      </c>
      <c r="F43" s="70" t="s">
        <v>156</v>
      </c>
      <c r="G43" s="70" t="s">
        <v>1765</v>
      </c>
      <c r="H43" s="70" t="s">
        <v>1766</v>
      </c>
      <c r="I43" s="148"/>
      <c r="J43" s="71">
        <v>21.746258085794356</v>
      </c>
      <c r="K43" s="71">
        <v>0.81866051301951914</v>
      </c>
      <c r="L43" s="71">
        <v>0.92413826166461743</v>
      </c>
      <c r="M43" s="71">
        <v>15.465352489868465</v>
      </c>
      <c r="N43" s="71">
        <v>34.673578092119065</v>
      </c>
      <c r="O43" s="71">
        <v>18.329442484400733</v>
      </c>
      <c r="P43" s="71">
        <v>13.416855446689468</v>
      </c>
      <c r="Q43" s="71">
        <v>1.25028171299874</v>
      </c>
      <c r="R43" s="71">
        <v>0</v>
      </c>
      <c r="S43" s="71">
        <v>1.7236402702928846</v>
      </c>
      <c r="T43" s="72"/>
      <c r="U43" s="71">
        <v>3382234</v>
      </c>
      <c r="V43" s="71">
        <v>355</v>
      </c>
      <c r="W43" s="71">
        <v>15</v>
      </c>
      <c r="X43" s="71">
        <v>3251</v>
      </c>
      <c r="Y43" s="71">
        <v>6630</v>
      </c>
      <c r="Z43" s="71">
        <v>10959</v>
      </c>
      <c r="AA43" s="71">
        <v>2779</v>
      </c>
      <c r="AB43" s="71">
        <v>18305</v>
      </c>
      <c r="AC43" s="71">
        <v>0</v>
      </c>
      <c r="AD43" s="71">
        <v>1.723640270292885</v>
      </c>
      <c r="AE43" s="72"/>
      <c r="AF43" s="71">
        <v>25625782.11458439</v>
      </c>
      <c r="AG43" s="71">
        <v>576694.49390552589</v>
      </c>
      <c r="AH43" s="71">
        <v>96028.635875154607</v>
      </c>
      <c r="AI43" s="71">
        <v>20446686.85161097</v>
      </c>
      <c r="AJ43" s="71">
        <v>49845379.617443293</v>
      </c>
      <c r="AK43" s="71">
        <v>0</v>
      </c>
      <c r="AL43" s="71">
        <v>0</v>
      </c>
      <c r="AM43" s="71">
        <v>2514500.77822123</v>
      </c>
      <c r="AN43" s="71">
        <v>0</v>
      </c>
      <c r="AO43" s="71">
        <v>0</v>
      </c>
      <c r="AP43" s="71">
        <v>99105072.491640568</v>
      </c>
      <c r="AQ43" s="72"/>
      <c r="AR43" s="71">
        <v>142</v>
      </c>
      <c r="AS43" s="71">
        <v>58</v>
      </c>
      <c r="AT43" s="71">
        <v>0</v>
      </c>
      <c r="AU43" s="71">
        <v>0</v>
      </c>
      <c r="AV43" s="71">
        <v>0</v>
      </c>
      <c r="AW43" s="71">
        <v>1</v>
      </c>
      <c r="AX43" s="71"/>
      <c r="AY43" s="72"/>
      <c r="AZ43" s="71">
        <v>717.16</v>
      </c>
      <c r="BA43" s="71">
        <v>3865.1</v>
      </c>
      <c r="BB43" s="71">
        <v>0</v>
      </c>
      <c r="BC43" s="71">
        <v>0</v>
      </c>
      <c r="BD43" s="71">
        <v>0</v>
      </c>
      <c r="BE43" s="71">
        <v>30</v>
      </c>
      <c r="BF43" s="71"/>
      <c r="BG43" s="72"/>
      <c r="BH43" s="71">
        <v>0</v>
      </c>
      <c r="BI43" s="71">
        <v>0</v>
      </c>
      <c r="BJ43" s="71">
        <v>23.379000000000001</v>
      </c>
      <c r="BK43" s="71">
        <v>0</v>
      </c>
      <c r="BL43" s="71">
        <v>0</v>
      </c>
      <c r="BM43" s="71">
        <v>0</v>
      </c>
      <c r="BN43" s="72"/>
      <c r="BO43" s="71">
        <v>0</v>
      </c>
      <c r="BP43" s="71">
        <v>0</v>
      </c>
      <c r="BQ43" s="71">
        <v>4</v>
      </c>
      <c r="BR43" s="71">
        <v>0</v>
      </c>
      <c r="BS43" s="71">
        <v>0</v>
      </c>
      <c r="BT43" s="71">
        <v>0</v>
      </c>
      <c r="BU43"/>
      <c r="BV43" s="70">
        <v>23.379000000000001</v>
      </c>
      <c r="BW43" s="70">
        <v>0</v>
      </c>
      <c r="BX43" s="70">
        <v>0</v>
      </c>
      <c r="BY43" s="70">
        <v>0</v>
      </c>
      <c r="BZ43" s="70">
        <v>0</v>
      </c>
      <c r="CA43" s="70">
        <v>0</v>
      </c>
      <c r="CB43" s="70">
        <v>0</v>
      </c>
      <c r="CC43" s="70">
        <v>0</v>
      </c>
      <c r="CD43" s="70">
        <v>0</v>
      </c>
    </row>
    <row r="44" spans="1:82">
      <c r="A44" s="70" t="s">
        <v>1780</v>
      </c>
      <c r="B44" s="70">
        <v>457</v>
      </c>
      <c r="C44" s="70">
        <v>15</v>
      </c>
      <c r="D44" s="70">
        <v>27</v>
      </c>
      <c r="E44" s="70">
        <v>2018</v>
      </c>
      <c r="F44" s="70" t="s">
        <v>183</v>
      </c>
      <c r="G44" s="70" t="s">
        <v>1765</v>
      </c>
      <c r="H44" s="70" t="s">
        <v>1766</v>
      </c>
      <c r="I44" s="148"/>
      <c r="J44" s="71">
        <v>23.380592288490504</v>
      </c>
      <c r="K44" s="71">
        <v>0.74732108528388819</v>
      </c>
      <c r="L44" s="71">
        <v>0.85204400622438226</v>
      </c>
      <c r="M44" s="71">
        <v>14.737523890327685</v>
      </c>
      <c r="N44" s="71">
        <v>29.622230473927793</v>
      </c>
      <c r="O44" s="71">
        <v>17.753673851821919</v>
      </c>
      <c r="P44" s="71">
        <v>12.862670988170539</v>
      </c>
      <c r="Q44" s="71">
        <v>1.14744660751512</v>
      </c>
      <c r="R44" s="71">
        <v>0</v>
      </c>
      <c r="S44" s="71">
        <v>1.1000141745720105</v>
      </c>
      <c r="T44" s="72"/>
      <c r="U44" s="71">
        <v>3847048</v>
      </c>
      <c r="V44" s="71">
        <v>355</v>
      </c>
      <c r="W44" s="71">
        <v>15</v>
      </c>
      <c r="X44" s="71">
        <v>3251</v>
      </c>
      <c r="Y44" s="71">
        <v>6648</v>
      </c>
      <c r="Z44" s="71">
        <v>10818</v>
      </c>
      <c r="AA44" s="71">
        <v>2691</v>
      </c>
      <c r="AB44" s="71">
        <v>18104</v>
      </c>
      <c r="AC44" s="71">
        <v>0</v>
      </c>
      <c r="AD44" s="71">
        <v>1.10001417457201</v>
      </c>
      <c r="AE44" s="72"/>
      <c r="AF44" s="71">
        <v>29760877.004393779</v>
      </c>
      <c r="AG44" s="71">
        <v>512705.24827464641</v>
      </c>
      <c r="AH44" s="71">
        <v>92255.32726767163</v>
      </c>
      <c r="AI44" s="71">
        <v>20283450.816500571</v>
      </c>
      <c r="AJ44" s="71">
        <v>44216516.690684199</v>
      </c>
      <c r="AK44" s="71">
        <v>0</v>
      </c>
      <c r="AL44" s="71">
        <v>0</v>
      </c>
      <c r="AM44" s="71">
        <v>2492035.708323692</v>
      </c>
      <c r="AN44" s="71">
        <v>0</v>
      </c>
      <c r="AO44" s="71">
        <v>0</v>
      </c>
      <c r="AP44" s="71">
        <v>97357840.795444548</v>
      </c>
      <c r="AQ44" s="72"/>
      <c r="AR44" s="71">
        <v>154</v>
      </c>
      <c r="AS44" s="71">
        <v>72</v>
      </c>
      <c r="AT44" s="71">
        <v>0</v>
      </c>
      <c r="AU44" s="71">
        <v>0</v>
      </c>
      <c r="AV44" s="71">
        <v>0</v>
      </c>
      <c r="AW44" s="71">
        <v>1</v>
      </c>
      <c r="AX44" s="71"/>
      <c r="AY44" s="72"/>
      <c r="AZ44" s="71">
        <v>774.26</v>
      </c>
      <c r="BA44" s="71">
        <v>19665</v>
      </c>
      <c r="BB44" s="71">
        <v>0</v>
      </c>
      <c r="BC44" s="71">
        <v>0</v>
      </c>
      <c r="BD44" s="71">
        <v>0</v>
      </c>
      <c r="BE44" s="71">
        <v>30</v>
      </c>
      <c r="BF44" s="71"/>
      <c r="BG44" s="72"/>
      <c r="BH44" s="71">
        <v>0</v>
      </c>
      <c r="BI44" s="71">
        <v>0</v>
      </c>
      <c r="BJ44" s="71">
        <v>25.952999999999999</v>
      </c>
      <c r="BK44" s="71">
        <v>0</v>
      </c>
      <c r="BL44" s="71">
        <v>0</v>
      </c>
      <c r="BM44" s="71">
        <v>0</v>
      </c>
      <c r="BN44" s="72"/>
      <c r="BO44" s="71">
        <v>0</v>
      </c>
      <c r="BP44" s="71">
        <v>0</v>
      </c>
      <c r="BQ44" s="71">
        <v>5</v>
      </c>
      <c r="BR44" s="71">
        <v>0</v>
      </c>
      <c r="BS44" s="71">
        <v>0</v>
      </c>
      <c r="BT44" s="71">
        <v>0</v>
      </c>
      <c r="BU44"/>
      <c r="BV44" s="70">
        <v>25.952999999999999</v>
      </c>
      <c r="BW44" s="70">
        <v>0</v>
      </c>
      <c r="BX44" s="70">
        <v>0</v>
      </c>
      <c r="BY44" s="70">
        <v>0</v>
      </c>
      <c r="BZ44" s="70">
        <v>0</v>
      </c>
      <c r="CA44" s="70">
        <v>0</v>
      </c>
      <c r="CB44" s="70">
        <v>0</v>
      </c>
      <c r="CC44" s="70">
        <v>0</v>
      </c>
      <c r="CD44" s="70">
        <v>0</v>
      </c>
    </row>
    <row r="45" spans="1:82">
      <c r="A45" s="70" t="s">
        <v>1781</v>
      </c>
      <c r="B45" s="70">
        <v>458</v>
      </c>
      <c r="C45" s="70">
        <v>16</v>
      </c>
      <c r="D45" s="70">
        <v>27</v>
      </c>
      <c r="E45" s="70">
        <v>2019</v>
      </c>
      <c r="F45" s="70" t="s">
        <v>158</v>
      </c>
      <c r="G45" s="1064" t="s">
        <v>1765</v>
      </c>
      <c r="H45" s="70" t="s">
        <v>1766</v>
      </c>
      <c r="I45" s="148"/>
      <c r="J45" s="71">
        <v>21.480030501877948</v>
      </c>
      <c r="K45" s="71">
        <v>0.6745787769928635</v>
      </c>
      <c r="L45" s="71">
        <v>0.85835631975640392</v>
      </c>
      <c r="M45" s="71">
        <v>13.799102452214184</v>
      </c>
      <c r="N45" s="71">
        <v>25.487023419821366</v>
      </c>
      <c r="O45" s="71">
        <v>17.459792239775147</v>
      </c>
      <c r="P45" s="71">
        <v>12.718878426152912</v>
      </c>
      <c r="Q45" s="71">
        <v>1.10232965171401</v>
      </c>
      <c r="R45" s="71">
        <v>0</v>
      </c>
      <c r="S45" s="71">
        <v>1.5677276562703928</v>
      </c>
      <c r="T45" s="72"/>
      <c r="U45" s="71">
        <v>3819094</v>
      </c>
      <c r="V45" s="71">
        <v>355</v>
      </c>
      <c r="W45" s="71">
        <v>15</v>
      </c>
      <c r="X45" s="71">
        <v>3251</v>
      </c>
      <c r="Y45" s="71">
        <v>6679</v>
      </c>
      <c r="Z45" s="71">
        <v>10931</v>
      </c>
      <c r="AA45" s="71">
        <v>2641</v>
      </c>
      <c r="AB45" s="71">
        <v>17863</v>
      </c>
      <c r="AC45" s="71">
        <v>0</v>
      </c>
      <c r="AD45" s="71">
        <v>1.567727656270393</v>
      </c>
      <c r="AE45" s="72"/>
      <c r="AF45" s="71">
        <v>28690107.06803045</v>
      </c>
      <c r="AG45" s="71">
        <v>495387.61367357639</v>
      </c>
      <c r="AH45" s="71">
        <v>97637.645265792598</v>
      </c>
      <c r="AI45" s="71">
        <v>20233378.855461419</v>
      </c>
      <c r="AJ45" s="71">
        <v>42311116.306918196</v>
      </c>
      <c r="AK45" s="71">
        <v>0</v>
      </c>
      <c r="AL45" s="71">
        <v>0</v>
      </c>
      <c r="AM45" s="71">
        <v>2432806.1274079964</v>
      </c>
      <c r="AN45" s="71">
        <v>0</v>
      </c>
      <c r="AO45" s="71">
        <v>0</v>
      </c>
      <c r="AP45" s="71">
        <v>94260433.616757423</v>
      </c>
      <c r="AQ45" s="72"/>
      <c r="AR45" s="71">
        <v>181</v>
      </c>
      <c r="AS45" s="71">
        <v>77</v>
      </c>
      <c r="AT45" s="71">
        <v>0</v>
      </c>
      <c r="AU45" s="71">
        <v>0</v>
      </c>
      <c r="AV45" s="71">
        <v>0</v>
      </c>
      <c r="AW45" s="71">
        <v>1</v>
      </c>
      <c r="AX45" s="71"/>
      <c r="AY45" s="72"/>
      <c r="AZ45" s="71">
        <v>909.45999999999981</v>
      </c>
      <c r="BA45" s="71">
        <v>19862.599999999999</v>
      </c>
      <c r="BB45" s="71">
        <v>0</v>
      </c>
      <c r="BC45" s="71">
        <v>0</v>
      </c>
      <c r="BD45" s="71">
        <v>0</v>
      </c>
      <c r="BE45" s="71">
        <v>30</v>
      </c>
      <c r="BF45" s="71"/>
      <c r="BG45" s="72"/>
      <c r="BH45" s="71">
        <v>3.5579999999999998</v>
      </c>
      <c r="BI45" s="71">
        <v>0</v>
      </c>
      <c r="BJ45" s="71">
        <v>22.603000000000002</v>
      </c>
      <c r="BK45" s="71">
        <v>0</v>
      </c>
      <c r="BL45" s="71">
        <v>0</v>
      </c>
      <c r="BM45" s="71">
        <v>0</v>
      </c>
      <c r="BN45" s="72"/>
      <c r="BO45" s="71">
        <v>1</v>
      </c>
      <c r="BP45" s="71">
        <v>0</v>
      </c>
      <c r="BQ45" s="71">
        <v>5</v>
      </c>
      <c r="BR45" s="71">
        <v>0</v>
      </c>
      <c r="BS45" s="71">
        <v>0</v>
      </c>
      <c r="BT45" s="71">
        <v>0</v>
      </c>
      <c r="BU45"/>
      <c r="BV45" s="70">
        <v>26.161000000000001</v>
      </c>
      <c r="BW45" s="70">
        <v>0</v>
      </c>
      <c r="BX45" s="70">
        <v>0</v>
      </c>
      <c r="BY45" s="70">
        <v>0</v>
      </c>
      <c r="BZ45" s="70">
        <v>0</v>
      </c>
      <c r="CA45" s="70">
        <v>0</v>
      </c>
      <c r="CB45" s="70">
        <v>0</v>
      </c>
      <c r="CC45" s="70">
        <v>0</v>
      </c>
      <c r="CD45" s="70">
        <v>0</v>
      </c>
    </row>
    <row r="46" spans="1:82">
      <c r="A46" s="70" t="s">
        <v>1782</v>
      </c>
      <c r="B46" s="70">
        <v>459</v>
      </c>
      <c r="C46" s="70">
        <v>17</v>
      </c>
      <c r="D46" s="70">
        <v>27</v>
      </c>
      <c r="E46" s="70">
        <v>2020</v>
      </c>
      <c r="F46" s="70" t="s">
        <v>159</v>
      </c>
      <c r="G46" s="1064" t="s">
        <v>1765</v>
      </c>
      <c r="H46" s="70" t="s">
        <v>1766</v>
      </c>
      <c r="I46" s="148"/>
      <c r="J46" s="71">
        <v>20.461361997296191</v>
      </c>
      <c r="K46" s="71">
        <v>0.56819729014517406</v>
      </c>
      <c r="L46" s="71">
        <v>6.1235022563572734</v>
      </c>
      <c r="M46" s="71">
        <v>11.375619506065563</v>
      </c>
      <c r="N46" s="71">
        <v>23.891262811600374</v>
      </c>
      <c r="O46" s="71">
        <v>15.358821750316606</v>
      </c>
      <c r="P46" s="71">
        <v>11.875645007894974</v>
      </c>
      <c r="Q46" s="71">
        <v>1.0388289855655599</v>
      </c>
      <c r="R46" s="71">
        <v>0</v>
      </c>
      <c r="S46" s="71">
        <v>1.6502770649154701</v>
      </c>
      <c r="T46" s="72"/>
      <c r="U46" s="71">
        <v>3309557</v>
      </c>
      <c r="V46" s="71">
        <v>273</v>
      </c>
      <c r="W46" s="71">
        <v>105</v>
      </c>
      <c r="X46" s="71">
        <v>2933</v>
      </c>
      <c r="Y46" s="71">
        <v>6678</v>
      </c>
      <c r="Z46" s="71">
        <v>10975</v>
      </c>
      <c r="AA46" s="71">
        <v>2621</v>
      </c>
      <c r="AB46" s="71">
        <v>17619</v>
      </c>
      <c r="AC46" s="71">
        <v>0</v>
      </c>
      <c r="AD46" s="71">
        <v>1.6502770649154701</v>
      </c>
      <c r="AE46" s="72"/>
      <c r="AF46" s="71">
        <v>29798110.068901651</v>
      </c>
      <c r="AG46" s="71">
        <v>402158.74564336863</v>
      </c>
      <c r="AH46" s="71">
        <v>644598.14847333636</v>
      </c>
      <c r="AI46" s="71">
        <v>18041252.711895872</v>
      </c>
      <c r="AJ46" s="71">
        <v>43022026.251655318</v>
      </c>
      <c r="AK46" s="71"/>
      <c r="AL46" s="71"/>
      <c r="AM46" s="71">
        <v>2299475.2511727912</v>
      </c>
      <c r="AN46" s="71"/>
      <c r="AO46" s="71"/>
      <c r="AP46" s="71">
        <v>94207621.177742347</v>
      </c>
      <c r="AQ46" s="72"/>
      <c r="AR46" s="71">
        <v>200</v>
      </c>
      <c r="AS46" s="71">
        <v>77</v>
      </c>
      <c r="AT46" s="71">
        <v>0</v>
      </c>
      <c r="AU46" s="71">
        <v>0</v>
      </c>
      <c r="AV46" s="71">
        <v>0</v>
      </c>
      <c r="AW46" s="71">
        <v>1</v>
      </c>
      <c r="AX46" s="71"/>
      <c r="AY46" s="72"/>
      <c r="AZ46" s="71">
        <v>1008.96</v>
      </c>
      <c r="BA46" s="71">
        <v>19862.600000000009</v>
      </c>
      <c r="BB46" s="71">
        <v>0</v>
      </c>
      <c r="BC46" s="71">
        <v>0</v>
      </c>
      <c r="BD46" s="71">
        <v>0</v>
      </c>
      <c r="BE46" s="71">
        <v>30</v>
      </c>
      <c r="BF46" s="71"/>
      <c r="BG46" s="72"/>
      <c r="BH46" s="71">
        <v>2.9529999999999998</v>
      </c>
      <c r="BI46" s="71">
        <v>0</v>
      </c>
      <c r="BJ46" s="71">
        <v>13.702</v>
      </c>
      <c r="BK46" s="71">
        <v>0</v>
      </c>
      <c r="BL46" s="71">
        <v>0</v>
      </c>
      <c r="BM46" s="71">
        <v>0</v>
      </c>
      <c r="BN46" s="72"/>
      <c r="BO46" s="71">
        <v>1</v>
      </c>
      <c r="BP46" s="71">
        <v>0</v>
      </c>
      <c r="BQ46" s="71">
        <v>4</v>
      </c>
      <c r="BR46" s="71">
        <v>0</v>
      </c>
      <c r="BS46" s="71">
        <v>0</v>
      </c>
      <c r="BT46" s="71">
        <v>0</v>
      </c>
      <c r="BU46"/>
      <c r="BV46" s="70">
        <v>16.655000000000001</v>
      </c>
      <c r="BW46" s="70">
        <v>0</v>
      </c>
      <c r="BX46" s="70">
        <v>0</v>
      </c>
      <c r="BY46" s="70">
        <v>0</v>
      </c>
      <c r="BZ46" s="70">
        <v>0</v>
      </c>
      <c r="CA46" s="70">
        <v>0</v>
      </c>
      <c r="CB46" s="70">
        <v>0</v>
      </c>
      <c r="CC46" s="70">
        <v>0</v>
      </c>
      <c r="CD46" s="70">
        <v>0</v>
      </c>
    </row>
    <row r="47" spans="1:82">
      <c r="A47" s="70" t="s">
        <v>1783</v>
      </c>
      <c r="B47" s="70">
        <v>459</v>
      </c>
      <c r="C47" s="70">
        <v>18</v>
      </c>
      <c r="D47" s="70">
        <v>27</v>
      </c>
      <c r="E47" s="70">
        <v>2021</v>
      </c>
      <c r="F47" s="70" t="s">
        <v>160</v>
      </c>
      <c r="G47" s="70" t="s">
        <v>1765</v>
      </c>
      <c r="H47" s="70" t="s">
        <v>1766</v>
      </c>
      <c r="I47" s="148"/>
      <c r="J47" s="71">
        <v>21.322323271083295</v>
      </c>
      <c r="K47" s="71">
        <v>0.60230469317053192</v>
      </c>
      <c r="L47" s="71">
        <v>6.0431572204447521</v>
      </c>
      <c r="M47" s="71">
        <v>11.994896917617766</v>
      </c>
      <c r="N47" s="71">
        <v>25.007607164812558</v>
      </c>
      <c r="O47" s="71">
        <v>14.80506482332863</v>
      </c>
      <c r="P47" s="71">
        <v>12.053306084822893</v>
      </c>
      <c r="Q47" s="71">
        <v>1.0130747004529099</v>
      </c>
      <c r="R47" s="71">
        <v>0</v>
      </c>
      <c r="S47" s="71">
        <v>1.5085531301839841</v>
      </c>
      <c r="T47" s="72"/>
      <c r="U47" s="71">
        <v>2894179</v>
      </c>
      <c r="V47" s="71">
        <v>273</v>
      </c>
      <c r="W47" s="71">
        <v>105</v>
      </c>
      <c r="X47" s="71">
        <v>2933</v>
      </c>
      <c r="Y47" s="71">
        <v>6613</v>
      </c>
      <c r="Z47" s="71">
        <v>10893</v>
      </c>
      <c r="AA47" s="71">
        <v>2594</v>
      </c>
      <c r="AB47" s="71">
        <v>17351</v>
      </c>
      <c r="AC47" s="71">
        <v>0</v>
      </c>
      <c r="AD47" s="71">
        <v>1.5085531301839841</v>
      </c>
      <c r="AE47" s="72"/>
      <c r="AF47" s="71">
        <v>32413266.300900277</v>
      </c>
      <c r="AG47" s="71">
        <v>424449.69944628602</v>
      </c>
      <c r="AH47" s="71">
        <v>600707.2703133605</v>
      </c>
      <c r="AI47" s="71">
        <v>18952425.837031305</v>
      </c>
      <c r="AJ47" s="71">
        <v>40911303.961804047</v>
      </c>
      <c r="AK47" s="71">
        <v>0</v>
      </c>
      <c r="AL47" s="71">
        <v>0</v>
      </c>
      <c r="AM47" s="71">
        <v>2277559.7173531884</v>
      </c>
      <c r="AN47" s="71">
        <v>0</v>
      </c>
      <c r="AO47" s="71">
        <v>0</v>
      </c>
      <c r="AP47" s="71">
        <v>95579712.786848471</v>
      </c>
      <c r="AQ47" s="72"/>
      <c r="AR47" s="71">
        <v>219</v>
      </c>
      <c r="AS47" s="71">
        <v>78</v>
      </c>
      <c r="AT47" s="71">
        <v>0</v>
      </c>
      <c r="AU47" s="71">
        <v>0</v>
      </c>
      <c r="AV47" s="71">
        <v>0</v>
      </c>
      <c r="AW47" s="71">
        <v>1</v>
      </c>
      <c r="AX47" s="71"/>
      <c r="AY47" s="72"/>
      <c r="AZ47" s="71">
        <v>1120.56</v>
      </c>
      <c r="BA47" s="71">
        <v>19873.600000000009</v>
      </c>
      <c r="BB47" s="71">
        <v>0</v>
      </c>
      <c r="BC47" s="71">
        <v>0</v>
      </c>
      <c r="BD47" s="71">
        <v>0</v>
      </c>
      <c r="BE47" s="71">
        <v>30</v>
      </c>
      <c r="BF47" s="71"/>
      <c r="BG47" s="72"/>
      <c r="BH47" s="71">
        <v>2.7730000000000001</v>
      </c>
      <c r="BI47" s="71">
        <v>0</v>
      </c>
      <c r="BJ47" s="71">
        <v>17.195</v>
      </c>
      <c r="BK47" s="71">
        <v>0</v>
      </c>
      <c r="BL47" s="71">
        <v>0</v>
      </c>
      <c r="BM47" s="71">
        <v>0</v>
      </c>
      <c r="BN47" s="72"/>
      <c r="BO47" s="71">
        <v>1</v>
      </c>
      <c r="BP47" s="71">
        <v>0</v>
      </c>
      <c r="BQ47" s="71">
        <v>4</v>
      </c>
      <c r="BR47" s="71">
        <v>0</v>
      </c>
      <c r="BS47" s="71">
        <v>0</v>
      </c>
      <c r="BT47" s="71">
        <v>0</v>
      </c>
      <c r="BU47"/>
      <c r="BV47" s="70">
        <v>19.968</v>
      </c>
      <c r="BW47" s="70">
        <v>0</v>
      </c>
      <c r="BX47" s="70">
        <v>0</v>
      </c>
      <c r="BY47" s="70">
        <v>0</v>
      </c>
      <c r="BZ47" s="70">
        <v>0</v>
      </c>
      <c r="CA47" s="70">
        <v>0</v>
      </c>
      <c r="CB47" s="70">
        <v>0</v>
      </c>
      <c r="CC47" s="70">
        <v>0</v>
      </c>
      <c r="CD47" s="70">
        <v>0</v>
      </c>
    </row>
    <row r="48" spans="1:82">
      <c r="A48" s="70" t="s">
        <v>1784</v>
      </c>
      <c r="B48" s="70">
        <v>459</v>
      </c>
      <c r="C48" s="70">
        <v>19</v>
      </c>
      <c r="D48" s="70">
        <v>27</v>
      </c>
      <c r="E48" s="70">
        <v>2022</v>
      </c>
      <c r="F48" s="70" t="s">
        <v>161</v>
      </c>
      <c r="G48" s="70" t="s">
        <v>1765</v>
      </c>
      <c r="H48" s="70" t="s">
        <v>1766</v>
      </c>
      <c r="I48" s="148"/>
      <c r="J48" s="71">
        <v>15.53406840804006</v>
      </c>
      <c r="K48" s="71">
        <v>0.57787722518020546</v>
      </c>
      <c r="L48" s="71">
        <v>4.7799755833836208</v>
      </c>
      <c r="M48" s="71">
        <v>12.118802704152042</v>
      </c>
      <c r="N48" s="71">
        <v>26.285783757999301</v>
      </c>
      <c r="O48" s="71">
        <v>15.568204478502148</v>
      </c>
      <c r="P48" s="71">
        <v>11.821974221034523</v>
      </c>
      <c r="Q48" s="71">
        <v>1.0077928338787754</v>
      </c>
      <c r="R48" s="71">
        <v>0</v>
      </c>
      <c r="S48" s="71">
        <v>1.242533764154947</v>
      </c>
      <c r="T48" s="72"/>
      <c r="U48" s="71">
        <v>2983216</v>
      </c>
      <c r="V48" s="71">
        <v>273</v>
      </c>
      <c r="W48" s="71">
        <v>105</v>
      </c>
      <c r="X48" s="71">
        <v>2933</v>
      </c>
      <c r="Y48" s="71">
        <v>6623</v>
      </c>
      <c r="Z48" s="71">
        <v>10883</v>
      </c>
      <c r="AA48" s="71">
        <v>2583</v>
      </c>
      <c r="AB48" s="71">
        <v>17119</v>
      </c>
      <c r="AC48" s="71">
        <v>0</v>
      </c>
      <c r="AD48" s="71">
        <v>1.242533764154947</v>
      </c>
      <c r="AE48" s="72"/>
      <c r="AF48" s="71">
        <v>23003765.255541276</v>
      </c>
      <c r="AG48" s="71">
        <v>431731.83907384018</v>
      </c>
      <c r="AH48" s="71">
        <v>540560.69337618712</v>
      </c>
      <c r="AI48" s="71">
        <v>17754910.743864313</v>
      </c>
      <c r="AJ48" s="71">
        <v>42901885.813527092</v>
      </c>
      <c r="AK48" s="71">
        <v>0</v>
      </c>
      <c r="AL48" s="71">
        <v>0</v>
      </c>
      <c r="AM48" s="71">
        <v>2210530.1529554115</v>
      </c>
      <c r="AN48" s="71">
        <v>0</v>
      </c>
      <c r="AO48" s="71">
        <v>0</v>
      </c>
      <c r="AP48" s="71">
        <v>86843384.498338118</v>
      </c>
      <c r="AQ48" s="72"/>
      <c r="AR48" s="71">
        <v>230</v>
      </c>
      <c r="AS48" s="71">
        <v>78</v>
      </c>
      <c r="AT48" s="71">
        <v>0</v>
      </c>
      <c r="AU48" s="71">
        <v>0</v>
      </c>
      <c r="AV48" s="71">
        <v>0</v>
      </c>
      <c r="AW48" s="71">
        <v>1</v>
      </c>
      <c r="AX48" s="71"/>
      <c r="AY48" s="72"/>
      <c r="AZ48" s="71">
        <v>1182.96</v>
      </c>
      <c r="BA48" s="71">
        <v>19873.600000000006</v>
      </c>
      <c r="BB48" s="71">
        <v>0</v>
      </c>
      <c r="BC48" s="71">
        <v>0</v>
      </c>
      <c r="BD48" s="71">
        <v>0</v>
      </c>
      <c r="BE48" s="71">
        <v>30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1785</v>
      </c>
      <c r="B49" s="70">
        <v>459</v>
      </c>
      <c r="C49" s="70">
        <v>20</v>
      </c>
      <c r="D49" s="70">
        <v>27</v>
      </c>
      <c r="E49" s="70">
        <v>2023</v>
      </c>
      <c r="F49" s="70" t="s">
        <v>1539</v>
      </c>
      <c r="G49" s="70" t="s">
        <v>1765</v>
      </c>
      <c r="H49" s="70" t="s">
        <v>1766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251</v>
      </c>
      <c r="AS49" s="71">
        <v>78</v>
      </c>
      <c r="AT49" s="71">
        <v>0</v>
      </c>
      <c r="AU49" s="71">
        <v>0</v>
      </c>
      <c r="AV49" s="71">
        <v>0</v>
      </c>
      <c r="AW49" s="71">
        <v>1</v>
      </c>
      <c r="AX49" s="71"/>
      <c r="AY49" s="72"/>
      <c r="AZ49" s="71">
        <v>1292.0600000000002</v>
      </c>
      <c r="BA49" s="71">
        <v>19873.600000000006</v>
      </c>
      <c r="BB49" s="71">
        <v>0</v>
      </c>
      <c r="BC49" s="71">
        <v>0</v>
      </c>
      <c r="BD49" s="71">
        <v>0</v>
      </c>
      <c r="BE49" s="71">
        <v>30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1786</v>
      </c>
      <c r="B50" s="70">
        <v>459</v>
      </c>
      <c r="C50" s="70">
        <v>21</v>
      </c>
      <c r="D50" s="70">
        <v>27</v>
      </c>
      <c r="E50" s="70">
        <v>2024</v>
      </c>
      <c r="F50" s="70" t="s">
        <v>1554</v>
      </c>
      <c r="G50" s="70" t="s">
        <v>1765</v>
      </c>
      <c r="H50" s="70" t="s">
        <v>1766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1787</v>
      </c>
      <c r="B51" s="70">
        <v>35</v>
      </c>
      <c r="C51" s="70">
        <v>1</v>
      </c>
      <c r="D51" s="70">
        <v>3</v>
      </c>
      <c r="E51" s="70">
        <v>1990</v>
      </c>
      <c r="F51" s="70" t="s">
        <v>787</v>
      </c>
      <c r="G51" s="70" t="s">
        <v>1788</v>
      </c>
      <c r="H51" s="70" t="s">
        <v>1789</v>
      </c>
      <c r="I51" s="148"/>
      <c r="J51" s="71">
        <v>5.5677331712701399</v>
      </c>
      <c r="K51" s="71">
        <v>0.82188681653342854</v>
      </c>
      <c r="L51" s="71">
        <v>0</v>
      </c>
      <c r="M51" s="71">
        <v>6.9979995273995756</v>
      </c>
      <c r="N51" s="71">
        <v>15.10844949537093</v>
      </c>
      <c r="O51" s="71">
        <v>12.26563717190456</v>
      </c>
      <c r="P51" s="71">
        <v>8.0638819769457175</v>
      </c>
      <c r="Q51" s="71">
        <v>1.1953235538395</v>
      </c>
      <c r="R51" s="71">
        <v>0</v>
      </c>
      <c r="S51" s="71">
        <v>1.4986692115412721</v>
      </c>
      <c r="T51" s="72"/>
      <c r="U51" s="71">
        <v>1563725</v>
      </c>
      <c r="V51" s="71">
        <v>347</v>
      </c>
      <c r="W51" s="71">
        <v>0</v>
      </c>
      <c r="X51" s="71">
        <v>2673</v>
      </c>
      <c r="Y51" s="71">
        <v>5520</v>
      </c>
      <c r="Z51" s="71">
        <v>5045</v>
      </c>
      <c r="AA51" s="71">
        <v>1958</v>
      </c>
      <c r="AB51" s="71">
        <v>19408</v>
      </c>
      <c r="AC51" s="71">
        <v>0</v>
      </c>
      <c r="AD51" s="71">
        <v>1.4986692115412721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1790</v>
      </c>
      <c r="B52" s="70">
        <v>36</v>
      </c>
      <c r="C52" s="70">
        <v>2</v>
      </c>
      <c r="D52" s="70">
        <v>3</v>
      </c>
      <c r="E52" s="70">
        <v>2005</v>
      </c>
      <c r="F52" s="70" t="s">
        <v>789</v>
      </c>
      <c r="G52" s="70" t="s">
        <v>1788</v>
      </c>
      <c r="H52" s="70" t="s">
        <v>1789</v>
      </c>
      <c r="I52" s="148"/>
      <c r="J52" s="71">
        <v>11.305651917894579</v>
      </c>
      <c r="K52" s="71">
        <v>0.38653919278851329</v>
      </c>
      <c r="L52" s="71">
        <v>0</v>
      </c>
      <c r="M52" s="71">
        <v>13.4929923971862</v>
      </c>
      <c r="N52" s="71">
        <v>22.195758064290331</v>
      </c>
      <c r="O52" s="71">
        <v>18.261806523871169</v>
      </c>
      <c r="P52" s="71">
        <v>10.07744167010058</v>
      </c>
      <c r="Q52" s="71">
        <v>1.1712166207766801</v>
      </c>
      <c r="R52" s="71">
        <v>0</v>
      </c>
      <c r="S52" s="71">
        <v>3.2220653920000002</v>
      </c>
      <c r="T52" s="72"/>
      <c r="U52" s="71">
        <v>2042817</v>
      </c>
      <c r="V52" s="71">
        <v>192</v>
      </c>
      <c r="W52" s="71">
        <v>0</v>
      </c>
      <c r="X52" s="71">
        <v>2800</v>
      </c>
      <c r="Y52" s="71">
        <v>7452</v>
      </c>
      <c r="Z52" s="71">
        <v>8692</v>
      </c>
      <c r="AA52" s="71">
        <v>2004</v>
      </c>
      <c r="AB52" s="71">
        <v>19880</v>
      </c>
      <c r="AC52" s="71">
        <v>0</v>
      </c>
      <c r="AD52" s="71">
        <v>3.2220653920000002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1791</v>
      </c>
      <c r="B53" s="70">
        <v>37</v>
      </c>
      <c r="C53" s="70">
        <v>3</v>
      </c>
      <c r="D53" s="70">
        <v>3</v>
      </c>
      <c r="E53" s="70">
        <v>2006</v>
      </c>
      <c r="F53" s="70" t="s">
        <v>790</v>
      </c>
      <c r="G53" s="70" t="s">
        <v>1788</v>
      </c>
      <c r="H53" s="70" t="s">
        <v>1789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1792</v>
      </c>
      <c r="B54" s="70">
        <v>38</v>
      </c>
      <c r="C54" s="70">
        <v>4</v>
      </c>
      <c r="D54" s="70">
        <v>3</v>
      </c>
      <c r="E54" s="70">
        <v>2007</v>
      </c>
      <c r="F54" s="70" t="s">
        <v>791</v>
      </c>
      <c r="G54" s="70" t="s">
        <v>1788</v>
      </c>
      <c r="H54" s="70" t="s">
        <v>1789</v>
      </c>
      <c r="I54" s="148"/>
      <c r="J54" s="71">
        <v>9.5600305947135009</v>
      </c>
      <c r="K54" s="71">
        <v>0.43431333569064923</v>
      </c>
      <c r="L54" s="71">
        <v>0</v>
      </c>
      <c r="M54" s="71">
        <v>15.598872570039379</v>
      </c>
      <c r="N54" s="71">
        <v>21.615224766351758</v>
      </c>
      <c r="O54" s="71">
        <v>17.783256005133591</v>
      </c>
      <c r="P54" s="71">
        <v>10.095553288336649</v>
      </c>
      <c r="Q54" s="71">
        <v>1.2163296956974501</v>
      </c>
      <c r="R54" s="71">
        <v>0</v>
      </c>
      <c r="S54" s="71">
        <v>2.1476388599999998</v>
      </c>
      <c r="T54" s="72"/>
      <c r="U54" s="71">
        <v>2483105</v>
      </c>
      <c r="V54" s="71">
        <v>220</v>
      </c>
      <c r="W54" s="71">
        <v>0</v>
      </c>
      <c r="X54" s="71">
        <v>3877</v>
      </c>
      <c r="Y54" s="71">
        <v>7531</v>
      </c>
      <c r="Z54" s="71">
        <v>8799</v>
      </c>
      <c r="AA54" s="71">
        <v>1977</v>
      </c>
      <c r="AB54" s="71">
        <v>19554</v>
      </c>
      <c r="AC54" s="71">
        <v>0</v>
      </c>
      <c r="AD54" s="71">
        <v>2.1476388599999998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1793</v>
      </c>
      <c r="B55" s="70">
        <v>39</v>
      </c>
      <c r="C55" s="70">
        <v>5</v>
      </c>
      <c r="D55" s="70">
        <v>3</v>
      </c>
      <c r="E55" s="70">
        <v>2008</v>
      </c>
      <c r="F55" s="70" t="s">
        <v>792</v>
      </c>
      <c r="G55" s="70" t="s">
        <v>1788</v>
      </c>
      <c r="H55" s="70" t="s">
        <v>1789</v>
      </c>
      <c r="I55" s="148"/>
      <c r="J55" s="71">
        <v>9.4377848774793396</v>
      </c>
      <c r="K55" s="71">
        <v>0.32060709134615623</v>
      </c>
      <c r="L55" s="71">
        <v>0</v>
      </c>
      <c r="M55" s="71">
        <v>17.068081934479888</v>
      </c>
      <c r="N55" s="71">
        <v>22.70751323294753</v>
      </c>
      <c r="O55" s="71">
        <v>17.149018636951141</v>
      </c>
      <c r="P55" s="71">
        <v>9.6351879129492524</v>
      </c>
      <c r="Q55" s="71">
        <v>1.19009931201645</v>
      </c>
      <c r="R55" s="71">
        <v>0</v>
      </c>
      <c r="S55" s="71">
        <v>2.3250706057372001</v>
      </c>
      <c r="T55" s="72"/>
      <c r="U55" s="71">
        <v>2639214</v>
      </c>
      <c r="V55" s="71">
        <v>220</v>
      </c>
      <c r="W55" s="71">
        <v>0</v>
      </c>
      <c r="X55" s="71">
        <v>3877</v>
      </c>
      <c r="Y55" s="71">
        <v>7580</v>
      </c>
      <c r="Z55" s="71">
        <v>8783</v>
      </c>
      <c r="AA55" s="71">
        <v>1889</v>
      </c>
      <c r="AB55" s="71">
        <v>19447</v>
      </c>
      <c r="AC55" s="71">
        <v>0</v>
      </c>
      <c r="AD55" s="71">
        <v>2.3250706057372001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1794</v>
      </c>
      <c r="B56" s="70">
        <v>40</v>
      </c>
      <c r="C56" s="70">
        <v>6</v>
      </c>
      <c r="D56" s="70">
        <v>3</v>
      </c>
      <c r="E56" s="70">
        <v>2009</v>
      </c>
      <c r="F56" s="70" t="s">
        <v>176</v>
      </c>
      <c r="G56" s="70" t="s">
        <v>1788</v>
      </c>
      <c r="H56" s="70" t="s">
        <v>1789</v>
      </c>
      <c r="I56" s="148"/>
      <c r="J56" s="71">
        <v>7.8112862156378924</v>
      </c>
      <c r="K56" s="71">
        <v>0.60221270939246141</v>
      </c>
      <c r="L56" s="71">
        <v>0</v>
      </c>
      <c r="M56" s="71">
        <v>17.10598807323727</v>
      </c>
      <c r="N56" s="71">
        <v>20.7765893590948</v>
      </c>
      <c r="O56" s="71">
        <v>17.21578540087792</v>
      </c>
      <c r="P56" s="71">
        <v>9.1916452250010998</v>
      </c>
      <c r="Q56" s="71">
        <v>1.1240896638318501</v>
      </c>
      <c r="R56" s="71">
        <v>0</v>
      </c>
      <c r="S56" s="71">
        <v>1.6111560225479999</v>
      </c>
      <c r="T56" s="72"/>
      <c r="U56" s="71">
        <v>2147698</v>
      </c>
      <c r="V56" s="71">
        <v>431</v>
      </c>
      <c r="W56" s="71">
        <v>0</v>
      </c>
      <c r="X56" s="71">
        <v>4685</v>
      </c>
      <c r="Y56" s="71">
        <v>7616</v>
      </c>
      <c r="Z56" s="71">
        <v>8703</v>
      </c>
      <c r="AA56" s="71">
        <v>1850</v>
      </c>
      <c r="AB56" s="71">
        <v>19282</v>
      </c>
      <c r="AC56" s="71">
        <v>0</v>
      </c>
      <c r="AD56" s="71">
        <v>1.6111560225479999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2.33</v>
      </c>
      <c r="BM56" s="71">
        <v>0</v>
      </c>
      <c r="BN56" s="72"/>
      <c r="BO56" s="71">
        <v>0</v>
      </c>
      <c r="BP56" s="71">
        <v>0</v>
      </c>
      <c r="BQ56" s="71">
        <v>0</v>
      </c>
      <c r="BR56" s="71">
        <v>0</v>
      </c>
      <c r="BS56" s="71">
        <v>1</v>
      </c>
      <c r="BT56" s="71">
        <v>0</v>
      </c>
      <c r="BU56"/>
      <c r="BV56" s="70">
        <v>2.33</v>
      </c>
      <c r="BW56" s="70">
        <v>0</v>
      </c>
      <c r="BX56" s="70">
        <v>0</v>
      </c>
      <c r="BY56" s="70">
        <v>0</v>
      </c>
      <c r="BZ56" s="70">
        <v>0</v>
      </c>
      <c r="CA56" s="70">
        <v>0</v>
      </c>
      <c r="CB56" s="70">
        <v>0</v>
      </c>
      <c r="CC56" s="70">
        <v>0</v>
      </c>
      <c r="CD56" s="70">
        <v>0</v>
      </c>
    </row>
    <row r="57" spans="1:82">
      <c r="A57" s="70" t="s">
        <v>1795</v>
      </c>
      <c r="B57" s="70">
        <v>41</v>
      </c>
      <c r="C57" s="70">
        <v>7</v>
      </c>
      <c r="D57" s="70">
        <v>3</v>
      </c>
      <c r="E57" s="70">
        <v>2010</v>
      </c>
      <c r="F57" s="70" t="s">
        <v>177</v>
      </c>
      <c r="G57" s="70" t="s">
        <v>1788</v>
      </c>
      <c r="H57" s="70" t="s">
        <v>1789</v>
      </c>
      <c r="I57" s="148"/>
      <c r="J57" s="71">
        <v>6.6794770726224453</v>
      </c>
      <c r="K57" s="71">
        <v>0.67234456825146283</v>
      </c>
      <c r="L57" s="71">
        <v>0</v>
      </c>
      <c r="M57" s="71">
        <v>18.54448217349767</v>
      </c>
      <c r="N57" s="71">
        <v>20.391987129422379</v>
      </c>
      <c r="O57" s="71">
        <v>17.088901251573041</v>
      </c>
      <c r="P57" s="71">
        <v>9.2691068584503586</v>
      </c>
      <c r="Q57" s="71">
        <v>1.16111166994682</v>
      </c>
      <c r="R57" s="71">
        <v>0</v>
      </c>
      <c r="S57" s="71">
        <v>1.7773744008000001</v>
      </c>
      <c r="T57" s="72"/>
      <c r="U57" s="71">
        <v>1725155</v>
      </c>
      <c r="V57" s="71">
        <v>431</v>
      </c>
      <c r="W57" s="71">
        <v>0</v>
      </c>
      <c r="X57" s="71">
        <v>4685</v>
      </c>
      <c r="Y57" s="71">
        <v>7600</v>
      </c>
      <c r="Z57" s="71">
        <v>8679</v>
      </c>
      <c r="AA57" s="71">
        <v>1819</v>
      </c>
      <c r="AB57" s="71">
        <v>19085</v>
      </c>
      <c r="AC57" s="71">
        <v>0</v>
      </c>
      <c r="AD57" s="71">
        <v>1.7773744008000001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1796</v>
      </c>
      <c r="B58" s="70">
        <v>42</v>
      </c>
      <c r="C58" s="70">
        <v>8</v>
      </c>
      <c r="D58" s="70">
        <v>3</v>
      </c>
      <c r="E58" s="70">
        <v>2011</v>
      </c>
      <c r="F58" s="70" t="s">
        <v>178</v>
      </c>
      <c r="G58" s="70" t="s">
        <v>1788</v>
      </c>
      <c r="H58" s="70" t="s">
        <v>1789</v>
      </c>
      <c r="I58" s="148"/>
      <c r="J58" s="71">
        <v>11.00777461630018</v>
      </c>
      <c r="K58" s="71">
        <v>0.96098141315224872</v>
      </c>
      <c r="L58" s="71">
        <v>0</v>
      </c>
      <c r="M58" s="71">
        <v>22.692626604366509</v>
      </c>
      <c r="N58" s="71">
        <v>26.141648985092441</v>
      </c>
      <c r="O58" s="71">
        <v>16.727466071160919</v>
      </c>
      <c r="P58" s="71">
        <v>8.9765023370824437</v>
      </c>
      <c r="Q58" s="71">
        <v>1.33287255497663</v>
      </c>
      <c r="R58" s="71">
        <v>0</v>
      </c>
      <c r="S58" s="71">
        <v>2.7842959110400001</v>
      </c>
      <c r="T58" s="72"/>
      <c r="U58" s="71">
        <v>2296181</v>
      </c>
      <c r="V58" s="71">
        <v>431</v>
      </c>
      <c r="W58" s="71">
        <v>0</v>
      </c>
      <c r="X58" s="71">
        <v>4685</v>
      </c>
      <c r="Y58" s="71">
        <v>7699</v>
      </c>
      <c r="Z58" s="71">
        <v>8680</v>
      </c>
      <c r="AA58" s="71">
        <v>1814</v>
      </c>
      <c r="AB58" s="71">
        <v>18993</v>
      </c>
      <c r="AC58" s="71">
        <v>0</v>
      </c>
      <c r="AD58" s="71">
        <v>2.7842959110400001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1797</v>
      </c>
      <c r="B59" s="70">
        <v>43</v>
      </c>
      <c r="C59" s="70">
        <v>9</v>
      </c>
      <c r="D59" s="70">
        <v>3</v>
      </c>
      <c r="E59" s="70">
        <v>2012</v>
      </c>
      <c r="F59" s="70" t="s">
        <v>179</v>
      </c>
      <c r="G59" s="70" t="s">
        <v>1788</v>
      </c>
      <c r="H59" s="70" t="s">
        <v>1789</v>
      </c>
      <c r="I59" s="148"/>
      <c r="J59" s="71">
        <v>10.764505455595559</v>
      </c>
      <c r="K59" s="71">
        <v>0.93488835720383667</v>
      </c>
      <c r="L59" s="71">
        <v>0</v>
      </c>
      <c r="M59" s="71">
        <v>23.277656083258091</v>
      </c>
      <c r="N59" s="71">
        <v>29.88487884789771</v>
      </c>
      <c r="O59" s="71">
        <v>16.700993019267298</v>
      </c>
      <c r="P59" s="71">
        <v>8.9429717815104617</v>
      </c>
      <c r="Q59" s="71">
        <v>1.4453943197075001</v>
      </c>
      <c r="R59" s="71">
        <v>0</v>
      </c>
      <c r="S59" s="71">
        <v>2.3243537787999999</v>
      </c>
      <c r="T59" s="72"/>
      <c r="U59" s="71">
        <v>2248806</v>
      </c>
      <c r="V59" s="71">
        <v>431</v>
      </c>
      <c r="W59" s="71">
        <v>0</v>
      </c>
      <c r="X59" s="71">
        <v>4685</v>
      </c>
      <c r="Y59" s="71">
        <v>7763</v>
      </c>
      <c r="Z59" s="71">
        <v>8735</v>
      </c>
      <c r="AA59" s="71">
        <v>1797</v>
      </c>
      <c r="AB59" s="71">
        <v>18957</v>
      </c>
      <c r="AC59" s="71">
        <v>0</v>
      </c>
      <c r="AD59" s="71">
        <v>2.3243537787999999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1798</v>
      </c>
      <c r="B60" s="70">
        <v>44</v>
      </c>
      <c r="C60" s="70">
        <v>10</v>
      </c>
      <c r="D60" s="70">
        <v>3</v>
      </c>
      <c r="E60" s="70">
        <v>2013</v>
      </c>
      <c r="F60" s="70" t="s">
        <v>180</v>
      </c>
      <c r="G60" s="70" t="s">
        <v>1788</v>
      </c>
      <c r="H60" s="70" t="s">
        <v>1789</v>
      </c>
      <c r="I60" s="148"/>
      <c r="J60" s="71">
        <v>8.6647564428838404</v>
      </c>
      <c r="K60" s="71">
        <v>0.77135214382162165</v>
      </c>
      <c r="L60" s="71">
        <v>0</v>
      </c>
      <c r="M60" s="71">
        <v>23.859314756673289</v>
      </c>
      <c r="N60" s="71">
        <v>30.79238089434639</v>
      </c>
      <c r="O60" s="71">
        <v>16.204993472392211</v>
      </c>
      <c r="P60" s="71">
        <v>8.9167245969988844</v>
      </c>
      <c r="Q60" s="71">
        <v>1.45489084255281</v>
      </c>
      <c r="R60" s="71">
        <v>0</v>
      </c>
      <c r="S60" s="71">
        <v>1.5559983987199999</v>
      </c>
      <c r="T60" s="72"/>
      <c r="U60" s="71">
        <v>1801016</v>
      </c>
      <c r="V60" s="71">
        <v>431</v>
      </c>
      <c r="W60" s="71">
        <v>0</v>
      </c>
      <c r="X60" s="71">
        <v>4685</v>
      </c>
      <c r="Y60" s="71">
        <v>7773</v>
      </c>
      <c r="Z60" s="71">
        <v>8854</v>
      </c>
      <c r="AA60" s="71">
        <v>1785</v>
      </c>
      <c r="AB60" s="71">
        <v>18808</v>
      </c>
      <c r="AC60" s="71">
        <v>0</v>
      </c>
      <c r="AD60" s="71">
        <v>1.5559983987199999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4.5910000000000002</v>
      </c>
      <c r="BK60" s="71">
        <v>0</v>
      </c>
      <c r="BL60" s="71">
        <v>0</v>
      </c>
      <c r="BM60" s="71">
        <v>0</v>
      </c>
      <c r="BN60" s="72"/>
      <c r="BO60" s="71">
        <v>0</v>
      </c>
      <c r="BP60" s="71">
        <v>0</v>
      </c>
      <c r="BQ60" s="71">
        <v>1</v>
      </c>
      <c r="BR60" s="71">
        <v>0</v>
      </c>
      <c r="BS60" s="71">
        <v>0</v>
      </c>
      <c r="BT60" s="71">
        <v>0</v>
      </c>
      <c r="BU60"/>
      <c r="BV60" s="70">
        <v>4.5910000000000002</v>
      </c>
      <c r="BW60" s="70">
        <v>0</v>
      </c>
      <c r="BX60" s="70">
        <v>0</v>
      </c>
      <c r="BY60" s="70">
        <v>0</v>
      </c>
      <c r="BZ60" s="70">
        <v>0</v>
      </c>
      <c r="CA60" s="70">
        <v>0</v>
      </c>
      <c r="CB60" s="70">
        <v>0</v>
      </c>
      <c r="CC60" s="70">
        <v>0</v>
      </c>
      <c r="CD60" s="70">
        <v>0</v>
      </c>
    </row>
    <row r="61" spans="1:82">
      <c r="A61" s="70" t="s">
        <v>1799</v>
      </c>
      <c r="B61" s="70">
        <v>45</v>
      </c>
      <c r="C61" s="70">
        <v>11</v>
      </c>
      <c r="D61" s="70">
        <v>3</v>
      </c>
      <c r="E61" s="70">
        <v>2014</v>
      </c>
      <c r="F61" s="70" t="s">
        <v>181</v>
      </c>
      <c r="G61" s="70" t="s">
        <v>1788</v>
      </c>
      <c r="H61" s="70" t="s">
        <v>1789</v>
      </c>
      <c r="I61" s="148"/>
      <c r="J61" s="71">
        <v>10.56688881680493</v>
      </c>
      <c r="K61" s="71">
        <v>0.4997347185931279</v>
      </c>
      <c r="L61" s="71">
        <v>0</v>
      </c>
      <c r="M61" s="71">
        <v>21.459030501373189</v>
      </c>
      <c r="N61" s="71">
        <v>30.217029279846521</v>
      </c>
      <c r="O61" s="71">
        <v>15.297480090803058</v>
      </c>
      <c r="P61" s="71">
        <v>8.6969419295050923</v>
      </c>
      <c r="Q61" s="71">
        <v>1.3803696659881499</v>
      </c>
      <c r="R61" s="71">
        <v>0</v>
      </c>
      <c r="S61" s="71">
        <v>1.6307957584599999</v>
      </c>
      <c r="T61" s="72"/>
      <c r="U61" s="71">
        <v>2444671</v>
      </c>
      <c r="V61" s="71">
        <v>235</v>
      </c>
      <c r="W61" s="71">
        <v>0</v>
      </c>
      <c r="X61" s="71">
        <v>4211</v>
      </c>
      <c r="Y61" s="71">
        <v>7783</v>
      </c>
      <c r="Z61" s="71">
        <v>8803</v>
      </c>
      <c r="AA61" s="71">
        <v>1732</v>
      </c>
      <c r="AB61" s="71">
        <v>18599</v>
      </c>
      <c r="AC61" s="71">
        <v>0</v>
      </c>
      <c r="AD61" s="71">
        <v>1.6307957584599999</v>
      </c>
      <c r="AE61" s="72"/>
      <c r="AF61" s="71"/>
      <c r="AG61" s="71"/>
      <c r="AH61" s="71"/>
      <c r="AI61" s="71"/>
      <c r="AJ61" s="71"/>
      <c r="AK61" s="71"/>
      <c r="AL61" s="71"/>
      <c r="AM61" s="71"/>
      <c r="AN61" s="71"/>
      <c r="AO61" s="71"/>
      <c r="AP61" s="71"/>
      <c r="AQ61" s="72"/>
      <c r="AR61" s="71">
        <v>402</v>
      </c>
      <c r="AS61" s="71">
        <v>32</v>
      </c>
      <c r="AT61" s="71">
        <v>0</v>
      </c>
      <c r="AU61" s="71">
        <v>0</v>
      </c>
      <c r="AV61" s="71">
        <v>0</v>
      </c>
      <c r="AW61" s="71">
        <v>0</v>
      </c>
      <c r="AX61" s="71"/>
      <c r="AY61" s="72"/>
      <c r="AZ61" s="71">
        <v>1609.8</v>
      </c>
      <c r="BA61" s="71">
        <v>624.9</v>
      </c>
      <c r="BB61" s="71">
        <v>0</v>
      </c>
      <c r="BC61" s="71">
        <v>0</v>
      </c>
      <c r="BD61" s="71">
        <v>0</v>
      </c>
      <c r="BE61" s="71">
        <v>0</v>
      </c>
      <c r="BF61" s="71"/>
      <c r="BG61" s="72"/>
      <c r="BH61" s="71">
        <v>0</v>
      </c>
      <c r="BI61" s="71">
        <v>0</v>
      </c>
      <c r="BJ61" s="71">
        <v>4.6289999999999996</v>
      </c>
      <c r="BK61" s="71">
        <v>0</v>
      </c>
      <c r="BL61" s="71">
        <v>0</v>
      </c>
      <c r="BM61" s="71">
        <v>0</v>
      </c>
      <c r="BN61" s="72"/>
      <c r="BO61" s="71">
        <v>0</v>
      </c>
      <c r="BP61" s="71">
        <v>0</v>
      </c>
      <c r="BQ61" s="71">
        <v>1</v>
      </c>
      <c r="BR61" s="71">
        <v>0</v>
      </c>
      <c r="BS61" s="71">
        <v>0</v>
      </c>
      <c r="BT61" s="71">
        <v>0</v>
      </c>
      <c r="BU61"/>
      <c r="BV61" s="70">
        <v>4.6289999999999996</v>
      </c>
      <c r="BW61" s="70">
        <v>0</v>
      </c>
      <c r="BX61" s="70">
        <v>0</v>
      </c>
      <c r="BY61" s="70">
        <v>0</v>
      </c>
      <c r="BZ61" s="70">
        <v>0</v>
      </c>
      <c r="CA61" s="70">
        <v>0</v>
      </c>
      <c r="CB61" s="70">
        <v>0</v>
      </c>
      <c r="CC61" s="70">
        <v>0</v>
      </c>
      <c r="CD61" s="70">
        <v>0</v>
      </c>
    </row>
    <row r="62" spans="1:82">
      <c r="A62" s="70" t="s">
        <v>1800</v>
      </c>
      <c r="B62" s="70">
        <v>46</v>
      </c>
      <c r="C62" s="70">
        <v>12</v>
      </c>
      <c r="D62" s="70">
        <v>3</v>
      </c>
      <c r="E62" s="70">
        <v>2015</v>
      </c>
      <c r="F62" s="70" t="s">
        <v>182</v>
      </c>
      <c r="G62" s="70" t="s">
        <v>1788</v>
      </c>
      <c r="H62" s="70" t="s">
        <v>1789</v>
      </c>
      <c r="I62" s="148"/>
      <c r="J62" s="71">
        <v>7.2733909328292263</v>
      </c>
      <c r="K62" s="71">
        <v>0.52180169897385265</v>
      </c>
      <c r="L62" s="71">
        <v>0</v>
      </c>
      <c r="M62" s="71">
        <v>22.22136513234706</v>
      </c>
      <c r="N62" s="71">
        <v>27.722533322027221</v>
      </c>
      <c r="O62" s="71">
        <v>14.926185484095178</v>
      </c>
      <c r="P62" s="71">
        <v>8.5329529509778208</v>
      </c>
      <c r="Q62" s="71">
        <v>1.3339286184583701</v>
      </c>
      <c r="R62" s="71">
        <v>0</v>
      </c>
      <c r="S62" s="71">
        <v>1.45439158279</v>
      </c>
      <c r="T62" s="72"/>
      <c r="U62" s="71">
        <v>1554792</v>
      </c>
      <c r="V62" s="71">
        <v>235</v>
      </c>
      <c r="W62" s="71">
        <v>0</v>
      </c>
      <c r="X62" s="71">
        <v>4211</v>
      </c>
      <c r="Y62" s="71">
        <v>7773</v>
      </c>
      <c r="Z62" s="71">
        <v>8672</v>
      </c>
      <c r="AA62" s="71">
        <v>1698</v>
      </c>
      <c r="AB62" s="71">
        <v>18360</v>
      </c>
      <c r="AC62" s="71">
        <v>0</v>
      </c>
      <c r="AD62" s="71">
        <v>1.45439158279</v>
      </c>
      <c r="AE62" s="72"/>
      <c r="AF62" s="71">
        <v>9645760.2410885748</v>
      </c>
      <c r="AG62" s="71">
        <v>385973.28328145732</v>
      </c>
      <c r="AH62" s="71">
        <v>0</v>
      </c>
      <c r="AI62" s="71">
        <v>27188360.76671204</v>
      </c>
      <c r="AJ62" s="71">
        <v>43361134.193167232</v>
      </c>
      <c r="AK62" s="71">
        <v>0</v>
      </c>
      <c r="AL62" s="71">
        <v>0</v>
      </c>
      <c r="AM62" s="71">
        <v>2516160.9826966762</v>
      </c>
      <c r="AN62" s="71">
        <v>0</v>
      </c>
      <c r="AO62" s="71">
        <v>0</v>
      </c>
      <c r="AP62" s="71">
        <v>83097389.466945976</v>
      </c>
      <c r="AQ62" s="72"/>
      <c r="AR62" s="71">
        <v>423</v>
      </c>
      <c r="AS62" s="71">
        <v>48</v>
      </c>
      <c r="AT62" s="71">
        <v>0</v>
      </c>
      <c r="AU62" s="71">
        <v>0</v>
      </c>
      <c r="AV62" s="71">
        <v>0</v>
      </c>
      <c r="AW62" s="71">
        <v>0</v>
      </c>
      <c r="AX62" s="71"/>
      <c r="AY62" s="72"/>
      <c r="AZ62" s="71">
        <v>1703.8</v>
      </c>
      <c r="BA62" s="71">
        <v>2018.3</v>
      </c>
      <c r="BB62" s="71">
        <v>0</v>
      </c>
      <c r="BC62" s="71">
        <v>0</v>
      </c>
      <c r="BD62" s="71">
        <v>0</v>
      </c>
      <c r="BE62" s="71">
        <v>0</v>
      </c>
      <c r="BF62" s="71"/>
      <c r="BG62" s="72"/>
      <c r="BH62" s="71">
        <v>0</v>
      </c>
      <c r="BI62" s="71">
        <v>0</v>
      </c>
      <c r="BJ62" s="71">
        <v>4.5880000000000001</v>
      </c>
      <c r="BK62" s="71">
        <v>0</v>
      </c>
      <c r="BL62" s="71">
        <v>0</v>
      </c>
      <c r="BM62" s="71">
        <v>0</v>
      </c>
      <c r="BN62" s="72"/>
      <c r="BO62" s="71">
        <v>0</v>
      </c>
      <c r="BP62" s="71">
        <v>0</v>
      </c>
      <c r="BQ62" s="71">
        <v>1</v>
      </c>
      <c r="BR62" s="71">
        <v>0</v>
      </c>
      <c r="BS62" s="71">
        <v>0</v>
      </c>
      <c r="BT62" s="71">
        <v>0</v>
      </c>
      <c r="BU62"/>
      <c r="BV62" s="70">
        <v>4.5880000000000001</v>
      </c>
      <c r="BW62" s="70">
        <v>0</v>
      </c>
      <c r="BX62" s="70">
        <v>0</v>
      </c>
      <c r="BY62" s="70">
        <v>0</v>
      </c>
      <c r="BZ62" s="70">
        <v>0</v>
      </c>
      <c r="CA62" s="70">
        <v>0</v>
      </c>
      <c r="CB62" s="70">
        <v>0</v>
      </c>
      <c r="CC62" s="70">
        <v>0</v>
      </c>
      <c r="CD62" s="70">
        <v>0</v>
      </c>
    </row>
    <row r="63" spans="1:82">
      <c r="A63" s="70" t="s">
        <v>1801</v>
      </c>
      <c r="B63" s="70">
        <v>47</v>
      </c>
      <c r="C63" s="70">
        <v>13</v>
      </c>
      <c r="D63" s="70">
        <v>3</v>
      </c>
      <c r="E63" s="70">
        <v>2016</v>
      </c>
      <c r="F63" s="70" t="s">
        <v>155</v>
      </c>
      <c r="G63" s="70" t="s">
        <v>1788</v>
      </c>
      <c r="H63" s="70" t="s">
        <v>1789</v>
      </c>
      <c r="I63" s="148"/>
      <c r="J63" s="71">
        <v>10.305507210421018</v>
      </c>
      <c r="K63" s="71">
        <v>0.51696686487080912</v>
      </c>
      <c r="L63" s="71">
        <v>0</v>
      </c>
      <c r="M63" s="71">
        <v>19.503354124447835</v>
      </c>
      <c r="N63" s="71">
        <v>28.553057986172448</v>
      </c>
      <c r="O63" s="71">
        <v>14.746629923797167</v>
      </c>
      <c r="P63" s="71">
        <v>8.405588945925043</v>
      </c>
      <c r="Q63" s="71">
        <v>1.2816181453619488</v>
      </c>
      <c r="R63" s="71">
        <v>0</v>
      </c>
      <c r="S63" s="71">
        <v>1.3232460203592</v>
      </c>
      <c r="T63" s="72"/>
      <c r="U63" s="71">
        <v>2332800</v>
      </c>
      <c r="V63" s="71">
        <v>235</v>
      </c>
      <c r="W63" s="71">
        <v>0</v>
      </c>
      <c r="X63" s="71">
        <v>4211</v>
      </c>
      <c r="Y63" s="71">
        <v>7773</v>
      </c>
      <c r="Z63" s="71">
        <v>8673</v>
      </c>
      <c r="AA63" s="71">
        <v>1730</v>
      </c>
      <c r="AB63" s="71">
        <v>18145</v>
      </c>
      <c r="AC63" s="71">
        <v>0</v>
      </c>
      <c r="AD63" s="71">
        <v>1.3232460203592</v>
      </c>
      <c r="AE63" s="72"/>
      <c r="AF63" s="71">
        <v>14341227.77402295</v>
      </c>
      <c r="AG63" s="71">
        <v>367681.83036915382</v>
      </c>
      <c r="AH63" s="71">
        <v>0</v>
      </c>
      <c r="AI63" s="71">
        <v>28859367.6057254</v>
      </c>
      <c r="AJ63" s="71">
        <v>41943854.073179387</v>
      </c>
      <c r="AK63" s="71">
        <v>0</v>
      </c>
      <c r="AL63" s="71">
        <v>0</v>
      </c>
      <c r="AM63" s="71">
        <v>2488628.0534918918</v>
      </c>
      <c r="AN63" s="71">
        <v>0</v>
      </c>
      <c r="AO63" s="71">
        <v>0</v>
      </c>
      <c r="AP63" s="71">
        <v>88000759.336788774</v>
      </c>
      <c r="AQ63" s="72"/>
      <c r="AR63" s="71">
        <v>455</v>
      </c>
      <c r="AS63" s="71">
        <v>60</v>
      </c>
      <c r="AT63" s="71">
        <v>0</v>
      </c>
      <c r="AU63" s="71">
        <v>0</v>
      </c>
      <c r="AV63" s="71">
        <v>0</v>
      </c>
      <c r="AW63" s="71">
        <v>0</v>
      </c>
      <c r="AX63" s="71"/>
      <c r="AY63" s="72"/>
      <c r="AZ63" s="71">
        <v>1861.2</v>
      </c>
      <c r="BA63" s="71">
        <v>2313.1</v>
      </c>
      <c r="BB63" s="71">
        <v>0</v>
      </c>
      <c r="BC63" s="71">
        <v>0</v>
      </c>
      <c r="BD63" s="71">
        <v>0</v>
      </c>
      <c r="BE63" s="71">
        <v>0</v>
      </c>
      <c r="BF63" s="71"/>
      <c r="BG63" s="72"/>
      <c r="BH63" s="71">
        <v>0</v>
      </c>
      <c r="BI63" s="71">
        <v>0</v>
      </c>
      <c r="BJ63" s="71">
        <v>4.1109999999999998</v>
      </c>
      <c r="BK63" s="71">
        <v>0</v>
      </c>
      <c r="BL63" s="71">
        <v>0</v>
      </c>
      <c r="BM63" s="71">
        <v>0</v>
      </c>
      <c r="BN63" s="72"/>
      <c r="BO63" s="71">
        <v>0</v>
      </c>
      <c r="BP63" s="71">
        <v>0</v>
      </c>
      <c r="BQ63" s="71">
        <v>1</v>
      </c>
      <c r="BR63" s="71">
        <v>0</v>
      </c>
      <c r="BS63" s="71">
        <v>0</v>
      </c>
      <c r="BT63" s="71">
        <v>0</v>
      </c>
      <c r="BU63"/>
      <c r="BV63" s="70">
        <v>4.1109999999999998</v>
      </c>
      <c r="BW63" s="70">
        <v>0</v>
      </c>
      <c r="BX63" s="70">
        <v>0</v>
      </c>
      <c r="BY63" s="70">
        <v>0</v>
      </c>
      <c r="BZ63" s="70">
        <v>0</v>
      </c>
      <c r="CA63" s="70">
        <v>0</v>
      </c>
      <c r="CB63" s="70">
        <v>0</v>
      </c>
      <c r="CC63" s="70">
        <v>0</v>
      </c>
      <c r="CD63" s="70">
        <v>0</v>
      </c>
    </row>
    <row r="64" spans="1:82">
      <c r="A64" s="70" t="s">
        <v>1802</v>
      </c>
      <c r="B64" s="70">
        <v>48</v>
      </c>
      <c r="C64" s="70">
        <v>14</v>
      </c>
      <c r="D64" s="70">
        <v>3</v>
      </c>
      <c r="E64" s="70">
        <v>2017</v>
      </c>
      <c r="F64" s="70" t="s">
        <v>156</v>
      </c>
      <c r="G64" s="1064" t="s">
        <v>1788</v>
      </c>
      <c r="H64" s="70" t="s">
        <v>1789</v>
      </c>
      <c r="I64" s="148"/>
      <c r="J64" s="71">
        <v>9.9357947459074225</v>
      </c>
      <c r="K64" s="71">
        <v>0.50959030532248273</v>
      </c>
      <c r="L64" s="71">
        <v>0</v>
      </c>
      <c r="M64" s="71">
        <v>17.552653155981019</v>
      </c>
      <c r="N64" s="71">
        <v>24.901801307319875</v>
      </c>
      <c r="O64" s="71">
        <v>14.434080540229795</v>
      </c>
      <c r="P64" s="71">
        <v>8.3378587104831645</v>
      </c>
      <c r="Q64" s="71">
        <v>1.2270587803344699</v>
      </c>
      <c r="R64" s="71">
        <v>0</v>
      </c>
      <c r="S64" s="71">
        <v>1.4905184485499996</v>
      </c>
      <c r="T64" s="72"/>
      <c r="U64" s="71">
        <v>2869051</v>
      </c>
      <c r="V64" s="71">
        <v>235</v>
      </c>
      <c r="W64" s="71">
        <v>0</v>
      </c>
      <c r="X64" s="71">
        <v>4211</v>
      </c>
      <c r="Y64" s="71">
        <v>7772</v>
      </c>
      <c r="Z64" s="71">
        <v>8630</v>
      </c>
      <c r="AA64" s="71">
        <v>1727</v>
      </c>
      <c r="AB64" s="71">
        <v>17965</v>
      </c>
      <c r="AC64" s="71">
        <v>0</v>
      </c>
      <c r="AD64" s="71">
        <v>1.49051844855</v>
      </c>
      <c r="AE64" s="72"/>
      <c r="AF64" s="71">
        <v>15427599.93064253</v>
      </c>
      <c r="AG64" s="71">
        <v>378263.57979239809</v>
      </c>
      <c r="AH64" s="71">
        <v>0</v>
      </c>
      <c r="AI64" s="71">
        <v>30292616.87592103</v>
      </c>
      <c r="AJ64" s="71">
        <v>42052096.608338408</v>
      </c>
      <c r="AK64" s="71">
        <v>0</v>
      </c>
      <c r="AL64" s="71">
        <v>0</v>
      </c>
      <c r="AM64" s="71">
        <v>2467796.0382815842</v>
      </c>
      <c r="AN64" s="71">
        <v>0</v>
      </c>
      <c r="AO64" s="71">
        <v>0</v>
      </c>
      <c r="AP64" s="71">
        <v>90618373.032975957</v>
      </c>
      <c r="AQ64" s="72"/>
      <c r="AR64" s="71">
        <v>468</v>
      </c>
      <c r="AS64" s="71">
        <v>65</v>
      </c>
      <c r="AT64" s="71">
        <v>0</v>
      </c>
      <c r="AU64" s="71">
        <v>0</v>
      </c>
      <c r="AV64" s="71">
        <v>0</v>
      </c>
      <c r="AW64" s="71">
        <v>0</v>
      </c>
      <c r="AX64" s="71"/>
      <c r="AY64" s="72"/>
      <c r="AZ64" s="71">
        <v>1931.5</v>
      </c>
      <c r="BA64" s="71">
        <v>2416.1</v>
      </c>
      <c r="BB64" s="71">
        <v>0</v>
      </c>
      <c r="BC64" s="71">
        <v>0</v>
      </c>
      <c r="BD64" s="71">
        <v>0</v>
      </c>
      <c r="BE64" s="71">
        <v>0</v>
      </c>
      <c r="BF64" s="71"/>
      <c r="BG64" s="72"/>
      <c r="BH64" s="71">
        <v>0</v>
      </c>
      <c r="BI64" s="71">
        <v>0</v>
      </c>
      <c r="BJ64" s="71">
        <v>4.4039999999999999</v>
      </c>
      <c r="BK64" s="71">
        <v>0</v>
      </c>
      <c r="BL64" s="71">
        <v>0</v>
      </c>
      <c r="BM64" s="71">
        <v>0</v>
      </c>
      <c r="BN64" s="72"/>
      <c r="BO64" s="71">
        <v>0</v>
      </c>
      <c r="BP64" s="71">
        <v>0</v>
      </c>
      <c r="BQ64" s="71">
        <v>1</v>
      </c>
      <c r="BR64" s="71">
        <v>0</v>
      </c>
      <c r="BS64" s="71">
        <v>0</v>
      </c>
      <c r="BT64" s="71">
        <v>0</v>
      </c>
      <c r="BU64"/>
      <c r="BV64" s="70">
        <v>4.4039999999999999</v>
      </c>
      <c r="BW64" s="70">
        <v>0</v>
      </c>
      <c r="BX64" s="70">
        <v>0</v>
      </c>
      <c r="BY64" s="70">
        <v>0</v>
      </c>
      <c r="BZ64" s="70">
        <v>0</v>
      </c>
      <c r="CA64" s="70">
        <v>0</v>
      </c>
      <c r="CB64" s="70">
        <v>0</v>
      </c>
      <c r="CC64" s="70">
        <v>0</v>
      </c>
      <c r="CD64" s="70">
        <v>0</v>
      </c>
    </row>
    <row r="65" spans="1:82">
      <c r="A65" s="70" t="s">
        <v>1803</v>
      </c>
      <c r="B65" s="70">
        <v>49</v>
      </c>
      <c r="C65" s="70">
        <v>15</v>
      </c>
      <c r="D65" s="70">
        <v>3</v>
      </c>
      <c r="E65" s="70">
        <v>2018</v>
      </c>
      <c r="F65" s="70" t="s">
        <v>183</v>
      </c>
      <c r="G65" s="1064" t="s">
        <v>1788</v>
      </c>
      <c r="H65" s="70" t="s">
        <v>1789</v>
      </c>
      <c r="I65" s="148"/>
      <c r="J65" s="71">
        <v>9.0683864117062303</v>
      </c>
      <c r="K65" s="71">
        <v>0.45469829134422241</v>
      </c>
      <c r="L65" s="71">
        <v>0</v>
      </c>
      <c r="M65" s="71">
        <v>15.544384549727601</v>
      </c>
      <c r="N65" s="71">
        <v>19.259033126976476</v>
      </c>
      <c r="O65" s="71">
        <v>14.112020840434154</v>
      </c>
      <c r="P65" s="71">
        <v>8.1401444417890829</v>
      </c>
      <c r="Q65" s="71">
        <v>1.1266576941664199</v>
      </c>
      <c r="R65" s="71">
        <v>0</v>
      </c>
      <c r="S65" s="71">
        <v>1.6105182288384001</v>
      </c>
      <c r="T65" s="72"/>
      <c r="U65" s="71">
        <v>3041259</v>
      </c>
      <c r="V65" s="71">
        <v>235</v>
      </c>
      <c r="W65" s="71">
        <v>0</v>
      </c>
      <c r="X65" s="71">
        <v>4211</v>
      </c>
      <c r="Y65" s="71">
        <v>7789</v>
      </c>
      <c r="Z65" s="71">
        <v>8599</v>
      </c>
      <c r="AA65" s="71">
        <v>1703</v>
      </c>
      <c r="AB65" s="71">
        <v>17776</v>
      </c>
      <c r="AC65" s="71">
        <v>0</v>
      </c>
      <c r="AD65" s="71">
        <v>1.6105182288383999</v>
      </c>
      <c r="AE65" s="72"/>
      <c r="AF65" s="71">
        <v>15936059.00843646</v>
      </c>
      <c r="AG65" s="71">
        <v>332165.49765431869</v>
      </c>
      <c r="AH65" s="71">
        <v>0</v>
      </c>
      <c r="AI65" s="71">
        <v>29773103.3056463</v>
      </c>
      <c r="AJ65" s="71">
        <v>36378580.98880323</v>
      </c>
      <c r="AK65" s="71">
        <v>0</v>
      </c>
      <c r="AL65" s="71">
        <v>0</v>
      </c>
      <c r="AM65" s="71">
        <v>2446886.14401027</v>
      </c>
      <c r="AN65" s="71">
        <v>0</v>
      </c>
      <c r="AO65" s="71">
        <v>0</v>
      </c>
      <c r="AP65" s="71">
        <v>84866794.944550574</v>
      </c>
      <c r="AQ65" s="72"/>
      <c r="AR65" s="71">
        <v>487</v>
      </c>
      <c r="AS65" s="71">
        <v>70</v>
      </c>
      <c r="AT65" s="71">
        <v>0</v>
      </c>
      <c r="AU65" s="71">
        <v>0</v>
      </c>
      <c r="AV65" s="71">
        <v>0</v>
      </c>
      <c r="AW65" s="71">
        <v>0</v>
      </c>
      <c r="AX65" s="71"/>
      <c r="AY65" s="72"/>
      <c r="AZ65" s="71">
        <v>2032.4</v>
      </c>
      <c r="BA65" s="71">
        <v>2537</v>
      </c>
      <c r="BB65" s="71">
        <v>0</v>
      </c>
      <c r="BC65" s="71">
        <v>0</v>
      </c>
      <c r="BD65" s="71">
        <v>0</v>
      </c>
      <c r="BE65" s="71">
        <v>0</v>
      </c>
      <c r="BF65" s="71"/>
      <c r="BG65" s="72"/>
      <c r="BH65" s="71">
        <v>0</v>
      </c>
      <c r="BI65" s="71">
        <v>0</v>
      </c>
      <c r="BJ65" s="71">
        <v>4.29</v>
      </c>
      <c r="BK65" s="71">
        <v>0</v>
      </c>
      <c r="BL65" s="71">
        <v>0</v>
      </c>
      <c r="BM65" s="71">
        <v>0</v>
      </c>
      <c r="BN65" s="72"/>
      <c r="BO65" s="71">
        <v>0</v>
      </c>
      <c r="BP65" s="71">
        <v>0</v>
      </c>
      <c r="BQ65" s="71">
        <v>1</v>
      </c>
      <c r="BR65" s="71">
        <v>0</v>
      </c>
      <c r="BS65" s="71">
        <v>0</v>
      </c>
      <c r="BT65" s="71">
        <v>0</v>
      </c>
      <c r="BU65"/>
      <c r="BV65" s="70">
        <v>4.29</v>
      </c>
      <c r="BW65" s="70">
        <v>0</v>
      </c>
      <c r="BX65" s="70">
        <v>0</v>
      </c>
      <c r="BY65" s="70">
        <v>0</v>
      </c>
      <c r="BZ65" s="70">
        <v>0</v>
      </c>
      <c r="CA65" s="70">
        <v>0</v>
      </c>
      <c r="CB65" s="70">
        <v>0</v>
      </c>
      <c r="CC65" s="70">
        <v>0</v>
      </c>
      <c r="CD65" s="70">
        <v>0</v>
      </c>
    </row>
    <row r="66" spans="1:82">
      <c r="A66" s="70" t="s">
        <v>1804</v>
      </c>
      <c r="B66" s="70">
        <v>50</v>
      </c>
      <c r="C66" s="70">
        <v>16</v>
      </c>
      <c r="D66" s="70">
        <v>3</v>
      </c>
      <c r="E66" s="70">
        <v>2019</v>
      </c>
      <c r="F66" s="70" t="s">
        <v>158</v>
      </c>
      <c r="G66" s="70" t="s">
        <v>1788</v>
      </c>
      <c r="H66" s="70" t="s">
        <v>1789</v>
      </c>
      <c r="I66" s="148"/>
      <c r="J66" s="71">
        <v>9.7716449944294848</v>
      </c>
      <c r="K66" s="71">
        <v>0.42195838639341848</v>
      </c>
      <c r="L66" s="71">
        <v>0</v>
      </c>
      <c r="M66" s="71">
        <v>13.853052766167</v>
      </c>
      <c r="N66" s="71">
        <v>20.480201635009898</v>
      </c>
      <c r="O66" s="71">
        <v>13.664671357723574</v>
      </c>
      <c r="P66" s="71">
        <v>8.0811351757230536</v>
      </c>
      <c r="Q66" s="71">
        <v>1.08801288077981</v>
      </c>
      <c r="R66" s="71">
        <v>0</v>
      </c>
      <c r="S66" s="71">
        <v>2.800323288</v>
      </c>
      <c r="T66" s="72"/>
      <c r="U66" s="71">
        <v>3445656</v>
      </c>
      <c r="V66" s="71">
        <v>235</v>
      </c>
      <c r="W66" s="71">
        <v>0</v>
      </c>
      <c r="X66" s="71">
        <v>4211</v>
      </c>
      <c r="Y66" s="71">
        <v>7859</v>
      </c>
      <c r="Z66" s="71">
        <v>8555</v>
      </c>
      <c r="AA66" s="71">
        <v>1678</v>
      </c>
      <c r="AB66" s="71">
        <v>17631</v>
      </c>
      <c r="AC66" s="71">
        <v>0</v>
      </c>
      <c r="AD66" s="71">
        <v>2.800323288</v>
      </c>
      <c r="AE66" s="72"/>
      <c r="AF66" s="71">
        <v>18043203.757807359</v>
      </c>
      <c r="AG66" s="71">
        <v>324084.45270055241</v>
      </c>
      <c r="AH66" s="71">
        <v>0</v>
      </c>
      <c r="AI66" s="71">
        <v>27696314.63543522</v>
      </c>
      <c r="AJ66" s="71">
        <v>40461073.132595137</v>
      </c>
      <c r="AK66" s="71">
        <v>0</v>
      </c>
      <c r="AL66" s="71">
        <v>0</v>
      </c>
      <c r="AM66" s="71">
        <v>2401209.4739030609</v>
      </c>
      <c r="AN66" s="71">
        <v>0</v>
      </c>
      <c r="AO66" s="71">
        <v>0</v>
      </c>
      <c r="AP66" s="71">
        <v>88925885.452441335</v>
      </c>
      <c r="AQ66" s="72"/>
      <c r="AR66" s="71">
        <v>515</v>
      </c>
      <c r="AS66" s="71">
        <v>77</v>
      </c>
      <c r="AT66" s="71">
        <v>0</v>
      </c>
      <c r="AU66" s="71">
        <v>0</v>
      </c>
      <c r="AV66" s="71">
        <v>0</v>
      </c>
      <c r="AW66" s="71">
        <v>0</v>
      </c>
      <c r="AX66" s="71"/>
      <c r="AY66" s="72"/>
      <c r="AZ66" s="71">
        <v>2177.7999999999988</v>
      </c>
      <c r="BA66" s="71">
        <v>2618.8000000000002</v>
      </c>
      <c r="BB66" s="71">
        <v>0</v>
      </c>
      <c r="BC66" s="71">
        <v>0</v>
      </c>
      <c r="BD66" s="71">
        <v>0</v>
      </c>
      <c r="BE66" s="71">
        <v>0</v>
      </c>
      <c r="BF66" s="71"/>
      <c r="BG66" s="72"/>
      <c r="BH66" s="71">
        <v>0</v>
      </c>
      <c r="BI66" s="71">
        <v>0</v>
      </c>
      <c r="BJ66" s="71">
        <v>4.0979999999999999</v>
      </c>
      <c r="BK66" s="71">
        <v>0</v>
      </c>
      <c r="BL66" s="71">
        <v>0</v>
      </c>
      <c r="BM66" s="71">
        <v>0</v>
      </c>
      <c r="BN66" s="72"/>
      <c r="BO66" s="71">
        <v>0</v>
      </c>
      <c r="BP66" s="71">
        <v>0</v>
      </c>
      <c r="BQ66" s="71">
        <v>1</v>
      </c>
      <c r="BR66" s="71">
        <v>0</v>
      </c>
      <c r="BS66" s="71">
        <v>0</v>
      </c>
      <c r="BT66" s="71">
        <v>0</v>
      </c>
      <c r="BU66"/>
      <c r="BV66" s="70">
        <v>4.0979999999999999</v>
      </c>
      <c r="BW66" s="70">
        <v>0</v>
      </c>
      <c r="BX66" s="70">
        <v>0</v>
      </c>
      <c r="BY66" s="70">
        <v>0</v>
      </c>
      <c r="BZ66" s="70">
        <v>0</v>
      </c>
      <c r="CA66" s="70">
        <v>0</v>
      </c>
      <c r="CB66" s="70">
        <v>0</v>
      </c>
      <c r="CC66" s="70">
        <v>0</v>
      </c>
      <c r="CD66" s="70">
        <v>0</v>
      </c>
    </row>
    <row r="67" spans="1:82">
      <c r="A67" s="70" t="s">
        <v>1805</v>
      </c>
      <c r="B67" s="70">
        <v>51</v>
      </c>
      <c r="C67" s="70">
        <v>17</v>
      </c>
      <c r="D67" s="70">
        <v>3</v>
      </c>
      <c r="E67" s="70">
        <v>2020</v>
      </c>
      <c r="F67" s="70" t="s">
        <v>159</v>
      </c>
      <c r="G67" s="70" t="s">
        <v>1788</v>
      </c>
      <c r="H67" s="70" t="s">
        <v>1789</v>
      </c>
      <c r="I67" s="148"/>
      <c r="J67" s="71">
        <v>9.8674955308279984</v>
      </c>
      <c r="K67" s="71">
        <v>0.23806670702733193</v>
      </c>
      <c r="L67" s="71">
        <v>0</v>
      </c>
      <c r="M67" s="71">
        <v>10.214531091533569</v>
      </c>
      <c r="N67" s="71">
        <v>18.682244606643135</v>
      </c>
      <c r="O67" s="71">
        <v>11.941396446054815</v>
      </c>
      <c r="P67" s="71">
        <v>7.5848263041648938</v>
      </c>
      <c r="Q67" s="71">
        <v>1.02750852667297</v>
      </c>
      <c r="R67" s="71">
        <v>0</v>
      </c>
      <c r="S67" s="71">
        <v>1.71690033984</v>
      </c>
      <c r="T67" s="72"/>
      <c r="U67" s="71">
        <v>2717645</v>
      </c>
      <c r="V67" s="71">
        <v>114</v>
      </c>
      <c r="W67" s="71">
        <v>0</v>
      </c>
      <c r="X67" s="71">
        <v>3496</v>
      </c>
      <c r="Y67" s="71">
        <v>7890</v>
      </c>
      <c r="Z67" s="71">
        <v>8533</v>
      </c>
      <c r="AA67" s="71">
        <v>1674</v>
      </c>
      <c r="AB67" s="71">
        <v>17427</v>
      </c>
      <c r="AC67" s="71">
        <v>0</v>
      </c>
      <c r="AD67" s="71">
        <v>1.71690033984</v>
      </c>
      <c r="AE67" s="72"/>
      <c r="AF67" s="71">
        <v>16910921.884037979</v>
      </c>
      <c r="AG67" s="71">
        <v>168078.45723691417</v>
      </c>
      <c r="AH67" s="71">
        <v>0</v>
      </c>
      <c r="AI67" s="71">
        <v>19691535.946518164</v>
      </c>
      <c r="AJ67" s="71">
        <v>35714528.6319144</v>
      </c>
      <c r="AK67" s="71"/>
      <c r="AL67" s="71"/>
      <c r="AM67" s="71">
        <v>2274417.1180082997</v>
      </c>
      <c r="AN67" s="71"/>
      <c r="AO67" s="71"/>
      <c r="AP67" s="71">
        <v>74759482.037715748</v>
      </c>
      <c r="AQ67" s="72"/>
      <c r="AR67" s="71">
        <v>532</v>
      </c>
      <c r="AS67" s="71">
        <v>80</v>
      </c>
      <c r="AT67" s="71">
        <v>0</v>
      </c>
      <c r="AU67" s="71">
        <v>0</v>
      </c>
      <c r="AV67" s="71">
        <v>0</v>
      </c>
      <c r="AW67" s="71">
        <v>0</v>
      </c>
      <c r="AX67" s="71"/>
      <c r="AY67" s="72"/>
      <c r="AZ67" s="71">
        <v>2269.8999999999992</v>
      </c>
      <c r="BA67" s="71">
        <v>2767.3000000000011</v>
      </c>
      <c r="BB67" s="71">
        <v>0</v>
      </c>
      <c r="BC67" s="71">
        <v>0</v>
      </c>
      <c r="BD67" s="71">
        <v>0</v>
      </c>
      <c r="BE67" s="71">
        <v>0</v>
      </c>
      <c r="BF67" s="71"/>
      <c r="BG67" s="72"/>
      <c r="BH67" s="71">
        <v>0</v>
      </c>
      <c r="BI67" s="71">
        <v>0</v>
      </c>
      <c r="BJ67" s="71">
        <v>4.2190000000000003</v>
      </c>
      <c r="BK67" s="71">
        <v>0</v>
      </c>
      <c r="BL67" s="71">
        <v>0</v>
      </c>
      <c r="BM67" s="71">
        <v>0</v>
      </c>
      <c r="BN67" s="72"/>
      <c r="BO67" s="71">
        <v>0</v>
      </c>
      <c r="BP67" s="71">
        <v>0</v>
      </c>
      <c r="BQ67" s="71">
        <v>1</v>
      </c>
      <c r="BR67" s="71">
        <v>0</v>
      </c>
      <c r="BS67" s="71">
        <v>0</v>
      </c>
      <c r="BT67" s="71">
        <v>0</v>
      </c>
      <c r="BU67"/>
      <c r="BV67" s="70">
        <v>4.2190000000000003</v>
      </c>
      <c r="BW67" s="70">
        <v>0</v>
      </c>
      <c r="BX67" s="70">
        <v>0</v>
      </c>
      <c r="BY67" s="70">
        <v>0</v>
      </c>
      <c r="BZ67" s="70">
        <v>0</v>
      </c>
      <c r="CA67" s="70">
        <v>0</v>
      </c>
      <c r="CB67" s="70">
        <v>0</v>
      </c>
      <c r="CC67" s="70">
        <v>0</v>
      </c>
      <c r="CD67" s="70">
        <v>0</v>
      </c>
    </row>
    <row r="68" spans="1:82">
      <c r="A68" s="70" t="s">
        <v>1806</v>
      </c>
      <c r="B68" s="70">
        <v>51</v>
      </c>
      <c r="C68" s="70">
        <v>18</v>
      </c>
      <c r="D68" s="70">
        <v>3</v>
      </c>
      <c r="E68" s="70">
        <v>2021</v>
      </c>
      <c r="F68" s="70" t="s">
        <v>160</v>
      </c>
      <c r="G68" s="70" t="s">
        <v>1788</v>
      </c>
      <c r="H68" s="70" t="s">
        <v>1789</v>
      </c>
      <c r="I68" s="148"/>
      <c r="J68" s="71">
        <v>10.279423136676705</v>
      </c>
      <c r="K68" s="71">
        <v>0.24976214063199026</v>
      </c>
      <c r="L68" s="71">
        <v>0</v>
      </c>
      <c r="M68" s="71">
        <v>10.297466088314767</v>
      </c>
      <c r="N68" s="71">
        <v>18.806319160662191</v>
      </c>
      <c r="O68" s="71">
        <v>11.558089714273995</v>
      </c>
      <c r="P68" s="71">
        <v>7.7319588763089033</v>
      </c>
      <c r="Q68" s="71">
        <v>1.0087540545055</v>
      </c>
      <c r="R68" s="71">
        <v>0</v>
      </c>
      <c r="S68" s="71">
        <v>2.0837744415600001</v>
      </c>
      <c r="T68" s="72"/>
      <c r="U68" s="71">
        <v>3721322</v>
      </c>
      <c r="V68" s="71">
        <v>114</v>
      </c>
      <c r="W68" s="71">
        <v>0</v>
      </c>
      <c r="X68" s="71">
        <v>3496</v>
      </c>
      <c r="Y68" s="71">
        <v>7949</v>
      </c>
      <c r="Z68" s="71">
        <v>8504</v>
      </c>
      <c r="AA68" s="71">
        <v>1664</v>
      </c>
      <c r="AB68" s="71">
        <v>17277</v>
      </c>
      <c r="AC68" s="71">
        <v>0</v>
      </c>
      <c r="AD68" s="71">
        <v>2.0837744415600001</v>
      </c>
      <c r="AE68" s="72"/>
      <c r="AF68" s="71">
        <v>21603310.923268341</v>
      </c>
      <c r="AG68" s="71">
        <v>182875.10711467359</v>
      </c>
      <c r="AH68" s="71">
        <v>0</v>
      </c>
      <c r="AI68" s="71">
        <v>22821830.68881299</v>
      </c>
      <c r="AJ68" s="71">
        <v>38264201.524576463</v>
      </c>
      <c r="AK68" s="71">
        <v>0</v>
      </c>
      <c r="AL68" s="71">
        <v>0</v>
      </c>
      <c r="AM68" s="71">
        <v>2267846.1896554111</v>
      </c>
      <c r="AN68" s="71">
        <v>0</v>
      </c>
      <c r="AO68" s="71">
        <v>0</v>
      </c>
      <c r="AP68" s="71">
        <v>85140064.433427885</v>
      </c>
      <c r="AQ68" s="72"/>
      <c r="AR68" s="71">
        <v>554</v>
      </c>
      <c r="AS68" s="71">
        <v>81</v>
      </c>
      <c r="AT68" s="71">
        <v>0</v>
      </c>
      <c r="AU68" s="71">
        <v>0</v>
      </c>
      <c r="AV68" s="71">
        <v>0</v>
      </c>
      <c r="AW68" s="71">
        <v>0</v>
      </c>
      <c r="AX68" s="71"/>
      <c r="AY68" s="72"/>
      <c r="AZ68" s="71">
        <v>2411.3999999999992</v>
      </c>
      <c r="BA68" s="71">
        <v>2816.8000000000011</v>
      </c>
      <c r="BB68" s="71">
        <v>0</v>
      </c>
      <c r="BC68" s="71">
        <v>0</v>
      </c>
      <c r="BD68" s="71">
        <v>0</v>
      </c>
      <c r="BE68" s="71">
        <v>0</v>
      </c>
      <c r="BF68" s="71"/>
      <c r="BG68" s="72"/>
      <c r="BH68" s="71">
        <v>0</v>
      </c>
      <c r="BI68" s="71">
        <v>0</v>
      </c>
      <c r="BJ68" s="71">
        <v>4.2720000000000002</v>
      </c>
      <c r="BK68" s="71">
        <v>0</v>
      </c>
      <c r="BL68" s="71">
        <v>0</v>
      </c>
      <c r="BM68" s="71">
        <v>0</v>
      </c>
      <c r="BN68" s="72"/>
      <c r="BO68" s="71">
        <v>0</v>
      </c>
      <c r="BP68" s="71">
        <v>0</v>
      </c>
      <c r="BQ68" s="71">
        <v>1</v>
      </c>
      <c r="BR68" s="71">
        <v>0</v>
      </c>
      <c r="BS68" s="71">
        <v>0</v>
      </c>
      <c r="BT68" s="71">
        <v>0</v>
      </c>
      <c r="BU68"/>
      <c r="BV68" s="70">
        <v>4.2720000000000002</v>
      </c>
      <c r="BW68" s="70">
        <v>0</v>
      </c>
      <c r="BX68" s="70">
        <v>0</v>
      </c>
      <c r="BY68" s="70">
        <v>0</v>
      </c>
      <c r="BZ68" s="70">
        <v>0</v>
      </c>
      <c r="CA68" s="70">
        <v>0</v>
      </c>
      <c r="CB68" s="70">
        <v>0</v>
      </c>
      <c r="CC68" s="70">
        <v>0</v>
      </c>
      <c r="CD68" s="70">
        <v>0</v>
      </c>
    </row>
    <row r="69" spans="1:82">
      <c r="A69" s="70" t="s">
        <v>1807</v>
      </c>
      <c r="B69" s="70">
        <v>51</v>
      </c>
      <c r="C69" s="70">
        <v>19</v>
      </c>
      <c r="D69" s="70">
        <v>3</v>
      </c>
      <c r="E69" s="70">
        <v>2022</v>
      </c>
      <c r="F69" s="70" t="s">
        <v>161</v>
      </c>
      <c r="G69" s="70" t="s">
        <v>1788</v>
      </c>
      <c r="H69" s="70" t="s">
        <v>1789</v>
      </c>
      <c r="I69" s="148"/>
      <c r="J69" s="71">
        <v>11.893509413673179</v>
      </c>
      <c r="K69" s="71">
        <v>0.22480122826447294</v>
      </c>
      <c r="L69" s="71">
        <v>0</v>
      </c>
      <c r="M69" s="71">
        <v>11.820431844673633</v>
      </c>
      <c r="N69" s="71">
        <v>20.251334236729015</v>
      </c>
      <c r="O69" s="71">
        <v>12.113530784154754</v>
      </c>
      <c r="P69" s="71">
        <v>7.6707815696685477</v>
      </c>
      <c r="Q69" s="71">
        <v>1.0046138623833931</v>
      </c>
      <c r="R69" s="71">
        <v>0</v>
      </c>
      <c r="S69" s="71">
        <v>1.38678527428</v>
      </c>
      <c r="T69" s="72"/>
      <c r="U69" s="71">
        <v>3970321</v>
      </c>
      <c r="V69" s="71">
        <v>114</v>
      </c>
      <c r="W69" s="71">
        <v>0</v>
      </c>
      <c r="X69" s="71">
        <v>3496</v>
      </c>
      <c r="Y69" s="71">
        <v>7960</v>
      </c>
      <c r="Z69" s="71">
        <v>8468</v>
      </c>
      <c r="AA69" s="71">
        <v>1676</v>
      </c>
      <c r="AB69" s="71">
        <v>17065</v>
      </c>
      <c r="AC69" s="71">
        <v>0</v>
      </c>
      <c r="AD69" s="71">
        <v>1.38678527428</v>
      </c>
      <c r="AE69" s="72"/>
      <c r="AF69" s="71">
        <v>20257325.717734437</v>
      </c>
      <c r="AG69" s="71">
        <v>176519.50101646734</v>
      </c>
      <c r="AH69" s="71">
        <v>0</v>
      </c>
      <c r="AI69" s="71">
        <v>22674203.455922317</v>
      </c>
      <c r="AJ69" s="71">
        <v>39240101.148547731</v>
      </c>
      <c r="AK69" s="71">
        <v>0</v>
      </c>
      <c r="AL69" s="71">
        <v>0</v>
      </c>
      <c r="AM69" s="71">
        <v>2203557.2790574268</v>
      </c>
      <c r="AN69" s="71">
        <v>0</v>
      </c>
      <c r="AO69" s="71">
        <v>0</v>
      </c>
      <c r="AP69" s="71">
        <v>84551707.102278382</v>
      </c>
      <c r="AQ69" s="72"/>
      <c r="AR69" s="71">
        <v>580</v>
      </c>
      <c r="AS69" s="71">
        <v>81</v>
      </c>
      <c r="AT69" s="71">
        <v>0</v>
      </c>
      <c r="AU69" s="71">
        <v>0</v>
      </c>
      <c r="AV69" s="71">
        <v>0</v>
      </c>
      <c r="AW69" s="71">
        <v>0</v>
      </c>
      <c r="AX69" s="71"/>
      <c r="AY69" s="72"/>
      <c r="AZ69" s="71">
        <v>2572</v>
      </c>
      <c r="BA69" s="71">
        <v>2816.8000000000006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1808</v>
      </c>
      <c r="B70" s="70">
        <v>51</v>
      </c>
      <c r="C70" s="70">
        <v>20</v>
      </c>
      <c r="D70" s="70">
        <v>3</v>
      </c>
      <c r="E70" s="70">
        <v>2023</v>
      </c>
      <c r="F70" s="70" t="s">
        <v>1539</v>
      </c>
      <c r="G70" s="70" t="s">
        <v>1788</v>
      </c>
      <c r="H70" s="70" t="s">
        <v>1789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602</v>
      </c>
      <c r="AS70" s="71">
        <v>82</v>
      </c>
      <c r="AT70" s="71">
        <v>0</v>
      </c>
      <c r="AU70" s="71">
        <v>0</v>
      </c>
      <c r="AV70" s="71">
        <v>0</v>
      </c>
      <c r="AW70" s="71">
        <v>0</v>
      </c>
      <c r="AX70" s="71"/>
      <c r="AY70" s="72"/>
      <c r="AZ70" s="71">
        <v>2690.1000000000004</v>
      </c>
      <c r="BA70" s="71">
        <v>2833.3000000000006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1809</v>
      </c>
      <c r="B71" s="70">
        <v>51</v>
      </c>
      <c r="C71" s="70">
        <v>21</v>
      </c>
      <c r="D71" s="70">
        <v>3</v>
      </c>
      <c r="E71" s="70">
        <v>2024</v>
      </c>
      <c r="F71" s="70" t="s">
        <v>1554</v>
      </c>
      <c r="G71" s="70" t="s">
        <v>1788</v>
      </c>
      <c r="H71" s="70" t="s">
        <v>1789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1810</v>
      </c>
      <c r="B72" s="70">
        <v>171</v>
      </c>
      <c r="C72" s="70">
        <v>1</v>
      </c>
      <c r="D72" s="70">
        <v>11</v>
      </c>
      <c r="E72" s="70">
        <v>1990</v>
      </c>
      <c r="F72" s="70" t="s">
        <v>787</v>
      </c>
      <c r="G72" s="70" t="s">
        <v>1811</v>
      </c>
      <c r="H72" s="70" t="s">
        <v>1812</v>
      </c>
      <c r="I72" s="148"/>
      <c r="J72" s="71">
        <v>81.216969897069873</v>
      </c>
      <c r="K72" s="71">
        <v>1.323874524421033</v>
      </c>
      <c r="L72" s="71">
        <v>20.327799870880892</v>
      </c>
      <c r="M72" s="71">
        <v>11.360965581633179</v>
      </c>
      <c r="N72" s="71">
        <v>11.883353439532559</v>
      </c>
      <c r="O72" s="71">
        <v>13.884847153369069</v>
      </c>
      <c r="P72" s="71">
        <v>22.218918930348391</v>
      </c>
      <c r="Q72" s="71">
        <v>1.11384101768278</v>
      </c>
      <c r="R72" s="71">
        <v>0</v>
      </c>
      <c r="S72" s="71">
        <v>1.013771664726107</v>
      </c>
      <c r="T72" s="72"/>
      <c r="U72" s="71">
        <v>2806485</v>
      </c>
      <c r="V72" s="71">
        <v>449</v>
      </c>
      <c r="W72" s="71">
        <v>221</v>
      </c>
      <c r="X72" s="71">
        <v>4405</v>
      </c>
      <c r="Y72" s="71">
        <v>5127</v>
      </c>
      <c r="Z72" s="71">
        <v>5711</v>
      </c>
      <c r="AA72" s="71">
        <v>5395</v>
      </c>
      <c r="AB72" s="71">
        <v>18085</v>
      </c>
      <c r="AC72" s="71">
        <v>0</v>
      </c>
      <c r="AD72" s="71">
        <v>1.013771664726107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1813</v>
      </c>
      <c r="B73" s="70">
        <v>172</v>
      </c>
      <c r="C73" s="70">
        <v>2</v>
      </c>
      <c r="D73" s="70">
        <v>11</v>
      </c>
      <c r="E73" s="70">
        <v>2005</v>
      </c>
      <c r="F73" s="70" t="s">
        <v>789</v>
      </c>
      <c r="G73" s="70" t="s">
        <v>1811</v>
      </c>
      <c r="H73" s="70" t="s">
        <v>1812</v>
      </c>
      <c r="I73" s="148"/>
      <c r="J73" s="71">
        <v>69.222799549413494</v>
      </c>
      <c r="K73" s="71">
        <v>1.0484566890185261</v>
      </c>
      <c r="L73" s="71">
        <v>28.443408416536201</v>
      </c>
      <c r="M73" s="71">
        <v>12.103037434766261</v>
      </c>
      <c r="N73" s="71">
        <v>18.648031944303749</v>
      </c>
      <c r="O73" s="71">
        <v>22.165446252512751</v>
      </c>
      <c r="P73" s="71">
        <v>24.11747018453212</v>
      </c>
      <c r="Q73" s="71">
        <v>1.1359858592462699</v>
      </c>
      <c r="R73" s="71">
        <v>0</v>
      </c>
      <c r="S73" s="71">
        <v>0</v>
      </c>
      <c r="T73" s="72"/>
      <c r="U73" s="71">
        <v>2968812</v>
      </c>
      <c r="V73" s="71">
        <v>452</v>
      </c>
      <c r="W73" s="71">
        <v>278</v>
      </c>
      <c r="X73" s="71">
        <v>2504</v>
      </c>
      <c r="Y73" s="71">
        <v>7348</v>
      </c>
      <c r="Z73" s="71">
        <v>10550</v>
      </c>
      <c r="AA73" s="71">
        <v>4796</v>
      </c>
      <c r="AB73" s="71">
        <v>19282</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1814</v>
      </c>
      <c r="B74" s="70">
        <v>173</v>
      </c>
      <c r="C74" s="70">
        <v>3</v>
      </c>
      <c r="D74" s="70">
        <v>11</v>
      </c>
      <c r="E74" s="70">
        <v>2006</v>
      </c>
      <c r="F74" s="70" t="s">
        <v>790</v>
      </c>
      <c r="G74" s="70" t="s">
        <v>1811</v>
      </c>
      <c r="H74" s="70" t="s">
        <v>1812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1815</v>
      </c>
      <c r="B75" s="70">
        <v>174</v>
      </c>
      <c r="C75" s="70">
        <v>4</v>
      </c>
      <c r="D75" s="70">
        <v>11</v>
      </c>
      <c r="E75" s="70">
        <v>2007</v>
      </c>
      <c r="F75" s="70" t="s">
        <v>791</v>
      </c>
      <c r="G75" s="70" t="s">
        <v>1811</v>
      </c>
      <c r="H75" s="70" t="s">
        <v>1812</v>
      </c>
      <c r="I75" s="148"/>
      <c r="J75" s="71">
        <v>49.206855149557008</v>
      </c>
      <c r="K75" s="71">
        <v>1.080141126418118</v>
      </c>
      <c r="L75" s="71">
        <v>19.64345412204699</v>
      </c>
      <c r="M75" s="71">
        <v>20.207899962632862</v>
      </c>
      <c r="N75" s="71">
        <v>20.398545504602431</v>
      </c>
      <c r="O75" s="71">
        <v>21.839511807190998</v>
      </c>
      <c r="P75" s="71">
        <v>24.00055662882259</v>
      </c>
      <c r="Q75" s="71">
        <v>1.18361058861261</v>
      </c>
      <c r="R75" s="71">
        <v>0</v>
      </c>
      <c r="S75" s="71">
        <v>0</v>
      </c>
      <c r="T75" s="72"/>
      <c r="U75" s="71">
        <v>2357737</v>
      </c>
      <c r="V75" s="71">
        <v>485</v>
      </c>
      <c r="W75" s="71">
        <v>219</v>
      </c>
      <c r="X75" s="71">
        <v>5227</v>
      </c>
      <c r="Y75" s="71">
        <v>7386</v>
      </c>
      <c r="Z75" s="71">
        <v>10806</v>
      </c>
      <c r="AA75" s="71">
        <v>4700</v>
      </c>
      <c r="AB75" s="71">
        <v>19028</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1816</v>
      </c>
      <c r="B76" s="70">
        <v>175</v>
      </c>
      <c r="C76" s="70">
        <v>5</v>
      </c>
      <c r="D76" s="70">
        <v>11</v>
      </c>
      <c r="E76" s="70">
        <v>2008</v>
      </c>
      <c r="F76" s="70" t="s">
        <v>792</v>
      </c>
      <c r="G76" s="70" t="s">
        <v>1811</v>
      </c>
      <c r="H76" s="70" t="s">
        <v>1812</v>
      </c>
      <c r="I76" s="148"/>
      <c r="J76" s="71">
        <v>40.298437167350038</v>
      </c>
      <c r="K76" s="71">
        <v>0.79818224295269424</v>
      </c>
      <c r="L76" s="71">
        <v>17.37423162004669</v>
      </c>
      <c r="M76" s="71">
        <v>21.197377184152032</v>
      </c>
      <c r="N76" s="71">
        <v>17.205569354988</v>
      </c>
      <c r="O76" s="71">
        <v>21.35866046562775</v>
      </c>
      <c r="P76" s="71">
        <v>23.264209672293031</v>
      </c>
      <c r="Q76" s="71">
        <v>1.1511779790374499</v>
      </c>
      <c r="R76" s="71">
        <v>0</v>
      </c>
      <c r="S76" s="71">
        <v>0</v>
      </c>
      <c r="T76" s="72"/>
      <c r="U76" s="71">
        <v>2084175</v>
      </c>
      <c r="V76" s="71">
        <v>485</v>
      </c>
      <c r="W76" s="71">
        <v>219</v>
      </c>
      <c r="X76" s="71">
        <v>5227</v>
      </c>
      <c r="Y76" s="71">
        <v>7370</v>
      </c>
      <c r="Z76" s="71">
        <v>10939</v>
      </c>
      <c r="AA76" s="71">
        <v>4561</v>
      </c>
      <c r="AB76" s="71">
        <v>18811</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1817</v>
      </c>
      <c r="B77" s="70">
        <v>176</v>
      </c>
      <c r="C77" s="70">
        <v>6</v>
      </c>
      <c r="D77" s="70">
        <v>11</v>
      </c>
      <c r="E77" s="70">
        <v>2009</v>
      </c>
      <c r="F77" s="70" t="s">
        <v>176</v>
      </c>
      <c r="G77" s="70" t="s">
        <v>1811</v>
      </c>
      <c r="H77" s="70" t="s">
        <v>1812</v>
      </c>
      <c r="I77" s="148"/>
      <c r="J77" s="71">
        <v>49.661841341660477</v>
      </c>
      <c r="K77" s="71">
        <v>0.92082262557719119</v>
      </c>
      <c r="L77" s="71">
        <v>34.045860572469337</v>
      </c>
      <c r="M77" s="71">
        <v>19.95566467024004</v>
      </c>
      <c r="N77" s="71">
        <v>16.592965435830031</v>
      </c>
      <c r="O77" s="71">
        <v>21.854532587487</v>
      </c>
      <c r="P77" s="71">
        <v>22.273592185772941</v>
      </c>
      <c r="Q77" s="71">
        <v>1.09365844276971</v>
      </c>
      <c r="R77" s="71">
        <v>0</v>
      </c>
      <c r="S77" s="71">
        <v>0</v>
      </c>
      <c r="T77" s="72"/>
      <c r="U77" s="71">
        <v>2279709</v>
      </c>
      <c r="V77" s="71">
        <v>506</v>
      </c>
      <c r="W77" s="71">
        <v>584</v>
      </c>
      <c r="X77" s="71">
        <v>5138</v>
      </c>
      <c r="Y77" s="71">
        <v>7430</v>
      </c>
      <c r="Z77" s="71">
        <v>11048</v>
      </c>
      <c r="AA77" s="71">
        <v>4483</v>
      </c>
      <c r="AB77" s="71">
        <v>18760</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16.832999999999998</v>
      </c>
      <c r="BK77" s="71">
        <v>0</v>
      </c>
      <c r="BL77" s="71">
        <v>5.44</v>
      </c>
      <c r="BM77" s="71">
        <v>0</v>
      </c>
      <c r="BN77" s="72"/>
      <c r="BO77" s="71">
        <v>0</v>
      </c>
      <c r="BP77" s="71">
        <v>0</v>
      </c>
      <c r="BQ77" s="71">
        <v>2</v>
      </c>
      <c r="BR77" s="71">
        <v>0</v>
      </c>
      <c r="BS77" s="71">
        <v>1</v>
      </c>
      <c r="BT77" s="71">
        <v>0</v>
      </c>
      <c r="BU77"/>
      <c r="BV77" s="70">
        <v>22.273</v>
      </c>
      <c r="BW77" s="70">
        <v>0</v>
      </c>
      <c r="BX77" s="70">
        <v>0</v>
      </c>
      <c r="BY77" s="70">
        <v>0</v>
      </c>
      <c r="BZ77" s="70">
        <v>0</v>
      </c>
      <c r="CA77" s="70">
        <v>0</v>
      </c>
      <c r="CB77" s="70">
        <v>0</v>
      </c>
      <c r="CC77" s="70">
        <v>0</v>
      </c>
      <c r="CD77" s="70">
        <v>0</v>
      </c>
    </row>
    <row r="78" spans="1:82">
      <c r="A78" s="70" t="s">
        <v>1818</v>
      </c>
      <c r="B78" s="70">
        <v>177</v>
      </c>
      <c r="C78" s="70">
        <v>7</v>
      </c>
      <c r="D78" s="70">
        <v>11</v>
      </c>
      <c r="E78" s="70">
        <v>2010</v>
      </c>
      <c r="F78" s="70" t="s">
        <v>177</v>
      </c>
      <c r="G78" s="70" t="s">
        <v>1811</v>
      </c>
      <c r="H78" s="70" t="s">
        <v>1812</v>
      </c>
      <c r="I78" s="148"/>
      <c r="J78" s="71">
        <v>48.004306996583438</v>
      </c>
      <c r="K78" s="71">
        <v>1.0065721809216071</v>
      </c>
      <c r="L78" s="71">
        <v>30.907289954679829</v>
      </c>
      <c r="M78" s="71">
        <v>21.306863304663882</v>
      </c>
      <c r="N78" s="71">
        <v>20.083791335470909</v>
      </c>
      <c r="O78" s="71">
        <v>22.04485982401334</v>
      </c>
      <c r="P78" s="71">
        <v>22.375287639062961</v>
      </c>
      <c r="Q78" s="71">
        <v>1.1277110775024499</v>
      </c>
      <c r="R78" s="71">
        <v>0</v>
      </c>
      <c r="S78" s="71">
        <v>0</v>
      </c>
      <c r="T78" s="72"/>
      <c r="U78" s="71">
        <v>2341645</v>
      </c>
      <c r="V78" s="71">
        <v>506</v>
      </c>
      <c r="W78" s="71">
        <v>584</v>
      </c>
      <c r="X78" s="71">
        <v>5138</v>
      </c>
      <c r="Y78" s="71">
        <v>7439</v>
      </c>
      <c r="Z78" s="71">
        <v>11196</v>
      </c>
      <c r="AA78" s="71">
        <v>4391</v>
      </c>
      <c r="AB78" s="71">
        <v>18536</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17.155000000000001</v>
      </c>
      <c r="BK78" s="71">
        <v>0</v>
      </c>
      <c r="BL78" s="71">
        <v>5.4820000000000002</v>
      </c>
      <c r="BM78" s="71">
        <v>0</v>
      </c>
      <c r="BN78" s="72"/>
      <c r="BO78" s="71">
        <v>0</v>
      </c>
      <c r="BP78" s="71">
        <v>0</v>
      </c>
      <c r="BQ78" s="71">
        <v>2</v>
      </c>
      <c r="BR78" s="71">
        <v>0</v>
      </c>
      <c r="BS78" s="71">
        <v>1</v>
      </c>
      <c r="BT78" s="71">
        <v>0</v>
      </c>
      <c r="BU78"/>
      <c r="BV78" s="70">
        <v>22.637</v>
      </c>
      <c r="BW78" s="70">
        <v>0</v>
      </c>
      <c r="BX78" s="70">
        <v>0</v>
      </c>
      <c r="BY78" s="70">
        <v>0</v>
      </c>
      <c r="BZ78" s="70">
        <v>0</v>
      </c>
      <c r="CA78" s="70">
        <v>0</v>
      </c>
      <c r="CB78" s="70">
        <v>0</v>
      </c>
      <c r="CC78" s="70">
        <v>0</v>
      </c>
      <c r="CD78" s="70">
        <v>0</v>
      </c>
    </row>
    <row r="79" spans="1:82">
      <c r="A79" s="70" t="s">
        <v>1819</v>
      </c>
      <c r="B79" s="70">
        <v>178</v>
      </c>
      <c r="C79" s="70">
        <v>8</v>
      </c>
      <c r="D79" s="70">
        <v>11</v>
      </c>
      <c r="E79" s="70">
        <v>2011</v>
      </c>
      <c r="F79" s="70" t="s">
        <v>178</v>
      </c>
      <c r="G79" s="70" t="s">
        <v>1811</v>
      </c>
      <c r="H79" s="70" t="s">
        <v>1812</v>
      </c>
      <c r="I79" s="148"/>
      <c r="J79" s="71">
        <v>61.154326985553233</v>
      </c>
      <c r="K79" s="71">
        <v>1.2298294615663261</v>
      </c>
      <c r="L79" s="71">
        <v>31.583701045675561</v>
      </c>
      <c r="M79" s="71">
        <v>28.375829087946691</v>
      </c>
      <c r="N79" s="71">
        <v>25.64697246636845</v>
      </c>
      <c r="O79" s="71">
        <v>21.712944726240796</v>
      </c>
      <c r="P79" s="71">
        <v>21.550533449831338</v>
      </c>
      <c r="Q79" s="71">
        <v>1.29708226365677</v>
      </c>
      <c r="R79" s="71">
        <v>0</v>
      </c>
      <c r="S79" s="71">
        <v>0</v>
      </c>
      <c r="T79" s="72"/>
      <c r="U79" s="71">
        <v>2715593</v>
      </c>
      <c r="V79" s="71">
        <v>506</v>
      </c>
      <c r="W79" s="71">
        <v>584</v>
      </c>
      <c r="X79" s="71">
        <v>5138</v>
      </c>
      <c r="Y79" s="71">
        <v>7514</v>
      </c>
      <c r="Z79" s="71">
        <v>11267</v>
      </c>
      <c r="AA79" s="71">
        <v>4355</v>
      </c>
      <c r="AB79" s="71">
        <v>18483</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17.731999999999999</v>
      </c>
      <c r="BK79" s="71">
        <v>0</v>
      </c>
      <c r="BL79" s="71">
        <v>5.6849999999999996</v>
      </c>
      <c r="BM79" s="71">
        <v>0</v>
      </c>
      <c r="BN79" s="72"/>
      <c r="BO79" s="71">
        <v>0</v>
      </c>
      <c r="BP79" s="71">
        <v>0</v>
      </c>
      <c r="BQ79" s="71">
        <v>2</v>
      </c>
      <c r="BR79" s="71">
        <v>0</v>
      </c>
      <c r="BS79" s="71">
        <v>1</v>
      </c>
      <c r="BT79" s="71">
        <v>0</v>
      </c>
      <c r="BU79"/>
      <c r="BV79" s="70">
        <v>23.417000000000002</v>
      </c>
      <c r="BW79" s="70">
        <v>0</v>
      </c>
      <c r="BX79" s="70">
        <v>0</v>
      </c>
      <c r="BY79" s="70">
        <v>0</v>
      </c>
      <c r="BZ79" s="70">
        <v>0</v>
      </c>
      <c r="CA79" s="70">
        <v>0</v>
      </c>
      <c r="CB79" s="70">
        <v>0</v>
      </c>
      <c r="CC79" s="70">
        <v>0</v>
      </c>
      <c r="CD79" s="70">
        <v>0</v>
      </c>
    </row>
    <row r="80" spans="1:82">
      <c r="A80" s="70" t="s">
        <v>1820</v>
      </c>
      <c r="B80" s="70">
        <v>179</v>
      </c>
      <c r="C80" s="70">
        <v>9</v>
      </c>
      <c r="D80" s="70">
        <v>11</v>
      </c>
      <c r="E80" s="70">
        <v>2012</v>
      </c>
      <c r="F80" s="70" t="s">
        <v>179</v>
      </c>
      <c r="G80" s="70" t="s">
        <v>1811</v>
      </c>
      <c r="H80" s="70" t="s">
        <v>1812</v>
      </c>
      <c r="I80" s="148"/>
      <c r="J80" s="71">
        <v>59.24597486933034</v>
      </c>
      <c r="K80" s="71">
        <v>1.1933125771070969</v>
      </c>
      <c r="L80" s="71">
        <v>31.51417384070832</v>
      </c>
      <c r="M80" s="71">
        <v>31.55154057973693</v>
      </c>
      <c r="N80" s="71">
        <v>26.67667153285042</v>
      </c>
      <c r="O80" s="71">
        <v>21.8288766228935</v>
      </c>
      <c r="P80" s="71">
        <v>21.299899401705499</v>
      </c>
      <c r="Q80" s="71">
        <v>1.4049839705253999</v>
      </c>
      <c r="R80" s="71">
        <v>0</v>
      </c>
      <c r="S80" s="71">
        <v>0</v>
      </c>
      <c r="T80" s="72"/>
      <c r="U80" s="71">
        <v>2763459</v>
      </c>
      <c r="V80" s="71">
        <v>506</v>
      </c>
      <c r="W80" s="71">
        <v>584</v>
      </c>
      <c r="X80" s="71">
        <v>5138</v>
      </c>
      <c r="Y80" s="71">
        <v>7594</v>
      </c>
      <c r="Z80" s="71">
        <v>11417</v>
      </c>
      <c r="AA80" s="71">
        <v>4280</v>
      </c>
      <c r="AB80" s="71">
        <v>18427</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23.783999999999999</v>
      </c>
      <c r="BK80" s="71">
        <v>0</v>
      </c>
      <c r="BL80" s="71">
        <v>6.8470000000000004</v>
      </c>
      <c r="BM80" s="71">
        <v>0</v>
      </c>
      <c r="BN80" s="72"/>
      <c r="BO80" s="71">
        <v>0</v>
      </c>
      <c r="BP80" s="71">
        <v>0</v>
      </c>
      <c r="BQ80" s="71">
        <v>2</v>
      </c>
      <c r="BR80" s="71">
        <v>0</v>
      </c>
      <c r="BS80" s="71">
        <v>1</v>
      </c>
      <c r="BT80" s="71">
        <v>0</v>
      </c>
      <c r="BU80"/>
      <c r="BV80" s="70">
        <v>30.631</v>
      </c>
      <c r="BW80" s="70">
        <v>0</v>
      </c>
      <c r="BX80" s="70">
        <v>0</v>
      </c>
      <c r="BY80" s="70">
        <v>0</v>
      </c>
      <c r="BZ80" s="70">
        <v>0</v>
      </c>
      <c r="CA80" s="70">
        <v>0</v>
      </c>
      <c r="CB80" s="70">
        <v>0</v>
      </c>
      <c r="CC80" s="70">
        <v>0</v>
      </c>
      <c r="CD80" s="70">
        <v>0</v>
      </c>
    </row>
    <row r="81" spans="1:82">
      <c r="A81" s="70" t="s">
        <v>1821</v>
      </c>
      <c r="B81" s="70">
        <v>180</v>
      </c>
      <c r="C81" s="70">
        <v>10</v>
      </c>
      <c r="D81" s="70">
        <v>11</v>
      </c>
      <c r="E81" s="70">
        <v>2013</v>
      </c>
      <c r="F81" s="70" t="s">
        <v>180</v>
      </c>
      <c r="G81" s="70" t="s">
        <v>1811</v>
      </c>
      <c r="H81" s="70" t="s">
        <v>1812</v>
      </c>
      <c r="I81" s="148"/>
      <c r="J81" s="71">
        <v>69.897381038007282</v>
      </c>
      <c r="K81" s="71">
        <v>0.99964126716145574</v>
      </c>
      <c r="L81" s="71">
        <v>27.769725488990058</v>
      </c>
      <c r="M81" s="71">
        <v>27.21486559756195</v>
      </c>
      <c r="N81" s="71">
        <v>28.422437938288471</v>
      </c>
      <c r="O81" s="71">
        <v>21.111881601992788</v>
      </c>
      <c r="P81" s="71">
        <v>21.055458922325098</v>
      </c>
      <c r="Q81" s="71">
        <v>1.42773927482971</v>
      </c>
      <c r="R81" s="71">
        <v>0</v>
      </c>
      <c r="S81" s="71">
        <v>0</v>
      </c>
      <c r="T81" s="72"/>
      <c r="U81" s="71">
        <v>2966344</v>
      </c>
      <c r="V81" s="71">
        <v>506</v>
      </c>
      <c r="W81" s="71">
        <v>584</v>
      </c>
      <c r="X81" s="71">
        <v>5138</v>
      </c>
      <c r="Y81" s="71">
        <v>7664</v>
      </c>
      <c r="Z81" s="71">
        <v>11535</v>
      </c>
      <c r="AA81" s="71">
        <v>4215</v>
      </c>
      <c r="AB81" s="71">
        <v>18457</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26.273</v>
      </c>
      <c r="BK81" s="71">
        <v>0</v>
      </c>
      <c r="BL81" s="71">
        <v>8.6850000000000005</v>
      </c>
      <c r="BM81" s="71">
        <v>0</v>
      </c>
      <c r="BN81" s="72"/>
      <c r="BO81" s="71">
        <v>0</v>
      </c>
      <c r="BP81" s="71">
        <v>0</v>
      </c>
      <c r="BQ81" s="71">
        <v>2</v>
      </c>
      <c r="BR81" s="71">
        <v>0</v>
      </c>
      <c r="BS81" s="71">
        <v>1</v>
      </c>
      <c r="BT81" s="71">
        <v>0</v>
      </c>
      <c r="BU81"/>
      <c r="BV81" s="70">
        <v>34.957999999999998</v>
      </c>
      <c r="BW81" s="70">
        <v>0</v>
      </c>
      <c r="BX81" s="70">
        <v>0</v>
      </c>
      <c r="BY81" s="70">
        <v>0</v>
      </c>
      <c r="BZ81" s="70">
        <v>0</v>
      </c>
      <c r="CA81" s="70">
        <v>0</v>
      </c>
      <c r="CB81" s="70">
        <v>0</v>
      </c>
      <c r="CC81" s="70">
        <v>0</v>
      </c>
      <c r="CD81" s="70">
        <v>0</v>
      </c>
    </row>
    <row r="82" spans="1:82">
      <c r="A82" s="70" t="s">
        <v>1822</v>
      </c>
      <c r="B82" s="70">
        <v>181</v>
      </c>
      <c r="C82" s="70">
        <v>11</v>
      </c>
      <c r="D82" s="70">
        <v>11</v>
      </c>
      <c r="E82" s="70">
        <v>2014</v>
      </c>
      <c r="F82" s="70" t="s">
        <v>181</v>
      </c>
      <c r="G82" s="70" t="s">
        <v>1811</v>
      </c>
      <c r="H82" s="70" t="s">
        <v>1812</v>
      </c>
      <c r="I82" s="148"/>
      <c r="J82" s="71">
        <v>64.575319573575001</v>
      </c>
      <c r="K82" s="71">
        <v>0.84798878132280664</v>
      </c>
      <c r="L82" s="71">
        <v>10.62244516414127</v>
      </c>
      <c r="M82" s="71">
        <v>25.591827142703242</v>
      </c>
      <c r="N82" s="71">
        <v>27.43699845263717</v>
      </c>
      <c r="O82" s="71">
        <v>20.277893352218662</v>
      </c>
      <c r="P82" s="71">
        <v>20.898771541916968</v>
      </c>
      <c r="Q82" s="71">
        <v>1.3580302246492399</v>
      </c>
      <c r="R82" s="71">
        <v>0</v>
      </c>
      <c r="S82" s="71">
        <v>0</v>
      </c>
      <c r="T82" s="72"/>
      <c r="U82" s="71">
        <v>2903592</v>
      </c>
      <c r="V82" s="71">
        <v>372</v>
      </c>
      <c r="W82" s="71">
        <v>264</v>
      </c>
      <c r="X82" s="71">
        <v>4993</v>
      </c>
      <c r="Y82" s="71">
        <v>7670</v>
      </c>
      <c r="Z82" s="71">
        <v>11669</v>
      </c>
      <c r="AA82" s="71">
        <v>4162</v>
      </c>
      <c r="AB82" s="71">
        <v>18298</v>
      </c>
      <c r="AC82" s="71">
        <v>0</v>
      </c>
      <c r="AD82" s="71">
        <v>0</v>
      </c>
      <c r="AE82" s="72"/>
      <c r="AF82" s="71"/>
      <c r="AG82" s="71"/>
      <c r="AH82" s="71"/>
      <c r="AI82" s="71"/>
      <c r="AJ82" s="71"/>
      <c r="AK82" s="71"/>
      <c r="AL82" s="71"/>
      <c r="AM82" s="71"/>
      <c r="AN82" s="71"/>
      <c r="AO82" s="71"/>
      <c r="AP82" s="71"/>
      <c r="AQ82" s="72"/>
      <c r="AR82" s="71">
        <v>683</v>
      </c>
      <c r="AS82" s="71">
        <v>163</v>
      </c>
      <c r="AT82" s="71">
        <v>0</v>
      </c>
      <c r="AU82" s="71">
        <v>0</v>
      </c>
      <c r="AV82" s="71">
        <v>0</v>
      </c>
      <c r="AW82" s="71">
        <v>0</v>
      </c>
      <c r="AX82" s="71"/>
      <c r="AY82" s="72"/>
      <c r="AZ82" s="71">
        <v>3086.8040000000001</v>
      </c>
      <c r="BA82" s="71">
        <v>14226.96</v>
      </c>
      <c r="BB82" s="71">
        <v>0</v>
      </c>
      <c r="BC82" s="71">
        <v>0</v>
      </c>
      <c r="BD82" s="71">
        <v>0</v>
      </c>
      <c r="BE82" s="71">
        <v>0</v>
      </c>
      <c r="BF82" s="71"/>
      <c r="BG82" s="72"/>
      <c r="BH82" s="71">
        <v>0</v>
      </c>
      <c r="BI82" s="71">
        <v>0</v>
      </c>
      <c r="BJ82" s="71">
        <v>25.506</v>
      </c>
      <c r="BK82" s="71">
        <v>0</v>
      </c>
      <c r="BL82" s="71">
        <v>6.4749999999999996</v>
      </c>
      <c r="BM82" s="71">
        <v>0</v>
      </c>
      <c r="BN82" s="72"/>
      <c r="BO82" s="71">
        <v>0</v>
      </c>
      <c r="BP82" s="71">
        <v>0</v>
      </c>
      <c r="BQ82" s="71">
        <v>2</v>
      </c>
      <c r="BR82" s="71">
        <v>0</v>
      </c>
      <c r="BS82" s="71">
        <v>1</v>
      </c>
      <c r="BT82" s="71">
        <v>0</v>
      </c>
      <c r="BU82"/>
      <c r="BV82" s="70">
        <v>31.981000000000002</v>
      </c>
      <c r="BW82" s="70">
        <v>0</v>
      </c>
      <c r="BX82" s="70">
        <v>0</v>
      </c>
      <c r="BY82" s="70">
        <v>0</v>
      </c>
      <c r="BZ82" s="70">
        <v>0</v>
      </c>
      <c r="CA82" s="70">
        <v>0</v>
      </c>
      <c r="CB82" s="70">
        <v>0</v>
      </c>
      <c r="CC82" s="70">
        <v>0</v>
      </c>
      <c r="CD82" s="70">
        <v>0</v>
      </c>
    </row>
    <row r="83" spans="1:82">
      <c r="A83" s="70" t="s">
        <v>1823</v>
      </c>
      <c r="B83" s="70">
        <v>182</v>
      </c>
      <c r="C83" s="70">
        <v>12</v>
      </c>
      <c r="D83" s="70">
        <v>11</v>
      </c>
      <c r="E83" s="70">
        <v>2015</v>
      </c>
      <c r="F83" s="70" t="s">
        <v>182</v>
      </c>
      <c r="G83" s="1064" t="s">
        <v>1811</v>
      </c>
      <c r="H83" s="70" t="s">
        <v>1812</v>
      </c>
      <c r="I83" s="148"/>
      <c r="J83" s="71">
        <v>63.52760755156843</v>
      </c>
      <c r="K83" s="71">
        <v>0.80192216893510371</v>
      </c>
      <c r="L83" s="71">
        <v>12.461766280565159</v>
      </c>
      <c r="M83" s="71">
        <v>29.546166057907811</v>
      </c>
      <c r="N83" s="71">
        <v>23.975463252254229</v>
      </c>
      <c r="O83" s="71">
        <v>20.167218094689023</v>
      </c>
      <c r="P83" s="71">
        <v>20.709245648397879</v>
      </c>
      <c r="Q83" s="71">
        <v>1.3147479455132201</v>
      </c>
      <c r="R83" s="71">
        <v>0</v>
      </c>
      <c r="S83" s="71">
        <v>0</v>
      </c>
      <c r="T83" s="72"/>
      <c r="U83" s="71">
        <v>3229788</v>
      </c>
      <c r="V83" s="71">
        <v>372</v>
      </c>
      <c r="W83" s="71">
        <v>264</v>
      </c>
      <c r="X83" s="71">
        <v>4993</v>
      </c>
      <c r="Y83" s="71">
        <v>7697</v>
      </c>
      <c r="Z83" s="71">
        <v>11717</v>
      </c>
      <c r="AA83" s="71">
        <v>4121</v>
      </c>
      <c r="AB83" s="71">
        <v>18096</v>
      </c>
      <c r="AC83" s="71">
        <v>0</v>
      </c>
      <c r="AD83" s="71">
        <v>0</v>
      </c>
      <c r="AE83" s="72"/>
      <c r="AF83" s="71">
        <v>54587928.186779089</v>
      </c>
      <c r="AG83" s="71">
        <v>622099.78109176434</v>
      </c>
      <c r="AH83" s="71">
        <v>1771071.6140106281</v>
      </c>
      <c r="AI83" s="71">
        <v>30370934.322344441</v>
      </c>
      <c r="AJ83" s="71">
        <v>39410474.04598406</v>
      </c>
      <c r="AK83" s="71">
        <v>0</v>
      </c>
      <c r="AL83" s="71">
        <v>0</v>
      </c>
      <c r="AM83" s="71">
        <v>2479980.8901350251</v>
      </c>
      <c r="AN83" s="71">
        <v>0</v>
      </c>
      <c r="AO83" s="71">
        <v>0</v>
      </c>
      <c r="AP83" s="71">
        <v>129242488.840345</v>
      </c>
      <c r="AQ83" s="72"/>
      <c r="AR83" s="71">
        <v>751</v>
      </c>
      <c r="AS83" s="71">
        <v>223</v>
      </c>
      <c r="AT83" s="71">
        <v>0</v>
      </c>
      <c r="AU83" s="71">
        <v>0</v>
      </c>
      <c r="AV83" s="71">
        <v>0</v>
      </c>
      <c r="AW83" s="71">
        <v>0</v>
      </c>
      <c r="AX83" s="71"/>
      <c r="AY83" s="72"/>
      <c r="AZ83" s="71">
        <v>3463.0740000000001</v>
      </c>
      <c r="BA83" s="71">
        <v>19196.96</v>
      </c>
      <c r="BB83" s="71">
        <v>0</v>
      </c>
      <c r="BC83" s="71">
        <v>0</v>
      </c>
      <c r="BD83" s="71">
        <v>0</v>
      </c>
      <c r="BE83" s="71">
        <v>0</v>
      </c>
      <c r="BF83" s="71"/>
      <c r="BG83" s="72"/>
      <c r="BH83" s="71">
        <v>0</v>
      </c>
      <c r="BI83" s="71">
        <v>0</v>
      </c>
      <c r="BJ83" s="71">
        <v>24.158999999999999</v>
      </c>
      <c r="BK83" s="71">
        <v>0</v>
      </c>
      <c r="BL83" s="71">
        <v>6.8380000000000001</v>
      </c>
      <c r="BM83" s="71">
        <v>0</v>
      </c>
      <c r="BN83" s="72"/>
      <c r="BO83" s="71">
        <v>0</v>
      </c>
      <c r="BP83" s="71">
        <v>0</v>
      </c>
      <c r="BQ83" s="71">
        <v>2</v>
      </c>
      <c r="BR83" s="71">
        <v>0</v>
      </c>
      <c r="BS83" s="71">
        <v>1</v>
      </c>
      <c r="BT83" s="71">
        <v>0</v>
      </c>
      <c r="BU83"/>
      <c r="BV83" s="70">
        <v>30.997</v>
      </c>
      <c r="BW83" s="70">
        <v>0</v>
      </c>
      <c r="BX83" s="70">
        <v>0</v>
      </c>
      <c r="BY83" s="70">
        <v>0</v>
      </c>
      <c r="BZ83" s="70">
        <v>0</v>
      </c>
      <c r="CA83" s="70">
        <v>0</v>
      </c>
      <c r="CB83" s="70">
        <v>0</v>
      </c>
      <c r="CC83" s="70">
        <v>0</v>
      </c>
      <c r="CD83" s="70">
        <v>0</v>
      </c>
    </row>
    <row r="84" spans="1:82">
      <c r="A84" s="70" t="s">
        <v>1824</v>
      </c>
      <c r="B84" s="70">
        <v>183</v>
      </c>
      <c r="C84" s="70">
        <v>13</v>
      </c>
      <c r="D84" s="70">
        <v>11</v>
      </c>
      <c r="E84" s="70">
        <v>2016</v>
      </c>
      <c r="F84" s="70" t="s">
        <v>155</v>
      </c>
      <c r="G84" s="1064" t="s">
        <v>1811</v>
      </c>
      <c r="H84" s="70" t="s">
        <v>1812</v>
      </c>
      <c r="I84" s="148"/>
      <c r="J84" s="71">
        <v>49.78665099738258</v>
      </c>
      <c r="K84" s="71">
        <v>0.77441925133649425</v>
      </c>
      <c r="L84" s="71">
        <v>13.170496139146286</v>
      </c>
      <c r="M84" s="71">
        <v>20.866556266754426</v>
      </c>
      <c r="N84" s="71">
        <v>20.518277883151121</v>
      </c>
      <c r="O84" s="71">
        <v>19.980127779838639</v>
      </c>
      <c r="P84" s="71">
        <v>20.610698444285568</v>
      </c>
      <c r="Q84" s="71">
        <v>1.2566144075025865</v>
      </c>
      <c r="R84" s="71">
        <v>0</v>
      </c>
      <c r="S84" s="71">
        <v>0</v>
      </c>
      <c r="T84" s="72"/>
      <c r="U84" s="71">
        <v>2944884</v>
      </c>
      <c r="V84" s="71">
        <v>372</v>
      </c>
      <c r="W84" s="71">
        <v>264</v>
      </c>
      <c r="X84" s="71">
        <v>4993</v>
      </c>
      <c r="Y84" s="71">
        <v>7645</v>
      </c>
      <c r="Z84" s="71">
        <v>11751</v>
      </c>
      <c r="AA84" s="71">
        <v>4242</v>
      </c>
      <c r="AB84" s="71">
        <v>17791</v>
      </c>
      <c r="AC84" s="71">
        <v>0</v>
      </c>
      <c r="AD84" s="71">
        <v>0</v>
      </c>
      <c r="AE84" s="72"/>
      <c r="AF84" s="71">
        <v>43692718.02520483</v>
      </c>
      <c r="AG84" s="71">
        <v>589263.13911446801</v>
      </c>
      <c r="AH84" s="71">
        <v>1500784.925817661</v>
      </c>
      <c r="AI84" s="71">
        <v>30981986.481565859</v>
      </c>
      <c r="AJ84" s="71">
        <v>33166464.395662591</v>
      </c>
      <c r="AK84" s="71">
        <v>0</v>
      </c>
      <c r="AL84" s="71">
        <v>0</v>
      </c>
      <c r="AM84" s="71">
        <v>2440076.147681138</v>
      </c>
      <c r="AN84" s="71">
        <v>0</v>
      </c>
      <c r="AO84" s="71">
        <v>0</v>
      </c>
      <c r="AP84" s="71">
        <v>112371293.11504655</v>
      </c>
      <c r="AQ84" s="72"/>
      <c r="AR84" s="71">
        <v>808</v>
      </c>
      <c r="AS84" s="71">
        <v>283</v>
      </c>
      <c r="AT84" s="71">
        <v>0</v>
      </c>
      <c r="AU84" s="71">
        <v>0</v>
      </c>
      <c r="AV84" s="71">
        <v>0</v>
      </c>
      <c r="AW84" s="71">
        <v>0</v>
      </c>
      <c r="AX84" s="71"/>
      <c r="AY84" s="72"/>
      <c r="AZ84" s="71">
        <v>3781.0639999999999</v>
      </c>
      <c r="BA84" s="71">
        <v>23591.759999999998</v>
      </c>
      <c r="BB84" s="71">
        <v>0</v>
      </c>
      <c r="BC84" s="71">
        <v>0</v>
      </c>
      <c r="BD84" s="71">
        <v>0</v>
      </c>
      <c r="BE84" s="71">
        <v>0</v>
      </c>
      <c r="BF84" s="71"/>
      <c r="BG84" s="72"/>
      <c r="BH84" s="71">
        <v>0</v>
      </c>
      <c r="BI84" s="71">
        <v>0</v>
      </c>
      <c r="BJ84" s="71">
        <v>23.847000000000001</v>
      </c>
      <c r="BK84" s="71">
        <v>0</v>
      </c>
      <c r="BL84" s="71">
        <v>7.399</v>
      </c>
      <c r="BM84" s="71">
        <v>0</v>
      </c>
      <c r="BN84" s="72"/>
      <c r="BO84" s="71">
        <v>0</v>
      </c>
      <c r="BP84" s="71">
        <v>0</v>
      </c>
      <c r="BQ84" s="71">
        <v>2</v>
      </c>
      <c r="BR84" s="71">
        <v>0</v>
      </c>
      <c r="BS84" s="71">
        <v>1</v>
      </c>
      <c r="BT84" s="71">
        <v>0</v>
      </c>
      <c r="BU84"/>
      <c r="BV84" s="70">
        <v>31.245999999999999</v>
      </c>
      <c r="BW84" s="70">
        <v>0</v>
      </c>
      <c r="BX84" s="70">
        <v>0</v>
      </c>
      <c r="BY84" s="70">
        <v>0</v>
      </c>
      <c r="BZ84" s="70">
        <v>0</v>
      </c>
      <c r="CA84" s="70">
        <v>0</v>
      </c>
      <c r="CB84" s="70">
        <v>0</v>
      </c>
      <c r="CC84" s="70">
        <v>0</v>
      </c>
      <c r="CD84" s="70">
        <v>0</v>
      </c>
    </row>
    <row r="85" spans="1:82">
      <c r="A85" s="70" t="s">
        <v>1825</v>
      </c>
      <c r="B85" s="70">
        <v>184</v>
      </c>
      <c r="C85" s="70">
        <v>14</v>
      </c>
      <c r="D85" s="70">
        <v>11</v>
      </c>
      <c r="E85" s="70">
        <v>2017</v>
      </c>
      <c r="F85" s="70" t="s">
        <v>156</v>
      </c>
      <c r="G85" s="70" t="s">
        <v>1811</v>
      </c>
      <c r="H85" s="70" t="s">
        <v>1812</v>
      </c>
      <c r="I85" s="148"/>
      <c r="J85" s="71">
        <v>48.694199841846903</v>
      </c>
      <c r="K85" s="71">
        <v>0.76732925012082298</v>
      </c>
      <c r="L85" s="71">
        <v>11.32938421299597</v>
      </c>
      <c r="M85" s="71">
        <v>17.700769365576615</v>
      </c>
      <c r="N85" s="71">
        <v>21.428715666634531</v>
      </c>
      <c r="O85" s="71">
        <v>19.719329034682417</v>
      </c>
      <c r="P85" s="71">
        <v>20.103557423539023</v>
      </c>
      <c r="Q85" s="71">
        <v>1.2017867653762799</v>
      </c>
      <c r="R85" s="71">
        <v>0</v>
      </c>
      <c r="S85" s="71">
        <v>0</v>
      </c>
      <c r="T85" s="72"/>
      <c r="U85" s="71">
        <v>3093516</v>
      </c>
      <c r="V85" s="71">
        <v>372</v>
      </c>
      <c r="W85" s="71">
        <v>264</v>
      </c>
      <c r="X85" s="71">
        <v>4993</v>
      </c>
      <c r="Y85" s="71">
        <v>7705</v>
      </c>
      <c r="Z85" s="71">
        <v>11790</v>
      </c>
      <c r="AA85" s="71">
        <v>4164</v>
      </c>
      <c r="AB85" s="71">
        <v>17595</v>
      </c>
      <c r="AC85" s="71">
        <v>0</v>
      </c>
      <c r="AD85" s="71">
        <v>0</v>
      </c>
      <c r="AE85" s="72"/>
      <c r="AF85" s="71">
        <v>43544356.537233539</v>
      </c>
      <c r="AG85" s="71">
        <v>597459.48904507945</v>
      </c>
      <c r="AH85" s="71">
        <v>1659219.7421690591</v>
      </c>
      <c r="AI85" s="71">
        <v>28452420.143645041</v>
      </c>
      <c r="AJ85" s="71">
        <v>38069696.543347217</v>
      </c>
      <c r="AK85" s="71">
        <v>0</v>
      </c>
      <c r="AL85" s="71">
        <v>0</v>
      </c>
      <c r="AM85" s="71">
        <v>2416970.2918766751</v>
      </c>
      <c r="AN85" s="71">
        <v>0</v>
      </c>
      <c r="AO85" s="71">
        <v>0</v>
      </c>
      <c r="AP85" s="71">
        <v>114740122.7473166</v>
      </c>
      <c r="AQ85" s="72"/>
      <c r="AR85" s="71">
        <v>845</v>
      </c>
      <c r="AS85" s="71">
        <v>322</v>
      </c>
      <c r="AT85" s="71">
        <v>0</v>
      </c>
      <c r="AU85" s="71">
        <v>0</v>
      </c>
      <c r="AV85" s="71">
        <v>0</v>
      </c>
      <c r="AW85" s="71">
        <v>0</v>
      </c>
      <c r="AX85" s="71"/>
      <c r="AY85" s="72"/>
      <c r="AZ85" s="71">
        <v>4026.404</v>
      </c>
      <c r="BA85" s="71">
        <v>25292.959999999999</v>
      </c>
      <c r="BB85" s="71">
        <v>0</v>
      </c>
      <c r="BC85" s="71">
        <v>0</v>
      </c>
      <c r="BD85" s="71">
        <v>0</v>
      </c>
      <c r="BE85" s="71">
        <v>0</v>
      </c>
      <c r="BF85" s="71"/>
      <c r="BG85" s="72"/>
      <c r="BH85" s="71">
        <v>0</v>
      </c>
      <c r="BI85" s="71">
        <v>0</v>
      </c>
      <c r="BJ85" s="71">
        <v>22.795999999999999</v>
      </c>
      <c r="BK85" s="71">
        <v>0</v>
      </c>
      <c r="BL85" s="71">
        <v>7.1210000000000004</v>
      </c>
      <c r="BM85" s="71">
        <v>0</v>
      </c>
      <c r="BN85" s="72"/>
      <c r="BO85" s="71">
        <v>0</v>
      </c>
      <c r="BP85" s="71">
        <v>0</v>
      </c>
      <c r="BQ85" s="71">
        <v>2</v>
      </c>
      <c r="BR85" s="71">
        <v>0</v>
      </c>
      <c r="BS85" s="71">
        <v>1</v>
      </c>
      <c r="BT85" s="71">
        <v>0</v>
      </c>
      <c r="BU85"/>
      <c r="BV85" s="70">
        <v>29.917000000000002</v>
      </c>
      <c r="BW85" s="70">
        <v>0</v>
      </c>
      <c r="BX85" s="70">
        <v>0</v>
      </c>
      <c r="BY85" s="70">
        <v>0</v>
      </c>
      <c r="BZ85" s="70">
        <v>0</v>
      </c>
      <c r="CA85" s="70">
        <v>0</v>
      </c>
      <c r="CB85" s="70">
        <v>0</v>
      </c>
      <c r="CC85" s="70">
        <v>0</v>
      </c>
      <c r="CD85" s="70">
        <v>0</v>
      </c>
    </row>
    <row r="86" spans="1:82">
      <c r="A86" s="70" t="s">
        <v>1826</v>
      </c>
      <c r="B86" s="70">
        <v>185</v>
      </c>
      <c r="C86" s="70">
        <v>15</v>
      </c>
      <c r="D86" s="70">
        <v>11</v>
      </c>
      <c r="E86" s="70">
        <v>2018</v>
      </c>
      <c r="F86" s="70" t="s">
        <v>183</v>
      </c>
      <c r="G86" s="70" t="s">
        <v>1811</v>
      </c>
      <c r="H86" s="70" t="s">
        <v>1812</v>
      </c>
      <c r="I86" s="148"/>
      <c r="J86" s="71">
        <v>36.997357002055537</v>
      </c>
      <c r="K86" s="71">
        <v>0.66133095084962201</v>
      </c>
      <c r="L86" s="71">
        <v>10.081463356617268</v>
      </c>
      <c r="M86" s="71">
        <v>17.07776432681684</v>
      </c>
      <c r="N86" s="71">
        <v>14.448026067375498</v>
      </c>
      <c r="O86" s="71">
        <v>19.278277568621935</v>
      </c>
      <c r="P86" s="71">
        <v>19.736145860333018</v>
      </c>
      <c r="Q86" s="71">
        <v>1.10834063331954</v>
      </c>
      <c r="R86" s="71">
        <v>0</v>
      </c>
      <c r="S86" s="71">
        <v>0</v>
      </c>
      <c r="T86" s="72"/>
      <c r="U86" s="71">
        <v>2427126</v>
      </c>
      <c r="V86" s="71">
        <v>372</v>
      </c>
      <c r="W86" s="71">
        <v>264</v>
      </c>
      <c r="X86" s="71">
        <v>4993</v>
      </c>
      <c r="Y86" s="71">
        <v>7764</v>
      </c>
      <c r="Z86" s="71">
        <v>11747</v>
      </c>
      <c r="AA86" s="71">
        <v>4129</v>
      </c>
      <c r="AB86" s="71">
        <v>17487</v>
      </c>
      <c r="AC86" s="71">
        <v>0</v>
      </c>
      <c r="AD86" s="71">
        <v>0</v>
      </c>
      <c r="AE86" s="72"/>
      <c r="AF86" s="71">
        <v>35742393.316603333</v>
      </c>
      <c r="AG86" s="71">
        <v>526412.4400558467</v>
      </c>
      <c r="AH86" s="71">
        <v>1537824.180654296</v>
      </c>
      <c r="AI86" s="71">
        <v>29070566.188653249</v>
      </c>
      <c r="AJ86" s="71">
        <v>29522409.89967772</v>
      </c>
      <c r="AK86" s="71">
        <v>0</v>
      </c>
      <c r="AL86" s="71">
        <v>0</v>
      </c>
      <c r="AM86" s="71">
        <v>2407104.9730146038</v>
      </c>
      <c r="AN86" s="71">
        <v>0</v>
      </c>
      <c r="AO86" s="71">
        <v>0</v>
      </c>
      <c r="AP86" s="71">
        <v>98806710.998659059</v>
      </c>
      <c r="AQ86" s="72"/>
      <c r="AR86" s="71">
        <v>881</v>
      </c>
      <c r="AS86" s="71">
        <v>339</v>
      </c>
      <c r="AT86" s="71">
        <v>0</v>
      </c>
      <c r="AU86" s="71">
        <v>0</v>
      </c>
      <c r="AV86" s="71">
        <v>0</v>
      </c>
      <c r="AW86" s="71">
        <v>0</v>
      </c>
      <c r="AX86" s="71"/>
      <c r="AY86" s="72"/>
      <c r="AZ86" s="71">
        <v>4249.0740000000005</v>
      </c>
      <c r="BA86" s="71">
        <v>25911.06</v>
      </c>
      <c r="BB86" s="71">
        <v>0</v>
      </c>
      <c r="BC86" s="71">
        <v>0</v>
      </c>
      <c r="BD86" s="71">
        <v>0</v>
      </c>
      <c r="BE86" s="71">
        <v>0</v>
      </c>
      <c r="BF86" s="71"/>
      <c r="BG86" s="72"/>
      <c r="BH86" s="71">
        <v>0</v>
      </c>
      <c r="BI86" s="71">
        <v>0</v>
      </c>
      <c r="BJ86" s="71">
        <v>19.693000000000001</v>
      </c>
      <c r="BK86" s="71">
        <v>0</v>
      </c>
      <c r="BL86" s="71">
        <v>6.5380000000000003</v>
      </c>
      <c r="BM86" s="71">
        <v>0</v>
      </c>
      <c r="BN86" s="72"/>
      <c r="BO86" s="71">
        <v>0</v>
      </c>
      <c r="BP86" s="71">
        <v>0</v>
      </c>
      <c r="BQ86" s="71">
        <v>2</v>
      </c>
      <c r="BR86" s="71">
        <v>0</v>
      </c>
      <c r="BS86" s="71">
        <v>1</v>
      </c>
      <c r="BT86" s="71">
        <v>0</v>
      </c>
      <c r="BU86"/>
      <c r="BV86" s="70">
        <v>26.231000000000002</v>
      </c>
      <c r="BW86" s="70">
        <v>0</v>
      </c>
      <c r="BX86" s="70">
        <v>0</v>
      </c>
      <c r="BY86" s="70">
        <v>0</v>
      </c>
      <c r="BZ86" s="70">
        <v>0</v>
      </c>
      <c r="CA86" s="70">
        <v>0</v>
      </c>
      <c r="CB86" s="70">
        <v>0</v>
      </c>
      <c r="CC86" s="70">
        <v>0</v>
      </c>
      <c r="CD86" s="70">
        <v>0</v>
      </c>
    </row>
    <row r="87" spans="1:82">
      <c r="A87" s="70" t="s">
        <v>1827</v>
      </c>
      <c r="B87" s="70">
        <v>186</v>
      </c>
      <c r="C87" s="70">
        <v>16</v>
      </c>
      <c r="D87" s="70">
        <v>11</v>
      </c>
      <c r="E87" s="70">
        <v>2019</v>
      </c>
      <c r="F87" s="70" t="s">
        <v>158</v>
      </c>
      <c r="G87" s="70" t="s">
        <v>1811</v>
      </c>
      <c r="H87" s="70" t="s">
        <v>1812</v>
      </c>
      <c r="I87" s="148"/>
      <c r="J87" s="71">
        <v>26.232026104199818</v>
      </c>
      <c r="K87" s="71">
        <v>0.62210948182200121</v>
      </c>
      <c r="L87" s="71">
        <v>10.240575694399938</v>
      </c>
      <c r="M87" s="71">
        <v>19.125246612657929</v>
      </c>
      <c r="N87" s="71">
        <v>15.069135621816487</v>
      </c>
      <c r="O87" s="71">
        <v>18.616217963093892</v>
      </c>
      <c r="P87" s="71">
        <v>19.230019521252771</v>
      </c>
      <c r="Q87" s="71">
        <v>1.0738812405042399</v>
      </c>
      <c r="R87" s="71">
        <v>0</v>
      </c>
      <c r="S87" s="71">
        <v>0</v>
      </c>
      <c r="T87" s="72"/>
      <c r="U87" s="71">
        <v>1705096</v>
      </c>
      <c r="V87" s="71">
        <v>372</v>
      </c>
      <c r="W87" s="71">
        <v>264</v>
      </c>
      <c r="X87" s="71">
        <v>4993</v>
      </c>
      <c r="Y87" s="71">
        <v>7841</v>
      </c>
      <c r="Z87" s="71">
        <v>11655</v>
      </c>
      <c r="AA87" s="71">
        <v>3993</v>
      </c>
      <c r="AB87" s="71">
        <v>17402</v>
      </c>
      <c r="AC87" s="71">
        <v>0</v>
      </c>
      <c r="AD87" s="71">
        <v>0</v>
      </c>
      <c r="AE87" s="72"/>
      <c r="AF87" s="71">
        <v>22634164.25150051</v>
      </c>
      <c r="AG87" s="71">
        <v>509832.59995356092</v>
      </c>
      <c r="AH87" s="71">
        <v>1674197.3787430229</v>
      </c>
      <c r="AI87" s="71">
        <v>28728484.169736151</v>
      </c>
      <c r="AJ87" s="71">
        <v>31320688.7783686</v>
      </c>
      <c r="AK87" s="71">
        <v>0</v>
      </c>
      <c r="AL87" s="71">
        <v>0</v>
      </c>
      <c r="AM87" s="71">
        <v>2370021.3978141379</v>
      </c>
      <c r="AN87" s="71">
        <v>0</v>
      </c>
      <c r="AO87" s="71">
        <v>0</v>
      </c>
      <c r="AP87" s="71">
        <v>87237388.576115981</v>
      </c>
      <c r="AQ87" s="72"/>
      <c r="AR87" s="71">
        <v>921</v>
      </c>
      <c r="AS87" s="71">
        <v>363</v>
      </c>
      <c r="AT87" s="71">
        <v>0</v>
      </c>
      <c r="AU87" s="71">
        <v>0</v>
      </c>
      <c r="AV87" s="71">
        <v>0</v>
      </c>
      <c r="AW87" s="71">
        <v>0</v>
      </c>
      <c r="AX87" s="71"/>
      <c r="AY87" s="72"/>
      <c r="AZ87" s="71">
        <v>4527.1740000000009</v>
      </c>
      <c r="BA87" s="71">
        <v>27123.86</v>
      </c>
      <c r="BB87" s="71">
        <v>0</v>
      </c>
      <c r="BC87" s="71">
        <v>0</v>
      </c>
      <c r="BD87" s="71">
        <v>0</v>
      </c>
      <c r="BE87" s="71">
        <v>0</v>
      </c>
      <c r="BF87" s="71"/>
      <c r="BG87" s="72"/>
      <c r="BH87" s="71">
        <v>0</v>
      </c>
      <c r="BI87" s="71">
        <v>0</v>
      </c>
      <c r="BJ87" s="71">
        <v>14.042</v>
      </c>
      <c r="BK87" s="71">
        <v>0</v>
      </c>
      <c r="BL87" s="71">
        <v>5.3109999999999999</v>
      </c>
      <c r="BM87" s="71">
        <v>0</v>
      </c>
      <c r="BN87" s="72"/>
      <c r="BO87" s="71">
        <v>0</v>
      </c>
      <c r="BP87" s="71">
        <v>0</v>
      </c>
      <c r="BQ87" s="71">
        <v>2</v>
      </c>
      <c r="BR87" s="71">
        <v>0</v>
      </c>
      <c r="BS87" s="71">
        <v>1</v>
      </c>
      <c r="BT87" s="71">
        <v>0</v>
      </c>
      <c r="BU87"/>
      <c r="BV87" s="70">
        <v>19.353000000000002</v>
      </c>
      <c r="BW87" s="70">
        <v>0</v>
      </c>
      <c r="BX87" s="70">
        <v>0</v>
      </c>
      <c r="BY87" s="70">
        <v>0</v>
      </c>
      <c r="BZ87" s="70">
        <v>0</v>
      </c>
      <c r="CA87" s="70">
        <v>0</v>
      </c>
      <c r="CB87" s="70">
        <v>0</v>
      </c>
      <c r="CC87" s="70">
        <v>0</v>
      </c>
      <c r="CD87" s="70">
        <v>0</v>
      </c>
    </row>
    <row r="88" spans="1:82">
      <c r="A88" s="70" t="s">
        <v>1828</v>
      </c>
      <c r="B88" s="70">
        <v>187</v>
      </c>
      <c r="C88" s="70">
        <v>17</v>
      </c>
      <c r="D88" s="70">
        <v>11</v>
      </c>
      <c r="E88" s="70">
        <v>2020</v>
      </c>
      <c r="F88" s="70" t="s">
        <v>159</v>
      </c>
      <c r="G88" s="70" t="s">
        <v>1811</v>
      </c>
      <c r="H88" s="70" t="s">
        <v>1812</v>
      </c>
      <c r="I88" s="148"/>
      <c r="J88" s="71">
        <v>32.012327403728499</v>
      </c>
      <c r="K88" s="71">
        <v>0.63423687895490533</v>
      </c>
      <c r="L88" s="71">
        <v>9.0158439739698881</v>
      </c>
      <c r="M88" s="71">
        <v>18.385368629381212</v>
      </c>
      <c r="N88" s="71">
        <v>16.840732777188766</v>
      </c>
      <c r="O88" s="71">
        <v>16.28804795917403</v>
      </c>
      <c r="P88" s="71">
        <v>18.209926473380353</v>
      </c>
      <c r="Q88" s="71">
        <v>1.01459612824861</v>
      </c>
      <c r="R88" s="71">
        <v>0</v>
      </c>
      <c r="S88" s="71">
        <v>0</v>
      </c>
      <c r="T88" s="72"/>
      <c r="U88" s="71">
        <v>2258817</v>
      </c>
      <c r="V88" s="71">
        <v>331</v>
      </c>
      <c r="W88" s="71">
        <v>218</v>
      </c>
      <c r="X88" s="71">
        <v>5039</v>
      </c>
      <c r="Y88" s="71">
        <v>7872</v>
      </c>
      <c r="Z88" s="71">
        <v>11639</v>
      </c>
      <c r="AA88" s="71">
        <v>4019</v>
      </c>
      <c r="AB88" s="71">
        <v>17208</v>
      </c>
      <c r="AC88" s="71">
        <v>0</v>
      </c>
      <c r="AD88" s="71">
        <v>0</v>
      </c>
      <c r="AE88" s="72"/>
      <c r="AF88" s="71">
        <v>27630846.55132525</v>
      </c>
      <c r="AG88" s="71">
        <v>472934.81552668312</v>
      </c>
      <c r="AH88" s="71">
        <v>1512268.3507182559</v>
      </c>
      <c r="AI88" s="71">
        <v>27060105.301295854</v>
      </c>
      <c r="AJ88" s="71">
        <v>37271852.625168651</v>
      </c>
      <c r="AK88" s="71"/>
      <c r="AL88" s="71"/>
      <c r="AM88" s="71">
        <v>2245835.1848675516</v>
      </c>
      <c r="AN88" s="71"/>
      <c r="AO88" s="71"/>
      <c r="AP88" s="71">
        <v>96193842.828902245</v>
      </c>
      <c r="AQ88" s="72"/>
      <c r="AR88" s="71">
        <v>950</v>
      </c>
      <c r="AS88" s="71">
        <v>381</v>
      </c>
      <c r="AT88" s="71">
        <v>0</v>
      </c>
      <c r="AU88" s="71">
        <v>0</v>
      </c>
      <c r="AV88" s="71">
        <v>0</v>
      </c>
      <c r="AW88" s="71">
        <v>1</v>
      </c>
      <c r="AX88" s="71"/>
      <c r="AY88" s="72"/>
      <c r="AZ88" s="71">
        <v>4737.5540000000028</v>
      </c>
      <c r="BA88" s="71">
        <v>27962.06000000003</v>
      </c>
      <c r="BB88" s="71">
        <v>0</v>
      </c>
      <c r="BC88" s="71">
        <v>0</v>
      </c>
      <c r="BD88" s="71">
        <v>0</v>
      </c>
      <c r="BE88" s="71">
        <v>49</v>
      </c>
      <c r="BF88" s="71"/>
      <c r="BG88" s="72"/>
      <c r="BH88" s="71">
        <v>0</v>
      </c>
      <c r="BI88" s="71">
        <v>0</v>
      </c>
      <c r="BJ88" s="71">
        <v>14.449</v>
      </c>
      <c r="BK88" s="71">
        <v>0</v>
      </c>
      <c r="BL88" s="71">
        <v>5.4770000000000003</v>
      </c>
      <c r="BM88" s="71">
        <v>0</v>
      </c>
      <c r="BN88" s="72"/>
      <c r="BO88" s="71">
        <v>0</v>
      </c>
      <c r="BP88" s="71">
        <v>0</v>
      </c>
      <c r="BQ88" s="71">
        <v>2</v>
      </c>
      <c r="BR88" s="71">
        <v>0</v>
      </c>
      <c r="BS88" s="71">
        <v>1</v>
      </c>
      <c r="BT88" s="71">
        <v>0</v>
      </c>
      <c r="BU88"/>
      <c r="BV88" s="70">
        <v>19.925999999999998</v>
      </c>
      <c r="BW88" s="70">
        <v>0</v>
      </c>
      <c r="BX88" s="70">
        <v>0</v>
      </c>
      <c r="BY88" s="70">
        <v>0</v>
      </c>
      <c r="BZ88" s="70">
        <v>0</v>
      </c>
      <c r="CA88" s="70">
        <v>0</v>
      </c>
      <c r="CB88" s="70">
        <v>0</v>
      </c>
      <c r="CC88" s="70">
        <v>0</v>
      </c>
      <c r="CD88" s="70">
        <v>0</v>
      </c>
    </row>
    <row r="89" spans="1:82">
      <c r="A89" s="70" t="s">
        <v>1829</v>
      </c>
      <c r="B89" s="70">
        <v>187</v>
      </c>
      <c r="C89" s="70">
        <v>18</v>
      </c>
      <c r="D89" s="70">
        <v>11</v>
      </c>
      <c r="E89" s="70">
        <v>2021</v>
      </c>
      <c r="F89" s="70" t="s">
        <v>160</v>
      </c>
      <c r="G89" s="70" t="s">
        <v>1811</v>
      </c>
      <c r="H89" s="70" t="s">
        <v>1812</v>
      </c>
      <c r="I89" s="148"/>
      <c r="J89" s="71">
        <v>26.464973587227515</v>
      </c>
      <c r="K89" s="71">
        <v>0.63661921765546736</v>
      </c>
      <c r="L89" s="71">
        <v>8.2966008542218805</v>
      </c>
      <c r="M89" s="71">
        <v>16.737967808896585</v>
      </c>
      <c r="N89" s="71">
        <v>14.209174908637516</v>
      </c>
      <c r="O89" s="71">
        <v>15.77548768974345</v>
      </c>
      <c r="P89" s="71">
        <v>18.855942980806208</v>
      </c>
      <c r="Q89" s="71">
        <v>0.99538340691148997</v>
      </c>
      <c r="R89" s="71">
        <v>0</v>
      </c>
      <c r="S89" s="71">
        <v>0</v>
      </c>
      <c r="T89" s="72"/>
      <c r="U89" s="71">
        <v>2118210</v>
      </c>
      <c r="V89" s="71">
        <v>331</v>
      </c>
      <c r="W89" s="71">
        <v>218</v>
      </c>
      <c r="X89" s="71">
        <v>5039</v>
      </c>
      <c r="Y89" s="71">
        <v>7941</v>
      </c>
      <c r="Z89" s="71">
        <v>11607</v>
      </c>
      <c r="AA89" s="71">
        <v>4058</v>
      </c>
      <c r="AB89" s="71">
        <v>17048</v>
      </c>
      <c r="AC89" s="71">
        <v>0</v>
      </c>
      <c r="AD89" s="71">
        <v>0</v>
      </c>
      <c r="AE89" s="72"/>
      <c r="AF89" s="71">
        <v>23665967.913641881</v>
      </c>
      <c r="AG89" s="71">
        <v>504023.15409082233</v>
      </c>
      <c r="AH89" s="71">
        <v>1382495.7761349576</v>
      </c>
      <c r="AI89" s="71">
        <v>29883990.935155995</v>
      </c>
      <c r="AJ89" s="71">
        <v>34689588.076084353</v>
      </c>
      <c r="AK89" s="71">
        <v>0</v>
      </c>
      <c r="AL89" s="71">
        <v>0</v>
      </c>
      <c r="AM89" s="71">
        <v>2237786.7593474244</v>
      </c>
      <c r="AN89" s="71">
        <v>0</v>
      </c>
      <c r="AO89" s="71">
        <v>0</v>
      </c>
      <c r="AP89" s="71">
        <v>92363852.614455432</v>
      </c>
      <c r="AQ89" s="72"/>
      <c r="AR89" s="71">
        <v>985</v>
      </c>
      <c r="AS89" s="71">
        <v>399</v>
      </c>
      <c r="AT89" s="71">
        <v>0</v>
      </c>
      <c r="AU89" s="71">
        <v>0</v>
      </c>
      <c r="AV89" s="71">
        <v>0</v>
      </c>
      <c r="AW89" s="71">
        <v>1</v>
      </c>
      <c r="AX89" s="71"/>
      <c r="AY89" s="72"/>
      <c r="AZ89" s="71">
        <v>4941.5440000000044</v>
      </c>
      <c r="BA89" s="71">
        <v>29245.86000000003</v>
      </c>
      <c r="BB89" s="71">
        <v>0</v>
      </c>
      <c r="BC89" s="71">
        <v>0</v>
      </c>
      <c r="BD89" s="71">
        <v>0</v>
      </c>
      <c r="BE89" s="71">
        <v>49</v>
      </c>
      <c r="BF89" s="71"/>
      <c r="BG89" s="72"/>
      <c r="BH89" s="71">
        <v>0</v>
      </c>
      <c r="BI89" s="71">
        <v>0</v>
      </c>
      <c r="BJ89" s="71">
        <v>16.111999999999998</v>
      </c>
      <c r="BK89" s="71">
        <v>0</v>
      </c>
      <c r="BL89" s="71">
        <v>2.2480000000000002</v>
      </c>
      <c r="BM89" s="71">
        <v>0</v>
      </c>
      <c r="BN89" s="72"/>
      <c r="BO89" s="71">
        <v>0</v>
      </c>
      <c r="BP89" s="71">
        <v>0</v>
      </c>
      <c r="BQ89" s="71">
        <v>2</v>
      </c>
      <c r="BR89" s="71">
        <v>0</v>
      </c>
      <c r="BS89" s="71">
        <v>1</v>
      </c>
      <c r="BT89" s="71">
        <v>0</v>
      </c>
      <c r="BU89"/>
      <c r="BV89" s="70">
        <v>18.36</v>
      </c>
      <c r="BW89" s="70">
        <v>0</v>
      </c>
      <c r="BX89" s="70">
        <v>0</v>
      </c>
      <c r="BY89" s="70">
        <v>0</v>
      </c>
      <c r="BZ89" s="70">
        <v>0</v>
      </c>
      <c r="CA89" s="70">
        <v>0</v>
      </c>
      <c r="CB89" s="70">
        <v>0</v>
      </c>
      <c r="CC89" s="70">
        <v>0</v>
      </c>
      <c r="CD89" s="70">
        <v>0</v>
      </c>
    </row>
    <row r="90" spans="1:82">
      <c r="A90" s="70" t="s">
        <v>1830</v>
      </c>
      <c r="B90" s="70">
        <v>187</v>
      </c>
      <c r="C90" s="70">
        <v>19</v>
      </c>
      <c r="D90" s="70">
        <v>11</v>
      </c>
      <c r="E90" s="70">
        <v>2022</v>
      </c>
      <c r="F90" s="70" t="s">
        <v>161</v>
      </c>
      <c r="G90" s="70" t="s">
        <v>1811</v>
      </c>
      <c r="H90" s="70" t="s">
        <v>1812</v>
      </c>
      <c r="I90" s="148"/>
      <c r="J90" s="71">
        <v>29.011157871143585</v>
      </c>
      <c r="K90" s="71">
        <v>0.64875493151258268</v>
      </c>
      <c r="L90" s="71">
        <v>7.2079741114845044</v>
      </c>
      <c r="M90" s="71">
        <v>17.221346697909457</v>
      </c>
      <c r="N90" s="71">
        <v>21.487027678339523</v>
      </c>
      <c r="O90" s="71">
        <v>16.490881303700519</v>
      </c>
      <c r="P90" s="71">
        <v>18.71927005963267</v>
      </c>
      <c r="Q90" s="71">
        <v>0.99419390025963916</v>
      </c>
      <c r="R90" s="71">
        <v>0</v>
      </c>
      <c r="S90" s="71">
        <v>0</v>
      </c>
      <c r="T90" s="72"/>
      <c r="U90" s="71">
        <v>2602105</v>
      </c>
      <c r="V90" s="71">
        <v>331</v>
      </c>
      <c r="W90" s="71">
        <v>218</v>
      </c>
      <c r="X90" s="71">
        <v>5039</v>
      </c>
      <c r="Y90" s="71">
        <v>7972</v>
      </c>
      <c r="Z90" s="71">
        <v>11528</v>
      </c>
      <c r="AA90" s="71">
        <v>4090</v>
      </c>
      <c r="AB90" s="71">
        <v>16888</v>
      </c>
      <c r="AC90" s="71">
        <v>0</v>
      </c>
      <c r="AD90" s="71">
        <v>0</v>
      </c>
      <c r="AE90" s="72"/>
      <c r="AF90" s="71">
        <v>26840697.71537042</v>
      </c>
      <c r="AG90" s="71">
        <v>505073.13692406495</v>
      </c>
      <c r="AH90" s="71">
        <v>1417738.5494124992</v>
      </c>
      <c r="AI90" s="71">
        <v>27633537.306485463</v>
      </c>
      <c r="AJ90" s="71">
        <v>42584248.518651448</v>
      </c>
      <c r="AK90" s="71">
        <v>0</v>
      </c>
      <c r="AL90" s="71">
        <v>0</v>
      </c>
      <c r="AM90" s="71">
        <v>2180701.7479473674</v>
      </c>
      <c r="AN90" s="71">
        <v>0</v>
      </c>
      <c r="AO90" s="71">
        <v>0</v>
      </c>
      <c r="AP90" s="71">
        <v>101161996.97479126</v>
      </c>
      <c r="AQ90" s="72"/>
      <c r="AR90" s="71">
        <v>1040</v>
      </c>
      <c r="AS90" s="71">
        <v>405</v>
      </c>
      <c r="AT90" s="71">
        <v>0</v>
      </c>
      <c r="AU90" s="71">
        <v>0</v>
      </c>
      <c r="AV90" s="71">
        <v>0</v>
      </c>
      <c r="AW90" s="71">
        <v>1</v>
      </c>
      <c r="AX90" s="71"/>
      <c r="AY90" s="72"/>
      <c r="AZ90" s="71">
        <v>5334.904000000005</v>
      </c>
      <c r="BA90" s="71">
        <v>29581.960000000032</v>
      </c>
      <c r="BB90" s="71">
        <v>0</v>
      </c>
      <c r="BC90" s="71">
        <v>0</v>
      </c>
      <c r="BD90" s="71">
        <v>0</v>
      </c>
      <c r="BE90" s="71">
        <v>49</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1831</v>
      </c>
      <c r="B91" s="70">
        <v>187</v>
      </c>
      <c r="C91" s="70">
        <v>20</v>
      </c>
      <c r="D91" s="70">
        <v>11</v>
      </c>
      <c r="E91" s="70">
        <v>2023</v>
      </c>
      <c r="F91" s="70" t="s">
        <v>1539</v>
      </c>
      <c r="G91" s="70" t="s">
        <v>1811</v>
      </c>
      <c r="H91" s="70" t="s">
        <v>1812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1065</v>
      </c>
      <c r="AS91" s="71">
        <v>408</v>
      </c>
      <c r="AT91" s="71">
        <v>0</v>
      </c>
      <c r="AU91" s="71">
        <v>0</v>
      </c>
      <c r="AV91" s="71">
        <v>0</v>
      </c>
      <c r="AW91" s="71">
        <v>1</v>
      </c>
      <c r="AX91" s="71"/>
      <c r="AY91" s="72"/>
      <c r="AZ91" s="71">
        <v>5515.7240000000056</v>
      </c>
      <c r="BA91" s="71">
        <v>30180.460000000032</v>
      </c>
      <c r="BB91" s="71">
        <v>0</v>
      </c>
      <c r="BC91" s="71">
        <v>0</v>
      </c>
      <c r="BD91" s="71">
        <v>0</v>
      </c>
      <c r="BE91" s="71">
        <v>49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1832</v>
      </c>
      <c r="B92" s="70">
        <v>187</v>
      </c>
      <c r="C92" s="70">
        <v>21</v>
      </c>
      <c r="D92" s="70">
        <v>11</v>
      </c>
      <c r="E92" s="70">
        <v>2024</v>
      </c>
      <c r="F92" s="70" t="s">
        <v>1554</v>
      </c>
      <c r="G92" s="70" t="s">
        <v>1811</v>
      </c>
      <c r="H92" s="70" t="s">
        <v>1812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1833</v>
      </c>
      <c r="B93" s="70">
        <v>477</v>
      </c>
      <c r="C93" s="70">
        <v>1</v>
      </c>
      <c r="D93" s="70">
        <v>29</v>
      </c>
      <c r="E93" s="70">
        <v>1990</v>
      </c>
      <c r="F93" s="70" t="s">
        <v>787</v>
      </c>
      <c r="G93" s="70" t="s">
        <v>1834</v>
      </c>
      <c r="H93" s="70" t="s">
        <v>1835</v>
      </c>
      <c r="I93" s="148"/>
      <c r="J93" s="71">
        <v>144.78977778715699</v>
      </c>
      <c r="K93" s="71">
        <v>0.76338925281975245</v>
      </c>
      <c r="L93" s="71">
        <v>0</v>
      </c>
      <c r="M93" s="71">
        <v>7.1804770331935179</v>
      </c>
      <c r="N93" s="71">
        <v>11.722614546491711</v>
      </c>
      <c r="O93" s="71">
        <v>11.319882392941061</v>
      </c>
      <c r="P93" s="71">
        <v>6.2435368115677772</v>
      </c>
      <c r="Q93" s="71">
        <v>0.99478905820361097</v>
      </c>
      <c r="R93" s="71">
        <v>0</v>
      </c>
      <c r="S93" s="71">
        <v>1.3264773676598289</v>
      </c>
      <c r="T93" s="72"/>
      <c r="U93" s="71">
        <v>24780254</v>
      </c>
      <c r="V93" s="71">
        <v>301</v>
      </c>
      <c r="W93" s="71">
        <v>0</v>
      </c>
      <c r="X93" s="71">
        <v>2971</v>
      </c>
      <c r="Y93" s="71">
        <v>5223</v>
      </c>
      <c r="Z93" s="71">
        <v>4656</v>
      </c>
      <c r="AA93" s="71">
        <v>1516</v>
      </c>
      <c r="AB93" s="71">
        <v>16152</v>
      </c>
      <c r="AC93" s="71">
        <v>0</v>
      </c>
      <c r="AD93" s="71">
        <v>1.3264773676598289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1836</v>
      </c>
      <c r="B94" s="70">
        <v>478</v>
      </c>
      <c r="C94" s="70">
        <v>2</v>
      </c>
      <c r="D94" s="70">
        <v>29</v>
      </c>
      <c r="E94" s="70">
        <v>2005</v>
      </c>
      <c r="F94" s="70" t="s">
        <v>789</v>
      </c>
      <c r="G94" s="70" t="s">
        <v>1834</v>
      </c>
      <c r="H94" s="70" t="s">
        <v>1835</v>
      </c>
      <c r="I94" s="148"/>
      <c r="J94" s="71">
        <v>168.63919281150399</v>
      </c>
      <c r="K94" s="71">
        <v>0.51775714637705217</v>
      </c>
      <c r="L94" s="71">
        <v>0</v>
      </c>
      <c r="M94" s="71">
        <v>9.1116635521950968</v>
      </c>
      <c r="N94" s="71">
        <v>17.64072236545805</v>
      </c>
      <c r="O94" s="71">
        <v>12.3937409899121</v>
      </c>
      <c r="P94" s="71">
        <v>5.1040934606547346</v>
      </c>
      <c r="Q94" s="71">
        <v>0.90327430733139202</v>
      </c>
      <c r="R94" s="71">
        <v>0</v>
      </c>
      <c r="S94" s="71">
        <v>2.2677880823834302</v>
      </c>
      <c r="T94" s="72"/>
      <c r="U94" s="71">
        <v>22862732</v>
      </c>
      <c r="V94" s="71">
        <v>229</v>
      </c>
      <c r="W94" s="71">
        <v>0</v>
      </c>
      <c r="X94" s="71">
        <v>1939</v>
      </c>
      <c r="Y94" s="71">
        <v>5921</v>
      </c>
      <c r="Z94" s="71">
        <v>5899</v>
      </c>
      <c r="AA94" s="71">
        <v>1015</v>
      </c>
      <c r="AB94" s="71">
        <v>15332</v>
      </c>
      <c r="AC94" s="71">
        <v>0</v>
      </c>
      <c r="AD94" s="71">
        <v>2.2677880823834302</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1837</v>
      </c>
      <c r="B95" s="70">
        <v>479</v>
      </c>
      <c r="C95" s="70">
        <v>3</v>
      </c>
      <c r="D95" s="70">
        <v>29</v>
      </c>
      <c r="E95" s="70">
        <v>2006</v>
      </c>
      <c r="F95" s="70" t="s">
        <v>790</v>
      </c>
      <c r="G95" s="70" t="s">
        <v>1834</v>
      </c>
      <c r="H95" s="70" t="s">
        <v>1835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1838</v>
      </c>
      <c r="B96" s="70">
        <v>480</v>
      </c>
      <c r="C96" s="70">
        <v>4</v>
      </c>
      <c r="D96" s="70">
        <v>29</v>
      </c>
      <c r="E96" s="70">
        <v>2007</v>
      </c>
      <c r="F96" s="70" t="s">
        <v>791</v>
      </c>
      <c r="G96" s="70" t="s">
        <v>1834</v>
      </c>
      <c r="H96" s="70" t="s">
        <v>1835</v>
      </c>
      <c r="I96" s="148"/>
      <c r="J96" s="71">
        <v>175.04002279111731</v>
      </c>
      <c r="K96" s="71">
        <v>0.53172743688966906</v>
      </c>
      <c r="L96" s="71">
        <v>0</v>
      </c>
      <c r="M96" s="71">
        <v>9.0713611311850659</v>
      </c>
      <c r="N96" s="71">
        <v>17.829783668974532</v>
      </c>
      <c r="O96" s="71">
        <v>11.867630328690129</v>
      </c>
      <c r="P96" s="71">
        <v>5.3873589879591126</v>
      </c>
      <c r="Q96" s="71">
        <v>0.95917990731587799</v>
      </c>
      <c r="R96" s="71">
        <v>0</v>
      </c>
      <c r="S96" s="71">
        <v>1.944959876244972</v>
      </c>
      <c r="T96" s="72"/>
      <c r="U96" s="71">
        <v>31008307</v>
      </c>
      <c r="V96" s="71">
        <v>243</v>
      </c>
      <c r="W96" s="71">
        <v>0</v>
      </c>
      <c r="X96" s="71">
        <v>2357</v>
      </c>
      <c r="Y96" s="71">
        <v>6094</v>
      </c>
      <c r="Z96" s="71">
        <v>5872</v>
      </c>
      <c r="AA96" s="71">
        <v>1055</v>
      </c>
      <c r="AB96" s="71">
        <v>15420</v>
      </c>
      <c r="AC96" s="71">
        <v>0</v>
      </c>
      <c r="AD96" s="71">
        <v>1.944959876244972</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1839</v>
      </c>
      <c r="B97" s="70">
        <v>481</v>
      </c>
      <c r="C97" s="70">
        <v>5</v>
      </c>
      <c r="D97" s="70">
        <v>29</v>
      </c>
      <c r="E97" s="70">
        <v>2008</v>
      </c>
      <c r="F97" s="70" t="s">
        <v>792</v>
      </c>
      <c r="G97" s="70" t="s">
        <v>1834</v>
      </c>
      <c r="H97" s="70" t="s">
        <v>1835</v>
      </c>
      <c r="I97" s="148"/>
      <c r="J97" s="71">
        <v>125.4025860993404</v>
      </c>
      <c r="K97" s="71">
        <v>0.40156389869809378</v>
      </c>
      <c r="L97" s="71">
        <v>0</v>
      </c>
      <c r="M97" s="71">
        <v>9.5414240421320695</v>
      </c>
      <c r="N97" s="71">
        <v>16.805636505811751</v>
      </c>
      <c r="O97" s="71">
        <v>11.490603971132581</v>
      </c>
      <c r="P97" s="71">
        <v>5.0088695238306862</v>
      </c>
      <c r="Q97" s="71">
        <v>0.94708576915547904</v>
      </c>
      <c r="R97" s="71">
        <v>0</v>
      </c>
      <c r="S97" s="71">
        <v>1.609864572999695</v>
      </c>
      <c r="T97" s="72"/>
      <c r="U97" s="71">
        <v>25660692</v>
      </c>
      <c r="V97" s="71">
        <v>243</v>
      </c>
      <c r="W97" s="71">
        <v>0</v>
      </c>
      <c r="X97" s="71">
        <v>2357</v>
      </c>
      <c r="Y97" s="71">
        <v>6131</v>
      </c>
      <c r="Z97" s="71">
        <v>5885</v>
      </c>
      <c r="AA97" s="71">
        <v>982</v>
      </c>
      <c r="AB97" s="71">
        <v>15476</v>
      </c>
      <c r="AC97" s="71">
        <v>0</v>
      </c>
      <c r="AD97" s="71">
        <v>1.609864572999695</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1840</v>
      </c>
      <c r="B98" s="70">
        <v>482</v>
      </c>
      <c r="C98" s="70">
        <v>6</v>
      </c>
      <c r="D98" s="70">
        <v>29</v>
      </c>
      <c r="E98" s="70">
        <v>2009</v>
      </c>
      <c r="F98" s="70" t="s">
        <v>176</v>
      </c>
      <c r="G98" s="70" t="s">
        <v>1834</v>
      </c>
      <c r="H98" s="70" t="s">
        <v>1835</v>
      </c>
      <c r="I98" s="148"/>
      <c r="J98" s="71">
        <v>112.17634497481551</v>
      </c>
      <c r="K98" s="71">
        <v>0.45157493468371052</v>
      </c>
      <c r="L98" s="71">
        <v>0</v>
      </c>
      <c r="M98" s="71">
        <v>10.33625573321352</v>
      </c>
      <c r="N98" s="71">
        <v>16.30260972062829</v>
      </c>
      <c r="O98" s="71">
        <v>11.64335434557824</v>
      </c>
      <c r="P98" s="71">
        <v>4.8392769995411191</v>
      </c>
      <c r="Q98" s="71">
        <v>0.89836229227512099</v>
      </c>
      <c r="R98" s="71">
        <v>0</v>
      </c>
      <c r="S98" s="71">
        <v>1.70396179647364</v>
      </c>
      <c r="T98" s="72"/>
      <c r="U98" s="71">
        <v>20791968</v>
      </c>
      <c r="V98" s="71">
        <v>295</v>
      </c>
      <c r="W98" s="71">
        <v>0</v>
      </c>
      <c r="X98" s="71">
        <v>3240</v>
      </c>
      <c r="Y98" s="71">
        <v>6154</v>
      </c>
      <c r="Z98" s="71">
        <v>5886</v>
      </c>
      <c r="AA98" s="71">
        <v>974</v>
      </c>
      <c r="AB98" s="71">
        <v>15410</v>
      </c>
      <c r="AC98" s="71">
        <v>0</v>
      </c>
      <c r="AD98" s="71">
        <v>1.70396179647364</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59.1</v>
      </c>
      <c r="BK98" s="71">
        <v>0</v>
      </c>
      <c r="BL98" s="71">
        <v>0</v>
      </c>
      <c r="BM98" s="71">
        <v>0</v>
      </c>
      <c r="BN98" s="72"/>
      <c r="BO98" s="71">
        <v>0</v>
      </c>
      <c r="BP98" s="71">
        <v>0</v>
      </c>
      <c r="BQ98" s="71">
        <v>2</v>
      </c>
      <c r="BR98" s="71">
        <v>0</v>
      </c>
      <c r="BS98" s="71">
        <v>0</v>
      </c>
      <c r="BT98" s="71">
        <v>0</v>
      </c>
      <c r="BU98"/>
      <c r="BV98" s="70">
        <v>59.1</v>
      </c>
      <c r="BW98" s="70">
        <v>0</v>
      </c>
      <c r="BX98" s="70">
        <v>0</v>
      </c>
      <c r="BY98" s="70">
        <v>0</v>
      </c>
      <c r="BZ98" s="70">
        <v>0</v>
      </c>
      <c r="CA98" s="70">
        <v>0</v>
      </c>
      <c r="CB98" s="70">
        <v>0</v>
      </c>
      <c r="CC98" s="70">
        <v>0</v>
      </c>
      <c r="CD98" s="70">
        <v>0</v>
      </c>
    </row>
    <row r="99" spans="1:82">
      <c r="A99" s="70" t="s">
        <v>1841</v>
      </c>
      <c r="B99" s="70">
        <v>483</v>
      </c>
      <c r="C99" s="70">
        <v>7</v>
      </c>
      <c r="D99" s="70">
        <v>29</v>
      </c>
      <c r="E99" s="70">
        <v>2010</v>
      </c>
      <c r="F99" s="70" t="s">
        <v>177</v>
      </c>
      <c r="G99" s="70" t="s">
        <v>1834</v>
      </c>
      <c r="H99" s="70" t="s">
        <v>1835</v>
      </c>
      <c r="I99" s="148"/>
      <c r="J99" s="71">
        <v>105.7861100021547</v>
      </c>
      <c r="K99" s="71">
        <v>0.48863738272059198</v>
      </c>
      <c r="L99" s="71">
        <v>0</v>
      </c>
      <c r="M99" s="71">
        <v>11.354732365878199</v>
      </c>
      <c r="N99" s="71">
        <v>16.539098134607439</v>
      </c>
      <c r="O99" s="71">
        <v>11.47923658217201</v>
      </c>
      <c r="P99" s="71">
        <v>4.6727712969758004</v>
      </c>
      <c r="Q99" s="71">
        <v>0.933938970152147</v>
      </c>
      <c r="R99" s="71">
        <v>0</v>
      </c>
      <c r="S99" s="71">
        <v>1.7118277234041079</v>
      </c>
      <c r="T99" s="72"/>
      <c r="U99" s="71">
        <v>17057487</v>
      </c>
      <c r="V99" s="71">
        <v>295</v>
      </c>
      <c r="W99" s="71">
        <v>0</v>
      </c>
      <c r="X99" s="71">
        <v>3240</v>
      </c>
      <c r="Y99" s="71">
        <v>6169</v>
      </c>
      <c r="Z99" s="71">
        <v>5830</v>
      </c>
      <c r="AA99" s="71">
        <v>917</v>
      </c>
      <c r="AB99" s="71">
        <v>15351</v>
      </c>
      <c r="AC99" s="71">
        <v>0</v>
      </c>
      <c r="AD99" s="71">
        <v>1.7118277234041079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23.9</v>
      </c>
      <c r="BK99" s="71">
        <v>0</v>
      </c>
      <c r="BL99" s="71">
        <v>0</v>
      </c>
      <c r="BM99" s="71">
        <v>0</v>
      </c>
      <c r="BN99" s="72"/>
      <c r="BO99" s="71">
        <v>0</v>
      </c>
      <c r="BP99" s="71">
        <v>0</v>
      </c>
      <c r="BQ99" s="71">
        <v>1</v>
      </c>
      <c r="BR99" s="71">
        <v>0</v>
      </c>
      <c r="BS99" s="71">
        <v>0</v>
      </c>
      <c r="BT99" s="71">
        <v>0</v>
      </c>
      <c r="BU99"/>
      <c r="BV99" s="70">
        <v>23.9</v>
      </c>
      <c r="BW99" s="70">
        <v>0</v>
      </c>
      <c r="BX99" s="70">
        <v>0</v>
      </c>
      <c r="BY99" s="70">
        <v>0</v>
      </c>
      <c r="BZ99" s="70">
        <v>0</v>
      </c>
      <c r="CA99" s="70">
        <v>0</v>
      </c>
      <c r="CB99" s="70">
        <v>0</v>
      </c>
      <c r="CC99" s="70">
        <v>0</v>
      </c>
      <c r="CD99" s="70">
        <v>0</v>
      </c>
    </row>
    <row r="100" spans="1:82">
      <c r="A100" s="70" t="s">
        <v>1842</v>
      </c>
      <c r="B100" s="70">
        <v>484</v>
      </c>
      <c r="C100" s="70">
        <v>8</v>
      </c>
      <c r="D100" s="70">
        <v>29</v>
      </c>
      <c r="E100" s="70">
        <v>2011</v>
      </c>
      <c r="F100" s="70" t="s">
        <v>178</v>
      </c>
      <c r="G100" s="70" t="s">
        <v>1834</v>
      </c>
      <c r="H100" s="70" t="s">
        <v>1835</v>
      </c>
      <c r="I100" s="148"/>
      <c r="J100" s="71">
        <v>96.894661801840414</v>
      </c>
      <c r="K100" s="71">
        <v>0.68593559291159034</v>
      </c>
      <c r="L100" s="71">
        <v>0</v>
      </c>
      <c r="M100" s="71">
        <v>14.98711538954028</v>
      </c>
      <c r="N100" s="71">
        <v>19.77014831337571</v>
      </c>
      <c r="O100" s="71">
        <v>11.265986941475431</v>
      </c>
      <c r="P100" s="71">
        <v>4.5228903727085745</v>
      </c>
      <c r="Q100" s="71">
        <v>1.0769368835187401</v>
      </c>
      <c r="R100" s="71">
        <v>0</v>
      </c>
      <c r="S100" s="71">
        <v>1.748428716091265</v>
      </c>
      <c r="T100" s="72"/>
      <c r="U100" s="71">
        <v>14955672</v>
      </c>
      <c r="V100" s="71">
        <v>295</v>
      </c>
      <c r="W100" s="71">
        <v>0</v>
      </c>
      <c r="X100" s="71">
        <v>3240</v>
      </c>
      <c r="Y100" s="71">
        <v>6242</v>
      </c>
      <c r="Z100" s="71">
        <v>5846</v>
      </c>
      <c r="AA100" s="71">
        <v>914</v>
      </c>
      <c r="AB100" s="71">
        <v>15346</v>
      </c>
      <c r="AC100" s="71">
        <v>0</v>
      </c>
      <c r="AD100" s="71">
        <v>1.748428716091265</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45.866</v>
      </c>
      <c r="BK100" s="71">
        <v>0</v>
      </c>
      <c r="BL100" s="71">
        <v>0</v>
      </c>
      <c r="BM100" s="71">
        <v>0</v>
      </c>
      <c r="BN100" s="72"/>
      <c r="BO100" s="71">
        <v>0</v>
      </c>
      <c r="BP100" s="71">
        <v>0</v>
      </c>
      <c r="BQ100" s="71">
        <v>2</v>
      </c>
      <c r="BR100" s="71">
        <v>0</v>
      </c>
      <c r="BS100" s="71">
        <v>0</v>
      </c>
      <c r="BT100" s="71">
        <v>0</v>
      </c>
      <c r="BU100"/>
      <c r="BV100" s="70">
        <v>45.866</v>
      </c>
      <c r="BW100" s="70">
        <v>0</v>
      </c>
      <c r="BX100" s="70">
        <v>0</v>
      </c>
      <c r="BY100" s="70">
        <v>0</v>
      </c>
      <c r="BZ100" s="70">
        <v>0</v>
      </c>
      <c r="CA100" s="70">
        <v>0</v>
      </c>
      <c r="CB100" s="70">
        <v>0</v>
      </c>
      <c r="CC100" s="70">
        <v>0</v>
      </c>
      <c r="CD100" s="70">
        <v>0</v>
      </c>
    </row>
    <row r="101" spans="1:82">
      <c r="A101" s="70" t="s">
        <v>1843</v>
      </c>
      <c r="B101" s="70">
        <v>485</v>
      </c>
      <c r="C101" s="70">
        <v>9</v>
      </c>
      <c r="D101" s="70">
        <v>29</v>
      </c>
      <c r="E101" s="70">
        <v>2012</v>
      </c>
      <c r="F101" s="70" t="s">
        <v>179</v>
      </c>
      <c r="G101" s="70" t="s">
        <v>1834</v>
      </c>
      <c r="H101" s="70" t="s">
        <v>1835</v>
      </c>
      <c r="I101" s="148"/>
      <c r="J101" s="71">
        <v>107.9032542664233</v>
      </c>
      <c r="K101" s="71">
        <v>0.6599028419979418</v>
      </c>
      <c r="L101" s="71">
        <v>0</v>
      </c>
      <c r="M101" s="71">
        <v>16.587556596175212</v>
      </c>
      <c r="N101" s="71">
        <v>22.941762266870271</v>
      </c>
      <c r="O101" s="71">
        <v>11.102766624257034</v>
      </c>
      <c r="P101" s="71">
        <v>4.6282491690621752</v>
      </c>
      <c r="Q101" s="71">
        <v>1.1751024558385801</v>
      </c>
      <c r="R101" s="71">
        <v>0</v>
      </c>
      <c r="S101" s="71">
        <v>1.976763394465374</v>
      </c>
      <c r="T101" s="72"/>
      <c r="U101" s="71">
        <v>15217341</v>
      </c>
      <c r="V101" s="71">
        <v>295</v>
      </c>
      <c r="W101" s="71">
        <v>0</v>
      </c>
      <c r="X101" s="71">
        <v>3240</v>
      </c>
      <c r="Y101" s="71">
        <v>6291</v>
      </c>
      <c r="Z101" s="71">
        <v>5807</v>
      </c>
      <c r="AA101" s="71">
        <v>930</v>
      </c>
      <c r="AB101" s="71">
        <v>15412</v>
      </c>
      <c r="AC101" s="71">
        <v>0</v>
      </c>
      <c r="AD101" s="71">
        <v>1.976763394465374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43.116</v>
      </c>
      <c r="BK101" s="71">
        <v>0</v>
      </c>
      <c r="BL101" s="71">
        <v>0</v>
      </c>
      <c r="BM101" s="71">
        <v>0</v>
      </c>
      <c r="BN101" s="72"/>
      <c r="BO101" s="71">
        <v>0</v>
      </c>
      <c r="BP101" s="71">
        <v>0</v>
      </c>
      <c r="BQ101" s="71">
        <v>2</v>
      </c>
      <c r="BR101" s="71">
        <v>0</v>
      </c>
      <c r="BS101" s="71">
        <v>0</v>
      </c>
      <c r="BT101" s="71">
        <v>0</v>
      </c>
      <c r="BU101"/>
      <c r="BV101" s="70">
        <v>43.116</v>
      </c>
      <c r="BW101" s="70">
        <v>0</v>
      </c>
      <c r="BX101" s="70">
        <v>0</v>
      </c>
      <c r="BY101" s="70">
        <v>0</v>
      </c>
      <c r="BZ101" s="70">
        <v>0</v>
      </c>
      <c r="CA101" s="70">
        <v>0</v>
      </c>
      <c r="CB101" s="70">
        <v>0</v>
      </c>
      <c r="CC101" s="70">
        <v>0</v>
      </c>
      <c r="CD101" s="70">
        <v>0</v>
      </c>
    </row>
    <row r="102" spans="1:82">
      <c r="A102" s="70" t="s">
        <v>1844</v>
      </c>
      <c r="B102" s="70">
        <v>486</v>
      </c>
      <c r="C102" s="70">
        <v>10</v>
      </c>
      <c r="D102" s="70">
        <v>29</v>
      </c>
      <c r="E102" s="70">
        <v>2013</v>
      </c>
      <c r="F102" s="70" t="s">
        <v>180</v>
      </c>
      <c r="G102" s="1064" t="s">
        <v>1834</v>
      </c>
      <c r="H102" s="70" t="s">
        <v>1835</v>
      </c>
      <c r="I102" s="148"/>
      <c r="J102" s="71">
        <v>167.66770744630071</v>
      </c>
      <c r="K102" s="71">
        <v>0.59674655347934047</v>
      </c>
      <c r="L102" s="71">
        <v>0</v>
      </c>
      <c r="M102" s="71">
        <v>15.80810248878813</v>
      </c>
      <c r="N102" s="71">
        <v>22.45194682012956</v>
      </c>
      <c r="O102" s="71">
        <v>10.7234082623386</v>
      </c>
      <c r="P102" s="71">
        <v>4.5008228918184852</v>
      </c>
      <c r="Q102" s="71">
        <v>1.1941274955597401</v>
      </c>
      <c r="R102" s="71">
        <v>0</v>
      </c>
      <c r="S102" s="71">
        <v>1.681353411702158</v>
      </c>
      <c r="T102" s="72"/>
      <c r="U102" s="71">
        <v>22085775</v>
      </c>
      <c r="V102" s="71">
        <v>295</v>
      </c>
      <c r="W102" s="71">
        <v>0</v>
      </c>
      <c r="X102" s="71">
        <v>3240</v>
      </c>
      <c r="Y102" s="71">
        <v>6356</v>
      </c>
      <c r="Z102" s="71">
        <v>5859</v>
      </c>
      <c r="AA102" s="71">
        <v>901</v>
      </c>
      <c r="AB102" s="71">
        <v>15437</v>
      </c>
      <c r="AC102" s="71">
        <v>0</v>
      </c>
      <c r="AD102" s="71">
        <v>1.681353411702158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73.980999999999995</v>
      </c>
      <c r="BK102" s="71">
        <v>0</v>
      </c>
      <c r="BL102" s="71">
        <v>0</v>
      </c>
      <c r="BM102" s="71">
        <v>0</v>
      </c>
      <c r="BN102" s="72"/>
      <c r="BO102" s="71">
        <v>0</v>
      </c>
      <c r="BP102" s="71">
        <v>0</v>
      </c>
      <c r="BQ102" s="71">
        <v>2</v>
      </c>
      <c r="BR102" s="71">
        <v>0</v>
      </c>
      <c r="BS102" s="71">
        <v>0</v>
      </c>
      <c r="BT102" s="71">
        <v>0</v>
      </c>
      <c r="BU102"/>
      <c r="BV102" s="70">
        <v>73.980999999999995</v>
      </c>
      <c r="BW102" s="70">
        <v>0</v>
      </c>
      <c r="BX102" s="70">
        <v>0</v>
      </c>
      <c r="BY102" s="70">
        <v>0</v>
      </c>
      <c r="BZ102" s="70">
        <v>0</v>
      </c>
      <c r="CA102" s="70">
        <v>0</v>
      </c>
      <c r="CB102" s="70">
        <v>0</v>
      </c>
      <c r="CC102" s="70">
        <v>0</v>
      </c>
      <c r="CD102" s="70">
        <v>0</v>
      </c>
    </row>
    <row r="103" spans="1:82">
      <c r="A103" s="70" t="s">
        <v>1845</v>
      </c>
      <c r="B103" s="70">
        <v>487</v>
      </c>
      <c r="C103" s="70">
        <v>11</v>
      </c>
      <c r="D103" s="70">
        <v>29</v>
      </c>
      <c r="E103" s="70">
        <v>2014</v>
      </c>
      <c r="F103" s="70" t="s">
        <v>181</v>
      </c>
      <c r="G103" s="1064" t="s">
        <v>1834</v>
      </c>
      <c r="H103" s="70" t="s">
        <v>1835</v>
      </c>
      <c r="I103" s="148"/>
      <c r="J103" s="71">
        <v>142.538284549276</v>
      </c>
      <c r="K103" s="71">
        <v>0.49853952657753792</v>
      </c>
      <c r="L103" s="71">
        <v>0</v>
      </c>
      <c r="M103" s="71">
        <v>14.73549574808073</v>
      </c>
      <c r="N103" s="71">
        <v>21.508853914857671</v>
      </c>
      <c r="O103" s="71">
        <v>10.224965676960718</v>
      </c>
      <c r="P103" s="71">
        <v>4.438854887807449</v>
      </c>
      <c r="Q103" s="71">
        <v>1.14799494561561</v>
      </c>
      <c r="R103" s="71">
        <v>0</v>
      </c>
      <c r="S103" s="71">
        <v>2.0153912114975561</v>
      </c>
      <c r="T103" s="72"/>
      <c r="U103" s="71">
        <v>20451427</v>
      </c>
      <c r="V103" s="71">
        <v>197</v>
      </c>
      <c r="W103" s="71">
        <v>0</v>
      </c>
      <c r="X103" s="71">
        <v>3016</v>
      </c>
      <c r="Y103" s="71">
        <v>6427</v>
      </c>
      <c r="Z103" s="71">
        <v>5884</v>
      </c>
      <c r="AA103" s="71">
        <v>884</v>
      </c>
      <c r="AB103" s="71">
        <v>15468</v>
      </c>
      <c r="AC103" s="71">
        <v>0</v>
      </c>
      <c r="AD103" s="71">
        <v>2.0153912114975561</v>
      </c>
      <c r="AE103" s="72"/>
      <c r="AF103" s="71"/>
      <c r="AG103" s="71"/>
      <c r="AH103" s="71"/>
      <c r="AI103" s="71"/>
      <c r="AJ103" s="71"/>
      <c r="AK103" s="71"/>
      <c r="AL103" s="71"/>
      <c r="AM103" s="71"/>
      <c r="AN103" s="71"/>
      <c r="AO103" s="71"/>
      <c r="AP103" s="71"/>
      <c r="AQ103" s="72"/>
      <c r="AR103" s="71">
        <v>188</v>
      </c>
      <c r="AS103" s="71">
        <v>14</v>
      </c>
      <c r="AT103" s="71">
        <v>0</v>
      </c>
      <c r="AU103" s="71">
        <v>0</v>
      </c>
      <c r="AV103" s="71">
        <v>0</v>
      </c>
      <c r="AW103" s="71">
        <v>0</v>
      </c>
      <c r="AX103" s="71"/>
      <c r="AY103" s="72"/>
      <c r="AZ103" s="71">
        <v>682.5</v>
      </c>
      <c r="BA103" s="71">
        <v>235.7</v>
      </c>
      <c r="BB103" s="71">
        <v>0</v>
      </c>
      <c r="BC103" s="71">
        <v>0</v>
      </c>
      <c r="BD103" s="71">
        <v>0</v>
      </c>
      <c r="BE103" s="71">
        <v>0</v>
      </c>
      <c r="BF103" s="71"/>
      <c r="BG103" s="72"/>
      <c r="BH103" s="71">
        <v>0</v>
      </c>
      <c r="BI103" s="71">
        <v>0</v>
      </c>
      <c r="BJ103" s="71">
        <v>68.805999999999997</v>
      </c>
      <c r="BK103" s="71">
        <v>0</v>
      </c>
      <c r="BL103" s="71">
        <v>0</v>
      </c>
      <c r="BM103" s="71">
        <v>0</v>
      </c>
      <c r="BN103" s="72"/>
      <c r="BO103" s="71">
        <v>0</v>
      </c>
      <c r="BP103" s="71">
        <v>0</v>
      </c>
      <c r="BQ103" s="71">
        <v>2</v>
      </c>
      <c r="BR103" s="71">
        <v>0</v>
      </c>
      <c r="BS103" s="71">
        <v>0</v>
      </c>
      <c r="BT103" s="71">
        <v>0</v>
      </c>
      <c r="BU103"/>
      <c r="BV103" s="70">
        <v>68.805999999999997</v>
      </c>
      <c r="BW103" s="70">
        <v>0</v>
      </c>
      <c r="BX103" s="70">
        <v>0</v>
      </c>
      <c r="BY103" s="70">
        <v>0</v>
      </c>
      <c r="BZ103" s="70">
        <v>0</v>
      </c>
      <c r="CA103" s="70">
        <v>0</v>
      </c>
      <c r="CB103" s="70">
        <v>0</v>
      </c>
      <c r="CC103" s="70">
        <v>0</v>
      </c>
      <c r="CD103" s="70">
        <v>0</v>
      </c>
    </row>
    <row r="104" spans="1:82">
      <c r="A104" s="70" t="s">
        <v>1846</v>
      </c>
      <c r="B104" s="70">
        <v>488</v>
      </c>
      <c r="C104" s="70">
        <v>12</v>
      </c>
      <c r="D104" s="70">
        <v>29</v>
      </c>
      <c r="E104" s="70">
        <v>2015</v>
      </c>
      <c r="F104" s="70" t="s">
        <v>182</v>
      </c>
      <c r="G104" s="70" t="s">
        <v>1834</v>
      </c>
      <c r="H104" s="70" t="s">
        <v>1835</v>
      </c>
      <c r="I104" s="148"/>
      <c r="J104" s="71">
        <v>86.083384670044836</v>
      </c>
      <c r="K104" s="71">
        <v>0.4738862569807083</v>
      </c>
      <c r="L104" s="71">
        <v>0</v>
      </c>
      <c r="M104" s="71">
        <v>13.41861267950531</v>
      </c>
      <c r="N104" s="71">
        <v>20.591384250367039</v>
      </c>
      <c r="O104" s="71">
        <v>10.173971678561646</v>
      </c>
      <c r="P104" s="71">
        <v>4.3569318071247176</v>
      </c>
      <c r="Q104" s="71">
        <v>1.13071520092961</v>
      </c>
      <c r="R104" s="71">
        <v>0</v>
      </c>
      <c r="S104" s="71">
        <v>2.1992760761746939</v>
      </c>
      <c r="T104" s="72"/>
      <c r="U104" s="71">
        <v>14944200</v>
      </c>
      <c r="V104" s="71">
        <v>197</v>
      </c>
      <c r="W104" s="71">
        <v>0</v>
      </c>
      <c r="X104" s="71">
        <v>3016</v>
      </c>
      <c r="Y104" s="71">
        <v>6506</v>
      </c>
      <c r="Z104" s="71">
        <v>5911</v>
      </c>
      <c r="AA104" s="71">
        <v>867</v>
      </c>
      <c r="AB104" s="71">
        <v>15563</v>
      </c>
      <c r="AC104" s="71">
        <v>0</v>
      </c>
      <c r="AD104" s="71">
        <v>2.1992760761746939</v>
      </c>
      <c r="AE104" s="72"/>
      <c r="AF104" s="71">
        <v>95658749.735186175</v>
      </c>
      <c r="AG104" s="71">
        <v>367079.71724659618</v>
      </c>
      <c r="AH104" s="71">
        <v>0</v>
      </c>
      <c r="AI104" s="71">
        <v>18643605.44042198</v>
      </c>
      <c r="AJ104" s="71">
        <v>31144397.96787177</v>
      </c>
      <c r="AK104" s="71">
        <v>0</v>
      </c>
      <c r="AL104" s="71">
        <v>0</v>
      </c>
      <c r="AM104" s="71">
        <v>2132843.86567039</v>
      </c>
      <c r="AN104" s="71">
        <v>0</v>
      </c>
      <c r="AO104" s="71">
        <v>0</v>
      </c>
      <c r="AP104" s="71">
        <v>147946676.72639692</v>
      </c>
      <c r="AQ104" s="72"/>
      <c r="AR104" s="71">
        <v>208</v>
      </c>
      <c r="AS104" s="71">
        <v>18</v>
      </c>
      <c r="AT104" s="71">
        <v>0</v>
      </c>
      <c r="AU104" s="71">
        <v>0</v>
      </c>
      <c r="AV104" s="71">
        <v>0</v>
      </c>
      <c r="AW104" s="71">
        <v>0</v>
      </c>
      <c r="AX104" s="71"/>
      <c r="AY104" s="72"/>
      <c r="AZ104" s="71">
        <v>761.40000000000009</v>
      </c>
      <c r="BA104" s="71">
        <v>304.60000000000002</v>
      </c>
      <c r="BB104" s="71">
        <v>0</v>
      </c>
      <c r="BC104" s="71">
        <v>0</v>
      </c>
      <c r="BD104" s="71">
        <v>0</v>
      </c>
      <c r="BE104" s="71">
        <v>0</v>
      </c>
      <c r="BF104" s="71"/>
      <c r="BG104" s="72"/>
      <c r="BH104" s="71">
        <v>0</v>
      </c>
      <c r="BI104" s="71">
        <v>0</v>
      </c>
      <c r="BJ104" s="71">
        <v>58.182000000000002</v>
      </c>
      <c r="BK104" s="71">
        <v>0</v>
      </c>
      <c r="BL104" s="71">
        <v>0</v>
      </c>
      <c r="BM104" s="71">
        <v>0</v>
      </c>
      <c r="BN104" s="72"/>
      <c r="BO104" s="71">
        <v>0</v>
      </c>
      <c r="BP104" s="71">
        <v>0</v>
      </c>
      <c r="BQ104" s="71">
        <v>2</v>
      </c>
      <c r="BR104" s="71">
        <v>0</v>
      </c>
      <c r="BS104" s="71">
        <v>0</v>
      </c>
      <c r="BT104" s="71">
        <v>0</v>
      </c>
      <c r="BU104"/>
      <c r="BV104" s="70">
        <v>58.182000000000002</v>
      </c>
      <c r="BW104" s="70">
        <v>0</v>
      </c>
      <c r="BX104" s="70">
        <v>0</v>
      </c>
      <c r="BY104" s="70">
        <v>0</v>
      </c>
      <c r="BZ104" s="70">
        <v>0</v>
      </c>
      <c r="CA104" s="70">
        <v>0</v>
      </c>
      <c r="CB104" s="70">
        <v>0</v>
      </c>
      <c r="CC104" s="70">
        <v>0</v>
      </c>
      <c r="CD104" s="70">
        <v>0</v>
      </c>
    </row>
    <row r="105" spans="1:82">
      <c r="A105" s="70" t="s">
        <v>1847</v>
      </c>
      <c r="B105" s="70">
        <v>489</v>
      </c>
      <c r="C105" s="70">
        <v>13</v>
      </c>
      <c r="D105" s="70">
        <v>29</v>
      </c>
      <c r="E105" s="70">
        <v>2016</v>
      </c>
      <c r="F105" s="70" t="s">
        <v>155</v>
      </c>
      <c r="G105" s="70" t="s">
        <v>1834</v>
      </c>
      <c r="H105" s="70" t="s">
        <v>1835</v>
      </c>
      <c r="I105" s="148"/>
      <c r="J105" s="71">
        <v>59.081620217021971</v>
      </c>
      <c r="K105" s="71">
        <v>0.43632604211746645</v>
      </c>
      <c r="L105" s="71">
        <v>0</v>
      </c>
      <c r="M105" s="71">
        <v>13.113995002784787</v>
      </c>
      <c r="N105" s="71">
        <v>20.751127434445586</v>
      </c>
      <c r="O105" s="71">
        <v>10.098032412940318</v>
      </c>
      <c r="P105" s="71">
        <v>4.3291212432480997</v>
      </c>
      <c r="Q105" s="71">
        <v>1.1113949582403011</v>
      </c>
      <c r="R105" s="71">
        <v>0</v>
      </c>
      <c r="S105" s="71">
        <v>1.8991202003570087</v>
      </c>
      <c r="T105" s="72"/>
      <c r="U105" s="71">
        <v>10947516</v>
      </c>
      <c r="V105" s="71">
        <v>197</v>
      </c>
      <c r="W105" s="71">
        <v>0</v>
      </c>
      <c r="X105" s="71">
        <v>3016</v>
      </c>
      <c r="Y105" s="71">
        <v>6653</v>
      </c>
      <c r="Z105" s="71">
        <v>5939</v>
      </c>
      <c r="AA105" s="71">
        <v>891</v>
      </c>
      <c r="AB105" s="71">
        <v>15735</v>
      </c>
      <c r="AC105" s="71">
        <v>0</v>
      </c>
      <c r="AD105" s="71">
        <v>1.8991202003570089</v>
      </c>
      <c r="AE105" s="72"/>
      <c r="AF105" s="71">
        <v>65217283.760301933</v>
      </c>
      <c r="AG105" s="71">
        <v>326184.14434691402</v>
      </c>
      <c r="AH105" s="71">
        <v>0</v>
      </c>
      <c r="AI105" s="71">
        <v>19713406.019564118</v>
      </c>
      <c r="AJ105" s="71">
        <v>29679112.761980411</v>
      </c>
      <c r="AK105" s="71">
        <v>0</v>
      </c>
      <c r="AL105" s="71">
        <v>0</v>
      </c>
      <c r="AM105" s="71">
        <v>2158091.067605122</v>
      </c>
      <c r="AN105" s="71">
        <v>0</v>
      </c>
      <c r="AO105" s="71">
        <v>0</v>
      </c>
      <c r="AP105" s="71">
        <v>117094077.7537985</v>
      </c>
      <c r="AQ105" s="72"/>
      <c r="AR105" s="71">
        <v>233</v>
      </c>
      <c r="AS105" s="71">
        <v>19</v>
      </c>
      <c r="AT105" s="71">
        <v>0</v>
      </c>
      <c r="AU105" s="71">
        <v>0</v>
      </c>
      <c r="AV105" s="71">
        <v>0</v>
      </c>
      <c r="AW105" s="71">
        <v>0</v>
      </c>
      <c r="AX105" s="71"/>
      <c r="AY105" s="72"/>
      <c r="AZ105" s="71">
        <v>858.2</v>
      </c>
      <c r="BA105" s="71">
        <v>338.1</v>
      </c>
      <c r="BB105" s="71">
        <v>0</v>
      </c>
      <c r="BC105" s="71">
        <v>0</v>
      </c>
      <c r="BD105" s="71">
        <v>0</v>
      </c>
      <c r="BE105" s="71">
        <v>0</v>
      </c>
      <c r="BF105" s="71"/>
      <c r="BG105" s="72"/>
      <c r="BH105" s="71">
        <v>0</v>
      </c>
      <c r="BI105" s="71">
        <v>0</v>
      </c>
      <c r="BJ105" s="71">
        <v>54.186999999999998</v>
      </c>
      <c r="BK105" s="71">
        <v>0</v>
      </c>
      <c r="BL105" s="71">
        <v>3.266</v>
      </c>
      <c r="BM105" s="71">
        <v>0</v>
      </c>
      <c r="BN105" s="72"/>
      <c r="BO105" s="71">
        <v>0</v>
      </c>
      <c r="BP105" s="71">
        <v>0</v>
      </c>
      <c r="BQ105" s="71">
        <v>3</v>
      </c>
      <c r="BR105" s="71">
        <v>0</v>
      </c>
      <c r="BS105" s="71">
        <v>1</v>
      </c>
      <c r="BT105" s="71">
        <v>0</v>
      </c>
      <c r="BU105"/>
      <c r="BV105" s="70">
        <v>57.453000000000003</v>
      </c>
      <c r="BW105" s="70">
        <v>0</v>
      </c>
      <c r="BX105" s="70">
        <v>0</v>
      </c>
      <c r="BY105" s="70">
        <v>0</v>
      </c>
      <c r="BZ105" s="70">
        <v>0</v>
      </c>
      <c r="CA105" s="70">
        <v>0</v>
      </c>
      <c r="CB105" s="70">
        <v>0</v>
      </c>
      <c r="CC105" s="70">
        <v>0</v>
      </c>
      <c r="CD105" s="70">
        <v>0</v>
      </c>
    </row>
    <row r="106" spans="1:82">
      <c r="A106" s="70" t="s">
        <v>1848</v>
      </c>
      <c r="B106" s="70">
        <v>490</v>
      </c>
      <c r="C106" s="70">
        <v>14</v>
      </c>
      <c r="D106" s="70">
        <v>29</v>
      </c>
      <c r="E106" s="70">
        <v>2017</v>
      </c>
      <c r="F106" s="70" t="s">
        <v>156</v>
      </c>
      <c r="G106" s="70" t="s">
        <v>1834</v>
      </c>
      <c r="H106" s="70" t="s">
        <v>1835</v>
      </c>
      <c r="I106" s="148"/>
      <c r="J106" s="71">
        <v>70.401033795432127</v>
      </c>
      <c r="K106" s="71">
        <v>0.44485454833538218</v>
      </c>
      <c r="L106" s="71">
        <v>0</v>
      </c>
      <c r="M106" s="71">
        <v>11.458398358993055</v>
      </c>
      <c r="N106" s="71">
        <v>19.060936400781753</v>
      </c>
      <c r="O106" s="71">
        <v>10.023574122548917</v>
      </c>
      <c r="P106" s="71">
        <v>4.1858271580711648</v>
      </c>
      <c r="Q106" s="71">
        <v>1.08423774444917</v>
      </c>
      <c r="R106" s="71">
        <v>0</v>
      </c>
      <c r="S106" s="71">
        <v>2.0994979287441535</v>
      </c>
      <c r="T106" s="72"/>
      <c r="U106" s="71">
        <v>14120372</v>
      </c>
      <c r="V106" s="71">
        <v>197</v>
      </c>
      <c r="W106" s="71">
        <v>0</v>
      </c>
      <c r="X106" s="71">
        <v>3016</v>
      </c>
      <c r="Y106" s="71">
        <v>6746</v>
      </c>
      <c r="Z106" s="71">
        <v>5993</v>
      </c>
      <c r="AA106" s="71">
        <v>867</v>
      </c>
      <c r="AB106" s="71">
        <v>15874</v>
      </c>
      <c r="AC106" s="71">
        <v>0</v>
      </c>
      <c r="AD106" s="71">
        <v>2.099497928744154</v>
      </c>
      <c r="AE106" s="72"/>
      <c r="AF106" s="71">
        <v>84983174.318706423</v>
      </c>
      <c r="AG106" s="71">
        <v>357894.48668723018</v>
      </c>
      <c r="AH106" s="71">
        <v>0</v>
      </c>
      <c r="AI106" s="71">
        <v>19825409.551674061</v>
      </c>
      <c r="AJ106" s="71">
        <v>30213769.28397505</v>
      </c>
      <c r="AK106" s="71">
        <v>0</v>
      </c>
      <c r="AL106" s="71">
        <v>0</v>
      </c>
      <c r="AM106" s="71">
        <v>2180561.8876527608</v>
      </c>
      <c r="AN106" s="71">
        <v>0</v>
      </c>
      <c r="AO106" s="71">
        <v>0</v>
      </c>
      <c r="AP106" s="71">
        <v>137560809.52869552</v>
      </c>
      <c r="AQ106" s="72"/>
      <c r="AR106" s="71">
        <v>249</v>
      </c>
      <c r="AS106" s="71">
        <v>22</v>
      </c>
      <c r="AT106" s="71">
        <v>0</v>
      </c>
      <c r="AU106" s="71">
        <v>0</v>
      </c>
      <c r="AV106" s="71">
        <v>0</v>
      </c>
      <c r="AW106" s="71">
        <v>0</v>
      </c>
      <c r="AX106" s="71"/>
      <c r="AY106" s="72"/>
      <c r="AZ106" s="71">
        <v>935.6</v>
      </c>
      <c r="BA106" s="71">
        <v>370.1</v>
      </c>
      <c r="BB106" s="71">
        <v>0</v>
      </c>
      <c r="BC106" s="71">
        <v>0</v>
      </c>
      <c r="BD106" s="71">
        <v>0</v>
      </c>
      <c r="BE106" s="71">
        <v>0</v>
      </c>
      <c r="BF106" s="71"/>
      <c r="BG106" s="72"/>
      <c r="BH106" s="71">
        <v>0</v>
      </c>
      <c r="BI106" s="71">
        <v>0</v>
      </c>
      <c r="BJ106" s="71">
        <v>55.555</v>
      </c>
      <c r="BK106" s="71">
        <v>0</v>
      </c>
      <c r="BL106" s="71">
        <v>3.218</v>
      </c>
      <c r="BM106" s="71">
        <v>0</v>
      </c>
      <c r="BN106" s="72"/>
      <c r="BO106" s="71">
        <v>0</v>
      </c>
      <c r="BP106" s="71">
        <v>0</v>
      </c>
      <c r="BQ106" s="71">
        <v>4</v>
      </c>
      <c r="BR106" s="71">
        <v>0</v>
      </c>
      <c r="BS106" s="71">
        <v>1</v>
      </c>
      <c r="BT106" s="71">
        <v>0</v>
      </c>
      <c r="BU106"/>
      <c r="BV106" s="70">
        <v>58.773000000000003</v>
      </c>
      <c r="BW106" s="70">
        <v>0</v>
      </c>
      <c r="BX106" s="70">
        <v>0</v>
      </c>
      <c r="BY106" s="70">
        <v>0</v>
      </c>
      <c r="BZ106" s="70">
        <v>0</v>
      </c>
      <c r="CA106" s="70">
        <v>0</v>
      </c>
      <c r="CB106" s="70">
        <v>0</v>
      </c>
      <c r="CC106" s="70">
        <v>0</v>
      </c>
      <c r="CD106" s="70">
        <v>0</v>
      </c>
    </row>
    <row r="107" spans="1:82">
      <c r="A107" s="70" t="s">
        <v>1849</v>
      </c>
      <c r="B107" s="70">
        <v>491</v>
      </c>
      <c r="C107" s="70">
        <v>15</v>
      </c>
      <c r="D107" s="70">
        <v>29</v>
      </c>
      <c r="E107" s="70">
        <v>2018</v>
      </c>
      <c r="F107" s="70" t="s">
        <v>183</v>
      </c>
      <c r="G107" s="70" t="s">
        <v>1834</v>
      </c>
      <c r="H107" s="70" t="s">
        <v>1835</v>
      </c>
      <c r="I107" s="148"/>
      <c r="J107" s="71">
        <v>55.277049884482963</v>
      </c>
      <c r="K107" s="71">
        <v>0.37812830576609363</v>
      </c>
      <c r="L107" s="71">
        <v>0</v>
      </c>
      <c r="M107" s="71">
        <v>10.202829942194292</v>
      </c>
      <c r="N107" s="71">
        <v>15.185509152237325</v>
      </c>
      <c r="O107" s="71">
        <v>9.9140269679105408</v>
      </c>
      <c r="P107" s="71">
        <v>4.3974943549300987</v>
      </c>
      <c r="Q107" s="71">
        <v>1.01396657241642</v>
      </c>
      <c r="R107" s="71">
        <v>0</v>
      </c>
      <c r="S107" s="71">
        <v>3.0517422320348371</v>
      </c>
      <c r="T107" s="72"/>
      <c r="U107" s="71">
        <v>12905240</v>
      </c>
      <c r="V107" s="71">
        <v>197</v>
      </c>
      <c r="W107" s="71">
        <v>0</v>
      </c>
      <c r="X107" s="71">
        <v>3016</v>
      </c>
      <c r="Y107" s="71">
        <v>6875</v>
      </c>
      <c r="Z107" s="71">
        <v>6041</v>
      </c>
      <c r="AA107" s="71">
        <v>920</v>
      </c>
      <c r="AB107" s="71">
        <v>15998</v>
      </c>
      <c r="AC107" s="71">
        <v>0</v>
      </c>
      <c r="AD107" s="71">
        <v>3.0517422320348371</v>
      </c>
      <c r="AE107" s="72"/>
      <c r="AF107" s="71">
        <v>76302395.415415704</v>
      </c>
      <c r="AG107" s="71">
        <v>299293.46216934791</v>
      </c>
      <c r="AH107" s="71">
        <v>0</v>
      </c>
      <c r="AI107" s="71">
        <v>19784809.654081579</v>
      </c>
      <c r="AJ107" s="71">
        <v>27344759.675740041</v>
      </c>
      <c r="AK107" s="71">
        <v>0</v>
      </c>
      <c r="AL107" s="71">
        <v>0</v>
      </c>
      <c r="AM107" s="71">
        <v>2202142.4691649582</v>
      </c>
      <c r="AN107" s="71">
        <v>0</v>
      </c>
      <c r="AO107" s="71">
        <v>0</v>
      </c>
      <c r="AP107" s="71">
        <v>125933400.67657162</v>
      </c>
      <c r="AQ107" s="72"/>
      <c r="AR107" s="71">
        <v>286</v>
      </c>
      <c r="AS107" s="71">
        <v>25</v>
      </c>
      <c r="AT107" s="71">
        <v>0</v>
      </c>
      <c r="AU107" s="71">
        <v>0</v>
      </c>
      <c r="AV107" s="71">
        <v>0</v>
      </c>
      <c r="AW107" s="71">
        <v>0</v>
      </c>
      <c r="AX107" s="71"/>
      <c r="AY107" s="72"/>
      <c r="AZ107" s="71">
        <v>1137.9000000000001</v>
      </c>
      <c r="BA107" s="71">
        <v>406</v>
      </c>
      <c r="BB107" s="71">
        <v>0</v>
      </c>
      <c r="BC107" s="71">
        <v>0</v>
      </c>
      <c r="BD107" s="71">
        <v>0</v>
      </c>
      <c r="BE107" s="71">
        <v>0</v>
      </c>
      <c r="BF107" s="71"/>
      <c r="BG107" s="72"/>
      <c r="BH107" s="71">
        <v>0</v>
      </c>
      <c r="BI107" s="71">
        <v>0</v>
      </c>
      <c r="BJ107" s="71">
        <v>43.929000000000002</v>
      </c>
      <c r="BK107" s="71">
        <v>0</v>
      </c>
      <c r="BL107" s="71">
        <v>2.1850000000000001</v>
      </c>
      <c r="BM107" s="71">
        <v>0</v>
      </c>
      <c r="BN107" s="72"/>
      <c r="BO107" s="71">
        <v>0</v>
      </c>
      <c r="BP107" s="71">
        <v>0</v>
      </c>
      <c r="BQ107" s="71">
        <v>3</v>
      </c>
      <c r="BR107" s="71">
        <v>0</v>
      </c>
      <c r="BS107" s="71">
        <v>1</v>
      </c>
      <c r="BT107" s="71">
        <v>0</v>
      </c>
      <c r="BU107"/>
      <c r="BV107" s="70">
        <v>46.113999999999997</v>
      </c>
      <c r="BW107" s="70">
        <v>0</v>
      </c>
      <c r="BX107" s="70">
        <v>0</v>
      </c>
      <c r="BY107" s="70">
        <v>0</v>
      </c>
      <c r="BZ107" s="70">
        <v>0</v>
      </c>
      <c r="CA107" s="70">
        <v>0</v>
      </c>
      <c r="CB107" s="70">
        <v>0</v>
      </c>
      <c r="CC107" s="70">
        <v>0</v>
      </c>
      <c r="CD107" s="70">
        <v>0</v>
      </c>
    </row>
    <row r="108" spans="1:82">
      <c r="A108" s="70" t="s">
        <v>1850</v>
      </c>
      <c r="B108" s="70">
        <v>492</v>
      </c>
      <c r="C108" s="70">
        <v>16</v>
      </c>
      <c r="D108" s="70">
        <v>29</v>
      </c>
      <c r="E108" s="70">
        <v>2019</v>
      </c>
      <c r="F108" s="70" t="s">
        <v>158</v>
      </c>
      <c r="G108" s="70" t="s">
        <v>1834</v>
      </c>
      <c r="H108" s="70" t="s">
        <v>1835</v>
      </c>
      <c r="I108" s="148"/>
      <c r="J108" s="71">
        <v>55.622754481502398</v>
      </c>
      <c r="K108" s="71">
        <v>0.36163373558953105</v>
      </c>
      <c r="L108" s="71">
        <v>0</v>
      </c>
      <c r="M108" s="71">
        <v>9.4381294935188826</v>
      </c>
      <c r="N108" s="71">
        <v>15.011473285725829</v>
      </c>
      <c r="O108" s="71">
        <v>9.7992704593377109</v>
      </c>
      <c r="P108" s="71">
        <v>4.2813642259939186</v>
      </c>
      <c r="Q108" s="71">
        <v>0.992855722243004</v>
      </c>
      <c r="R108" s="71">
        <v>0</v>
      </c>
      <c r="S108" s="71">
        <v>2.2044955794670411</v>
      </c>
      <c r="T108" s="72"/>
      <c r="U108" s="71">
        <v>13426839</v>
      </c>
      <c r="V108" s="71">
        <v>197</v>
      </c>
      <c r="W108" s="71">
        <v>0</v>
      </c>
      <c r="X108" s="71">
        <v>3016</v>
      </c>
      <c r="Y108" s="71">
        <v>6943</v>
      </c>
      <c r="Z108" s="71">
        <v>6135</v>
      </c>
      <c r="AA108" s="71">
        <v>889</v>
      </c>
      <c r="AB108" s="71">
        <v>16089</v>
      </c>
      <c r="AC108" s="71">
        <v>0</v>
      </c>
      <c r="AD108" s="71">
        <v>2.2044955794670411</v>
      </c>
      <c r="AE108" s="72"/>
      <c r="AF108" s="71">
        <v>77889556.618145183</v>
      </c>
      <c r="AG108" s="71">
        <v>314509.33599050791</v>
      </c>
      <c r="AH108" s="71">
        <v>0</v>
      </c>
      <c r="AI108" s="71">
        <v>19109067.250927541</v>
      </c>
      <c r="AJ108" s="71">
        <v>26620875.04258325</v>
      </c>
      <c r="AK108" s="71">
        <v>0</v>
      </c>
      <c r="AL108" s="71">
        <v>0</v>
      </c>
      <c r="AM108" s="71">
        <v>2191200.6820728462</v>
      </c>
      <c r="AN108" s="71">
        <v>0</v>
      </c>
      <c r="AO108" s="71">
        <v>0</v>
      </c>
      <c r="AP108" s="71">
        <v>126125208.92971933</v>
      </c>
      <c r="AQ108" s="72"/>
      <c r="AR108" s="71">
        <v>323</v>
      </c>
      <c r="AS108" s="71">
        <v>26</v>
      </c>
      <c r="AT108" s="71">
        <v>0</v>
      </c>
      <c r="AU108" s="71">
        <v>0</v>
      </c>
      <c r="AV108" s="71">
        <v>0</v>
      </c>
      <c r="AW108" s="71">
        <v>0</v>
      </c>
      <c r="AX108" s="71"/>
      <c r="AY108" s="72"/>
      <c r="AZ108" s="71">
        <v>1283.8</v>
      </c>
      <c r="BA108" s="71">
        <v>416.1</v>
      </c>
      <c r="BB108" s="71">
        <v>0</v>
      </c>
      <c r="BC108" s="71">
        <v>0</v>
      </c>
      <c r="BD108" s="71">
        <v>0</v>
      </c>
      <c r="BE108" s="71">
        <v>0</v>
      </c>
      <c r="BF108" s="71"/>
      <c r="BG108" s="72"/>
      <c r="BH108" s="71">
        <v>0</v>
      </c>
      <c r="BI108" s="71">
        <v>0</v>
      </c>
      <c r="BJ108" s="71">
        <v>39.558999999999997</v>
      </c>
      <c r="BK108" s="71">
        <v>0</v>
      </c>
      <c r="BL108" s="71">
        <v>0</v>
      </c>
      <c r="BM108" s="71">
        <v>0</v>
      </c>
      <c r="BN108" s="72"/>
      <c r="BO108" s="71">
        <v>0</v>
      </c>
      <c r="BP108" s="71">
        <v>0</v>
      </c>
      <c r="BQ108" s="71">
        <v>4</v>
      </c>
      <c r="BR108" s="71">
        <v>0</v>
      </c>
      <c r="BS108" s="71">
        <v>0</v>
      </c>
      <c r="BT108" s="71">
        <v>0</v>
      </c>
      <c r="BU108"/>
      <c r="BV108" s="70">
        <v>39.558999999999997</v>
      </c>
      <c r="BW108" s="70">
        <v>0</v>
      </c>
      <c r="BX108" s="70">
        <v>0</v>
      </c>
      <c r="BY108" s="70">
        <v>0</v>
      </c>
      <c r="BZ108" s="70">
        <v>0</v>
      </c>
      <c r="CA108" s="70">
        <v>0</v>
      </c>
      <c r="CB108" s="70">
        <v>0</v>
      </c>
      <c r="CC108" s="70">
        <v>0</v>
      </c>
      <c r="CD108" s="70">
        <v>0</v>
      </c>
    </row>
    <row r="109" spans="1:82">
      <c r="A109" s="70" t="s">
        <v>1851</v>
      </c>
      <c r="B109" s="70">
        <v>493</v>
      </c>
      <c r="C109" s="70">
        <v>17</v>
      </c>
      <c r="D109" s="70">
        <v>29</v>
      </c>
      <c r="E109" s="70">
        <v>2020</v>
      </c>
      <c r="F109" s="70" t="s">
        <v>159</v>
      </c>
      <c r="G109" s="70" t="s">
        <v>1834</v>
      </c>
      <c r="H109" s="70" t="s">
        <v>1835</v>
      </c>
      <c r="I109" s="148"/>
      <c r="J109" s="71">
        <v>61.805798767603683</v>
      </c>
      <c r="K109" s="71">
        <v>0.48818897160634989</v>
      </c>
      <c r="L109" s="71">
        <v>0</v>
      </c>
      <c r="M109" s="71">
        <v>11.525289149437603</v>
      </c>
      <c r="N109" s="71">
        <v>17.482828082265623</v>
      </c>
      <c r="O109" s="71">
        <v>8.6345266696540737</v>
      </c>
      <c r="P109" s="71">
        <v>4.1594208764775225</v>
      </c>
      <c r="Q109" s="71">
        <v>0.964833277699925</v>
      </c>
      <c r="R109" s="71">
        <v>0</v>
      </c>
      <c r="S109" s="71">
        <v>2.291358690306216</v>
      </c>
      <c r="T109" s="72"/>
      <c r="U109" s="71">
        <v>14632720</v>
      </c>
      <c r="V109" s="71">
        <v>252</v>
      </c>
      <c r="W109" s="71">
        <v>0</v>
      </c>
      <c r="X109" s="71">
        <v>3490</v>
      </c>
      <c r="Y109" s="71">
        <v>7112</v>
      </c>
      <c r="Z109" s="71">
        <v>6170</v>
      </c>
      <c r="AA109" s="71">
        <v>918</v>
      </c>
      <c r="AB109" s="71">
        <v>16364</v>
      </c>
      <c r="AC109" s="71">
        <v>0</v>
      </c>
      <c r="AD109" s="71">
        <v>2.291358690306216</v>
      </c>
      <c r="AE109" s="72"/>
      <c r="AF109" s="71">
        <v>86239980.09909597</v>
      </c>
      <c r="AG109" s="71">
        <v>375877.01787602546</v>
      </c>
      <c r="AH109" s="71">
        <v>0</v>
      </c>
      <c r="AI109" s="71">
        <v>22592196.311379787</v>
      </c>
      <c r="AJ109" s="71">
        <v>33330053.311900459</v>
      </c>
      <c r="AK109" s="71"/>
      <c r="AL109" s="71"/>
      <c r="AM109" s="71">
        <v>2135683.8078319742</v>
      </c>
      <c r="AN109" s="71"/>
      <c r="AO109" s="71"/>
      <c r="AP109" s="71">
        <v>144673790.54808423</v>
      </c>
      <c r="AQ109" s="72"/>
      <c r="AR109" s="71">
        <v>362</v>
      </c>
      <c r="AS109" s="71">
        <v>26</v>
      </c>
      <c r="AT109" s="71">
        <v>0</v>
      </c>
      <c r="AU109" s="71">
        <v>0</v>
      </c>
      <c r="AV109" s="71">
        <v>0</v>
      </c>
      <c r="AW109" s="71">
        <v>0</v>
      </c>
      <c r="AX109" s="71"/>
      <c r="AY109" s="72"/>
      <c r="AZ109" s="71">
        <v>1438.099999999999</v>
      </c>
      <c r="BA109" s="71">
        <v>416.1</v>
      </c>
      <c r="BB109" s="71">
        <v>0</v>
      </c>
      <c r="BC109" s="71">
        <v>0</v>
      </c>
      <c r="BD109" s="71">
        <v>0</v>
      </c>
      <c r="BE109" s="71">
        <v>0</v>
      </c>
      <c r="BF109" s="71"/>
      <c r="BG109" s="72"/>
      <c r="BH109" s="71">
        <v>0</v>
      </c>
      <c r="BI109" s="71">
        <v>0</v>
      </c>
      <c r="BJ109" s="71">
        <v>56.473999999999997</v>
      </c>
      <c r="BK109" s="71">
        <v>0</v>
      </c>
      <c r="BL109" s="71">
        <v>1.895</v>
      </c>
      <c r="BM109" s="71">
        <v>0</v>
      </c>
      <c r="BN109" s="72"/>
      <c r="BO109" s="71">
        <v>0</v>
      </c>
      <c r="BP109" s="71">
        <v>0</v>
      </c>
      <c r="BQ109" s="71">
        <v>4</v>
      </c>
      <c r="BR109" s="71">
        <v>0</v>
      </c>
      <c r="BS109" s="71">
        <v>1</v>
      </c>
      <c r="BT109" s="71">
        <v>0</v>
      </c>
      <c r="BU109"/>
      <c r="BV109" s="70">
        <v>58.369</v>
      </c>
      <c r="BW109" s="70">
        <v>0</v>
      </c>
      <c r="BX109" s="70">
        <v>0</v>
      </c>
      <c r="BY109" s="70">
        <v>0</v>
      </c>
      <c r="BZ109" s="70">
        <v>0</v>
      </c>
      <c r="CA109" s="70">
        <v>0</v>
      </c>
      <c r="CB109" s="70">
        <v>0</v>
      </c>
      <c r="CC109" s="70">
        <v>0</v>
      </c>
      <c r="CD109" s="70">
        <v>0</v>
      </c>
    </row>
    <row r="110" spans="1:82">
      <c r="A110" s="70" t="s">
        <v>1852</v>
      </c>
      <c r="B110" s="70">
        <v>493</v>
      </c>
      <c r="C110" s="70">
        <v>18</v>
      </c>
      <c r="D110" s="70">
        <v>29</v>
      </c>
      <c r="E110" s="70">
        <v>2021</v>
      </c>
      <c r="F110" s="70" t="s">
        <v>160</v>
      </c>
      <c r="G110" s="70" t="s">
        <v>1834</v>
      </c>
      <c r="H110" s="70" t="s">
        <v>1835</v>
      </c>
      <c r="I110" s="148"/>
      <c r="J110" s="71">
        <v>53.149620147692957</v>
      </c>
      <c r="K110" s="71">
        <v>0.55013534585044899</v>
      </c>
      <c r="L110" s="71">
        <v>0</v>
      </c>
      <c r="M110" s="71">
        <v>10.830600406691833</v>
      </c>
      <c r="N110" s="71">
        <v>15.632554477863922</v>
      </c>
      <c r="O110" s="71">
        <v>8.430718543937159</v>
      </c>
      <c r="P110" s="71">
        <v>4.418926016448177</v>
      </c>
      <c r="Q110" s="71">
        <v>0.95970888429165602</v>
      </c>
      <c r="R110" s="71">
        <v>0</v>
      </c>
      <c r="S110" s="71">
        <v>2.7763956227512621</v>
      </c>
      <c r="T110" s="72"/>
      <c r="U110" s="71">
        <v>15594826</v>
      </c>
      <c r="V110" s="71">
        <v>252</v>
      </c>
      <c r="W110" s="71">
        <v>0</v>
      </c>
      <c r="X110" s="71">
        <v>3490</v>
      </c>
      <c r="Y110" s="71">
        <v>7174</v>
      </c>
      <c r="Z110" s="71">
        <v>6203</v>
      </c>
      <c r="AA110" s="71">
        <v>951</v>
      </c>
      <c r="AB110" s="71">
        <v>16437</v>
      </c>
      <c r="AC110" s="71">
        <v>0</v>
      </c>
      <c r="AD110" s="71">
        <v>2.7763956227512621</v>
      </c>
      <c r="AE110" s="72"/>
      <c r="AF110" s="71">
        <v>81663435.909935668</v>
      </c>
      <c r="AG110" s="71">
        <v>425227.87141056434</v>
      </c>
      <c r="AH110" s="71">
        <v>0</v>
      </c>
      <c r="AI110" s="71">
        <v>24245918.452614892</v>
      </c>
      <c r="AJ110" s="71">
        <v>31394468.665371269</v>
      </c>
      <c r="AK110" s="71">
        <v>0</v>
      </c>
      <c r="AL110" s="71">
        <v>0</v>
      </c>
      <c r="AM110" s="71">
        <v>2157584.5238968567</v>
      </c>
      <c r="AN110" s="71">
        <v>0</v>
      </c>
      <c r="AO110" s="71">
        <v>0</v>
      </c>
      <c r="AP110" s="71">
        <v>139886635.42322925</v>
      </c>
      <c r="AQ110" s="72"/>
      <c r="AR110" s="71">
        <v>382</v>
      </c>
      <c r="AS110" s="71">
        <v>26</v>
      </c>
      <c r="AT110" s="71">
        <v>0</v>
      </c>
      <c r="AU110" s="71">
        <v>0</v>
      </c>
      <c r="AV110" s="71">
        <v>0</v>
      </c>
      <c r="AW110" s="71">
        <v>0</v>
      </c>
      <c r="AX110" s="71"/>
      <c r="AY110" s="72"/>
      <c r="AZ110" s="71">
        <v>1524.299999999999</v>
      </c>
      <c r="BA110" s="71">
        <v>416.1</v>
      </c>
      <c r="BB110" s="71">
        <v>0</v>
      </c>
      <c r="BC110" s="71">
        <v>0</v>
      </c>
      <c r="BD110" s="71">
        <v>0</v>
      </c>
      <c r="BE110" s="71">
        <v>0</v>
      </c>
      <c r="BF110" s="71"/>
      <c r="BG110" s="72"/>
      <c r="BH110" s="71">
        <v>0</v>
      </c>
      <c r="BI110" s="71">
        <v>0</v>
      </c>
      <c r="BJ110" s="71">
        <v>53.034999999999997</v>
      </c>
      <c r="BK110" s="71">
        <v>0</v>
      </c>
      <c r="BL110" s="71">
        <v>2.0779999999999998</v>
      </c>
      <c r="BM110" s="71">
        <v>0</v>
      </c>
      <c r="BN110" s="72"/>
      <c r="BO110" s="71">
        <v>0</v>
      </c>
      <c r="BP110" s="71">
        <v>0</v>
      </c>
      <c r="BQ110" s="71">
        <v>4</v>
      </c>
      <c r="BR110" s="71">
        <v>0</v>
      </c>
      <c r="BS110" s="71">
        <v>1</v>
      </c>
      <c r="BT110" s="71">
        <v>0</v>
      </c>
      <c r="BU110"/>
      <c r="BV110" s="70">
        <v>55.113</v>
      </c>
      <c r="BW110" s="70">
        <v>0</v>
      </c>
      <c r="BX110" s="70">
        <v>0</v>
      </c>
      <c r="BY110" s="70">
        <v>0</v>
      </c>
      <c r="BZ110" s="70">
        <v>0</v>
      </c>
      <c r="CA110" s="70">
        <v>0</v>
      </c>
      <c r="CB110" s="70">
        <v>0</v>
      </c>
      <c r="CC110" s="70">
        <v>0</v>
      </c>
      <c r="CD110" s="70">
        <v>0</v>
      </c>
    </row>
    <row r="111" spans="1:82">
      <c r="A111" s="70" t="s">
        <v>1853</v>
      </c>
      <c r="B111" s="70">
        <v>493</v>
      </c>
      <c r="C111" s="70">
        <v>19</v>
      </c>
      <c r="D111" s="70">
        <v>29</v>
      </c>
      <c r="E111" s="70">
        <v>2022</v>
      </c>
      <c r="F111" s="70" t="s">
        <v>161</v>
      </c>
      <c r="G111" s="70" t="s">
        <v>1834</v>
      </c>
      <c r="H111" s="70" t="s">
        <v>1835</v>
      </c>
      <c r="I111" s="148"/>
      <c r="J111" s="71">
        <v>99.680495967290497</v>
      </c>
      <c r="K111" s="71">
        <v>0.51635542771514764</v>
      </c>
      <c r="L111" s="71">
        <v>0</v>
      </c>
      <c r="M111" s="71">
        <v>12.481601614779439</v>
      </c>
      <c r="N111" s="71">
        <v>17.019735656658163</v>
      </c>
      <c r="O111" s="71">
        <v>8.976429578480289</v>
      </c>
      <c r="P111" s="71">
        <v>4.3846114222807095</v>
      </c>
      <c r="Q111" s="71">
        <v>0.97276527758706044</v>
      </c>
      <c r="R111" s="71">
        <v>0</v>
      </c>
      <c r="S111" s="71">
        <v>1.8895183372059241</v>
      </c>
      <c r="T111" s="72"/>
      <c r="U111" s="71">
        <v>29669827</v>
      </c>
      <c r="V111" s="71">
        <v>252</v>
      </c>
      <c r="W111" s="71">
        <v>0</v>
      </c>
      <c r="X111" s="71">
        <v>3490</v>
      </c>
      <c r="Y111" s="71">
        <v>7214</v>
      </c>
      <c r="Z111" s="71">
        <v>6275</v>
      </c>
      <c r="AA111" s="71">
        <v>958</v>
      </c>
      <c r="AB111" s="71">
        <v>16524</v>
      </c>
      <c r="AC111" s="71">
        <v>0</v>
      </c>
      <c r="AD111" s="71">
        <v>1.8895183372059241</v>
      </c>
      <c r="AE111" s="72"/>
      <c r="AF111" s="71">
        <v>140029427.46634671</v>
      </c>
      <c r="AG111" s="71">
        <v>424191.78001272242</v>
      </c>
      <c r="AH111" s="71">
        <v>0</v>
      </c>
      <c r="AI111" s="71">
        <v>24192042.629746996</v>
      </c>
      <c r="AJ111" s="71">
        <v>31757210.664405826</v>
      </c>
      <c r="AK111" s="71">
        <v>0</v>
      </c>
      <c r="AL111" s="71">
        <v>0</v>
      </c>
      <c r="AM111" s="71">
        <v>2133699.4127831776</v>
      </c>
      <c r="AN111" s="71">
        <v>0</v>
      </c>
      <c r="AO111" s="71">
        <v>0</v>
      </c>
      <c r="AP111" s="71">
        <v>198536571.95329544</v>
      </c>
      <c r="AQ111" s="72"/>
      <c r="AR111" s="71">
        <v>405</v>
      </c>
      <c r="AS111" s="71">
        <v>26</v>
      </c>
      <c r="AT111" s="71">
        <v>0</v>
      </c>
      <c r="AU111" s="71">
        <v>0</v>
      </c>
      <c r="AV111" s="71">
        <v>0</v>
      </c>
      <c r="AW111" s="71">
        <v>0</v>
      </c>
      <c r="AX111" s="71"/>
      <c r="AY111" s="72"/>
      <c r="AZ111" s="71">
        <v>1667.2999999999997</v>
      </c>
      <c r="BA111" s="71">
        <v>416.09999999999997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1854</v>
      </c>
      <c r="B112" s="70">
        <v>493</v>
      </c>
      <c r="C112" s="70">
        <v>20</v>
      </c>
      <c r="D112" s="70">
        <v>29</v>
      </c>
      <c r="E112" s="70">
        <v>2023</v>
      </c>
      <c r="F112" s="70" t="s">
        <v>1539</v>
      </c>
      <c r="G112" s="70" t="s">
        <v>1834</v>
      </c>
      <c r="H112" s="70" t="s">
        <v>1835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430</v>
      </c>
      <c r="AS112" s="71">
        <v>26</v>
      </c>
      <c r="AT112" s="71">
        <v>0</v>
      </c>
      <c r="AU112" s="71">
        <v>0</v>
      </c>
      <c r="AV112" s="71">
        <v>0</v>
      </c>
      <c r="AW112" s="71">
        <v>0</v>
      </c>
      <c r="AX112" s="71"/>
      <c r="AY112" s="72"/>
      <c r="AZ112" s="71">
        <v>1786.0999999999995</v>
      </c>
      <c r="BA112" s="71">
        <v>416.09999999999997</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1855</v>
      </c>
      <c r="B113" s="70">
        <v>493</v>
      </c>
      <c r="C113" s="70">
        <v>21</v>
      </c>
      <c r="D113" s="70">
        <v>29</v>
      </c>
      <c r="E113" s="70">
        <v>2024</v>
      </c>
      <c r="F113" s="70" t="s">
        <v>1554</v>
      </c>
      <c r="G113" s="70" t="s">
        <v>1834</v>
      </c>
      <c r="H113" s="70" t="s">
        <v>1835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1856</v>
      </c>
      <c r="B114" s="70">
        <v>392</v>
      </c>
      <c r="C114" s="70">
        <v>1</v>
      </c>
      <c r="D114" s="70">
        <v>24</v>
      </c>
      <c r="E114" s="70">
        <v>1990</v>
      </c>
      <c r="F114" s="70" t="s">
        <v>787</v>
      </c>
      <c r="G114" s="70" t="s">
        <v>1857</v>
      </c>
      <c r="H114" s="70" t="s">
        <v>1858</v>
      </c>
      <c r="I114" s="148"/>
      <c r="J114" s="71">
        <v>69.13620842970775</v>
      </c>
      <c r="K114" s="71">
        <v>0.89391855330721715</v>
      </c>
      <c r="L114" s="71">
        <v>0</v>
      </c>
      <c r="M114" s="71">
        <v>9.054889395465878</v>
      </c>
      <c r="N114" s="71">
        <v>13.84304115501639</v>
      </c>
      <c r="O114" s="71">
        <v>10.787439471108129</v>
      </c>
      <c r="P114" s="71">
        <v>14.776919577773871</v>
      </c>
      <c r="Q114" s="71">
        <v>1.08187621324942</v>
      </c>
      <c r="R114" s="71">
        <v>3.1858849060926522</v>
      </c>
      <c r="S114" s="71">
        <v>1.8649293004329031</v>
      </c>
      <c r="T114" s="72"/>
      <c r="U114" s="71">
        <v>10097586</v>
      </c>
      <c r="V114" s="71">
        <v>436</v>
      </c>
      <c r="W114" s="71">
        <v>0</v>
      </c>
      <c r="X114" s="71">
        <v>4078</v>
      </c>
      <c r="Y114" s="71">
        <v>5606</v>
      </c>
      <c r="Z114" s="71">
        <v>4437</v>
      </c>
      <c r="AA114" s="71">
        <v>3588</v>
      </c>
      <c r="AB114" s="71">
        <v>17566</v>
      </c>
      <c r="AC114" s="71">
        <v>551801</v>
      </c>
      <c r="AD114" s="71">
        <v>1.8649293004329031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1859</v>
      </c>
      <c r="B115" s="70">
        <v>393</v>
      </c>
      <c r="C115" s="70">
        <v>2</v>
      </c>
      <c r="D115" s="70">
        <v>24</v>
      </c>
      <c r="E115" s="70">
        <v>2005</v>
      </c>
      <c r="F115" s="70" t="s">
        <v>789</v>
      </c>
      <c r="G115" s="70" t="s">
        <v>1857</v>
      </c>
      <c r="H115" s="70" t="s">
        <v>1858</v>
      </c>
      <c r="I115" s="148"/>
      <c r="J115" s="71">
        <v>66.079153725567508</v>
      </c>
      <c r="K115" s="71">
        <v>0.69814659001888624</v>
      </c>
      <c r="L115" s="71">
        <v>0</v>
      </c>
      <c r="M115" s="71">
        <v>16.620573629665589</v>
      </c>
      <c r="N115" s="71">
        <v>18.91612846689042</v>
      </c>
      <c r="O115" s="71">
        <v>15.16914899934995</v>
      </c>
      <c r="P115" s="71">
        <v>14.3568343154377</v>
      </c>
      <c r="Q115" s="71">
        <v>1.0338873479884201</v>
      </c>
      <c r="R115" s="71">
        <v>6.0318173260894143</v>
      </c>
      <c r="S115" s="71">
        <v>4.2959342850000004</v>
      </c>
      <c r="T115" s="72"/>
      <c r="U115" s="71">
        <v>6955507</v>
      </c>
      <c r="V115" s="71">
        <v>384</v>
      </c>
      <c r="W115" s="71">
        <v>0</v>
      </c>
      <c r="X115" s="71">
        <v>3954</v>
      </c>
      <c r="Y115" s="71">
        <v>6880</v>
      </c>
      <c r="Z115" s="71">
        <v>7220</v>
      </c>
      <c r="AA115" s="71">
        <v>2855</v>
      </c>
      <c r="AB115" s="71">
        <v>17549</v>
      </c>
      <c r="AC115" s="71">
        <v>1066602</v>
      </c>
      <c r="AD115" s="71">
        <v>4.2959342850000004</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1860</v>
      </c>
      <c r="B116" s="70">
        <v>394</v>
      </c>
      <c r="C116" s="70">
        <v>3</v>
      </c>
      <c r="D116" s="70">
        <v>24</v>
      </c>
      <c r="E116" s="70">
        <v>2006</v>
      </c>
      <c r="F116" s="70" t="s">
        <v>790</v>
      </c>
      <c r="G116" s="70" t="s">
        <v>1857</v>
      </c>
      <c r="H116" s="70" t="s">
        <v>1858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1861</v>
      </c>
      <c r="B117" s="70">
        <v>395</v>
      </c>
      <c r="C117" s="70">
        <v>4</v>
      </c>
      <c r="D117" s="70">
        <v>24</v>
      </c>
      <c r="E117" s="70">
        <v>2007</v>
      </c>
      <c r="F117" s="70" t="s">
        <v>791</v>
      </c>
      <c r="G117" s="70" t="s">
        <v>1857</v>
      </c>
      <c r="H117" s="70" t="s">
        <v>1858</v>
      </c>
      <c r="I117" s="148"/>
      <c r="J117" s="71">
        <v>66.145166222737586</v>
      </c>
      <c r="K117" s="71">
        <v>0.69656240724974761</v>
      </c>
      <c r="L117" s="71">
        <v>0</v>
      </c>
      <c r="M117" s="71">
        <v>17.069259642599189</v>
      </c>
      <c r="N117" s="71">
        <v>20.525287912340861</v>
      </c>
      <c r="O117" s="71">
        <v>14.982074868286769</v>
      </c>
      <c r="P117" s="71">
        <v>13.404566202267929</v>
      </c>
      <c r="Q117" s="71">
        <v>1.1095882741051</v>
      </c>
      <c r="R117" s="71">
        <v>1.6009633140188511</v>
      </c>
      <c r="S117" s="71">
        <v>2.0722724863500002</v>
      </c>
      <c r="T117" s="72"/>
      <c r="U117" s="71">
        <v>7849520</v>
      </c>
      <c r="V117" s="71">
        <v>373</v>
      </c>
      <c r="W117" s="71">
        <v>0</v>
      </c>
      <c r="X117" s="71">
        <v>4692</v>
      </c>
      <c r="Y117" s="71">
        <v>7187</v>
      </c>
      <c r="Z117" s="71">
        <v>7413</v>
      </c>
      <c r="AA117" s="71">
        <v>2625</v>
      </c>
      <c r="AB117" s="71">
        <v>17838</v>
      </c>
      <c r="AC117" s="71">
        <v>291220</v>
      </c>
      <c r="AD117" s="71">
        <v>2.0722724863500002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1862</v>
      </c>
      <c r="B118" s="70">
        <v>396</v>
      </c>
      <c r="C118" s="70">
        <v>5</v>
      </c>
      <c r="D118" s="70">
        <v>24</v>
      </c>
      <c r="E118" s="70">
        <v>2008</v>
      </c>
      <c r="F118" s="70" t="s">
        <v>792</v>
      </c>
      <c r="G118" s="70" t="s">
        <v>1857</v>
      </c>
      <c r="H118" s="70" t="s">
        <v>1858</v>
      </c>
      <c r="I118" s="148"/>
      <c r="J118" s="71">
        <v>55.705801686287948</v>
      </c>
      <c r="K118" s="71">
        <v>0.52259527009374185</v>
      </c>
      <c r="L118" s="71">
        <v>0</v>
      </c>
      <c r="M118" s="71">
        <v>17.916454189707189</v>
      </c>
      <c r="N118" s="71">
        <v>19.761800731021829</v>
      </c>
      <c r="O118" s="71">
        <v>14.54044652047992</v>
      </c>
      <c r="P118" s="71">
        <v>13.588216304974489</v>
      </c>
      <c r="Q118" s="71">
        <v>1.0825760698087601</v>
      </c>
      <c r="R118" s="71">
        <v>1.557913016123025</v>
      </c>
      <c r="S118" s="71">
        <v>1.7775449776000001</v>
      </c>
      <c r="T118" s="72"/>
      <c r="U118" s="71">
        <v>7019741</v>
      </c>
      <c r="V118" s="71">
        <v>373</v>
      </c>
      <c r="W118" s="71">
        <v>0</v>
      </c>
      <c r="X118" s="71">
        <v>4692</v>
      </c>
      <c r="Y118" s="71">
        <v>7206</v>
      </c>
      <c r="Z118" s="71">
        <v>7447</v>
      </c>
      <c r="AA118" s="71">
        <v>2664</v>
      </c>
      <c r="AB118" s="71">
        <v>17690</v>
      </c>
      <c r="AC118" s="71">
        <v>294268.33333333331</v>
      </c>
      <c r="AD118" s="71">
        <v>1.7775449776000001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1863</v>
      </c>
      <c r="B119" s="70">
        <v>397</v>
      </c>
      <c r="C119" s="70">
        <v>6</v>
      </c>
      <c r="D119" s="70">
        <v>24</v>
      </c>
      <c r="E119" s="70">
        <v>2009</v>
      </c>
      <c r="F119" s="70" t="s">
        <v>176</v>
      </c>
      <c r="G119" s="70" t="s">
        <v>1857</v>
      </c>
      <c r="H119" s="70" t="s">
        <v>1858</v>
      </c>
      <c r="I119" s="148"/>
      <c r="J119" s="71">
        <v>48.943348804312123</v>
      </c>
      <c r="K119" s="71">
        <v>0.48891912097139789</v>
      </c>
      <c r="L119" s="71">
        <v>0</v>
      </c>
      <c r="M119" s="71">
        <v>14.20177914930742</v>
      </c>
      <c r="N119" s="71">
        <v>16.13288450564351</v>
      </c>
      <c r="O119" s="71">
        <v>14.69958650050831</v>
      </c>
      <c r="P119" s="71">
        <v>12.595038186690701</v>
      </c>
      <c r="Q119" s="71">
        <v>1.0297062406525199</v>
      </c>
      <c r="R119" s="71">
        <v>1.629809635443884</v>
      </c>
      <c r="S119" s="71">
        <v>1.2097356394400001</v>
      </c>
      <c r="T119" s="72"/>
      <c r="U119" s="71">
        <v>6410883</v>
      </c>
      <c r="V119" s="71">
        <v>422</v>
      </c>
      <c r="W119" s="71">
        <v>0</v>
      </c>
      <c r="X119" s="71">
        <v>4630</v>
      </c>
      <c r="Y119" s="71">
        <v>7232</v>
      </c>
      <c r="Z119" s="71">
        <v>7431</v>
      </c>
      <c r="AA119" s="71">
        <v>2535</v>
      </c>
      <c r="AB119" s="71">
        <v>17663</v>
      </c>
      <c r="AC119" s="71">
        <v>300331</v>
      </c>
      <c r="AD119" s="71">
        <v>1.2097356394400001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10.273</v>
      </c>
      <c r="BK119" s="71">
        <v>0</v>
      </c>
      <c r="BL119" s="71">
        <v>44.064999999999998</v>
      </c>
      <c r="BM119" s="71">
        <v>0</v>
      </c>
      <c r="BN119" s="72"/>
      <c r="BO119" s="71">
        <v>0</v>
      </c>
      <c r="BP119" s="71">
        <v>0</v>
      </c>
      <c r="BQ119" s="71">
        <v>2</v>
      </c>
      <c r="BR119" s="71">
        <v>0</v>
      </c>
      <c r="BS119" s="71">
        <v>2</v>
      </c>
      <c r="BT119" s="71">
        <v>0</v>
      </c>
      <c r="BU119"/>
      <c r="BV119" s="70">
        <v>38.552999999999997</v>
      </c>
      <c r="BW119" s="70">
        <v>0</v>
      </c>
      <c r="BX119" s="70">
        <v>0</v>
      </c>
      <c r="BY119" s="70">
        <v>0</v>
      </c>
      <c r="BZ119" s="70">
        <v>15.785</v>
      </c>
      <c r="CA119" s="70">
        <v>0</v>
      </c>
      <c r="CB119" s="70">
        <v>0</v>
      </c>
      <c r="CC119" s="70">
        <v>0</v>
      </c>
      <c r="CD119" s="70">
        <v>0</v>
      </c>
    </row>
    <row r="120" spans="1:82">
      <c r="A120" s="70" t="s">
        <v>1864</v>
      </c>
      <c r="B120" s="70">
        <v>398</v>
      </c>
      <c r="C120" s="70">
        <v>7</v>
      </c>
      <c r="D120" s="70">
        <v>24</v>
      </c>
      <c r="E120" s="70">
        <v>2010</v>
      </c>
      <c r="F120" s="70" t="s">
        <v>177</v>
      </c>
      <c r="G120" s="70" t="s">
        <v>1857</v>
      </c>
      <c r="H120" s="70" t="s">
        <v>1858</v>
      </c>
      <c r="I120" s="148"/>
      <c r="J120" s="71">
        <v>38.459500005697791</v>
      </c>
      <c r="K120" s="71">
        <v>0.5327458436047452</v>
      </c>
      <c r="L120" s="71">
        <v>0</v>
      </c>
      <c r="M120" s="71">
        <v>15.33042197874131</v>
      </c>
      <c r="N120" s="71">
        <v>18.78143258710174</v>
      </c>
      <c r="O120" s="71">
        <v>14.75564304404752</v>
      </c>
      <c r="P120" s="71">
        <v>13.17242508471368</v>
      </c>
      <c r="Q120" s="71">
        <v>1.07429446517794</v>
      </c>
      <c r="R120" s="71">
        <v>2.125009338747978</v>
      </c>
      <c r="S120" s="71">
        <v>2.0166794481395001</v>
      </c>
      <c r="T120" s="72"/>
      <c r="U120" s="71">
        <v>5079037</v>
      </c>
      <c r="V120" s="71">
        <v>422</v>
      </c>
      <c r="W120" s="71">
        <v>0</v>
      </c>
      <c r="X120" s="71">
        <v>4630</v>
      </c>
      <c r="Y120" s="71">
        <v>7290</v>
      </c>
      <c r="Z120" s="71">
        <v>7494</v>
      </c>
      <c r="AA120" s="71">
        <v>2585</v>
      </c>
      <c r="AB120" s="71">
        <v>17658</v>
      </c>
      <c r="AC120" s="71">
        <v>371087.33333333331</v>
      </c>
      <c r="AD120" s="71">
        <v>2.0166794481395001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10.3</v>
      </c>
      <c r="BK120" s="71">
        <v>0</v>
      </c>
      <c r="BL120" s="71">
        <v>50.395000000000003</v>
      </c>
      <c r="BM120" s="71">
        <v>0</v>
      </c>
      <c r="BN120" s="72"/>
      <c r="BO120" s="71">
        <v>0</v>
      </c>
      <c r="BP120" s="71">
        <v>0</v>
      </c>
      <c r="BQ120" s="71">
        <v>2</v>
      </c>
      <c r="BR120" s="71">
        <v>0</v>
      </c>
      <c r="BS120" s="71">
        <v>2</v>
      </c>
      <c r="BT120" s="71">
        <v>0</v>
      </c>
      <c r="BU120"/>
      <c r="BV120" s="70">
        <v>35.301000000000002</v>
      </c>
      <c r="BW120" s="70">
        <v>0</v>
      </c>
      <c r="BX120" s="70">
        <v>0</v>
      </c>
      <c r="BY120" s="70">
        <v>0</v>
      </c>
      <c r="BZ120" s="70">
        <v>25.393999999999998</v>
      </c>
      <c r="CA120" s="70">
        <v>0</v>
      </c>
      <c r="CB120" s="70">
        <v>0</v>
      </c>
      <c r="CC120" s="70">
        <v>0</v>
      </c>
      <c r="CD120" s="70">
        <v>0</v>
      </c>
    </row>
    <row r="121" spans="1:82">
      <c r="A121" s="70" t="s">
        <v>1865</v>
      </c>
      <c r="B121" s="70">
        <v>399</v>
      </c>
      <c r="C121" s="70">
        <v>8</v>
      </c>
      <c r="D121" s="70">
        <v>24</v>
      </c>
      <c r="E121" s="70">
        <v>2011</v>
      </c>
      <c r="F121" s="70" t="s">
        <v>178</v>
      </c>
      <c r="G121" s="1064" t="s">
        <v>1857</v>
      </c>
      <c r="H121" s="70" t="s">
        <v>1858</v>
      </c>
      <c r="I121" s="148"/>
      <c r="J121" s="71">
        <v>47.144399624436801</v>
      </c>
      <c r="K121" s="71">
        <v>0.84784270786318106</v>
      </c>
      <c r="L121" s="71">
        <v>0</v>
      </c>
      <c r="M121" s="71">
        <v>19.551712287119809</v>
      </c>
      <c r="N121" s="71">
        <v>23.070395323479829</v>
      </c>
      <c r="O121" s="71">
        <v>14.569083352301449</v>
      </c>
      <c r="P121" s="71">
        <v>13.098567632997371</v>
      </c>
      <c r="Q121" s="71">
        <v>1.2295719494416599</v>
      </c>
      <c r="R121" s="71">
        <v>2.331862520306196</v>
      </c>
      <c r="S121" s="71">
        <v>2.56732424</v>
      </c>
      <c r="T121" s="72"/>
      <c r="U121" s="71">
        <v>5636075</v>
      </c>
      <c r="V121" s="71">
        <v>422</v>
      </c>
      <c r="W121" s="71">
        <v>0</v>
      </c>
      <c r="X121" s="71">
        <v>4630</v>
      </c>
      <c r="Y121" s="71">
        <v>7301</v>
      </c>
      <c r="Z121" s="71">
        <v>7560</v>
      </c>
      <c r="AA121" s="71">
        <v>2647</v>
      </c>
      <c r="AB121" s="71">
        <v>17521</v>
      </c>
      <c r="AC121" s="71">
        <v>406536.33333333331</v>
      </c>
      <c r="AD121" s="71">
        <v>2.56732424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10.522</v>
      </c>
      <c r="BK121" s="71">
        <v>0</v>
      </c>
      <c r="BL121" s="71">
        <v>50.353999999999999</v>
      </c>
      <c r="BM121" s="71">
        <v>0</v>
      </c>
      <c r="BN121" s="72"/>
      <c r="BO121" s="71">
        <v>0</v>
      </c>
      <c r="BP121" s="71">
        <v>0</v>
      </c>
      <c r="BQ121" s="71">
        <v>2</v>
      </c>
      <c r="BR121" s="71">
        <v>0</v>
      </c>
      <c r="BS121" s="71">
        <v>2</v>
      </c>
      <c r="BT121" s="71">
        <v>0</v>
      </c>
      <c r="BU121"/>
      <c r="BV121" s="70">
        <v>34.183999999999997</v>
      </c>
      <c r="BW121" s="70">
        <v>0</v>
      </c>
      <c r="BX121" s="70">
        <v>0</v>
      </c>
      <c r="BY121" s="70">
        <v>0</v>
      </c>
      <c r="BZ121" s="70">
        <v>26.692</v>
      </c>
      <c r="CA121" s="70">
        <v>0</v>
      </c>
      <c r="CB121" s="70">
        <v>0</v>
      </c>
      <c r="CC121" s="70">
        <v>0</v>
      </c>
      <c r="CD121" s="70">
        <v>0</v>
      </c>
    </row>
    <row r="122" spans="1:82">
      <c r="A122" s="70" t="s">
        <v>1866</v>
      </c>
      <c r="B122" s="70">
        <v>400</v>
      </c>
      <c r="C122" s="70">
        <v>9</v>
      </c>
      <c r="D122" s="70">
        <v>24</v>
      </c>
      <c r="E122" s="70">
        <v>2012</v>
      </c>
      <c r="F122" s="70" t="s">
        <v>179</v>
      </c>
      <c r="G122" s="1064" t="s">
        <v>1857</v>
      </c>
      <c r="H122" s="70" t="s">
        <v>1858</v>
      </c>
      <c r="I122" s="148"/>
      <c r="J122" s="71">
        <v>38.476495724092139</v>
      </c>
      <c r="K122" s="71">
        <v>0.82447801602667925</v>
      </c>
      <c r="L122" s="71">
        <v>0</v>
      </c>
      <c r="M122" s="71">
        <v>21.868469797507981</v>
      </c>
      <c r="N122" s="71">
        <v>25.160239830684539</v>
      </c>
      <c r="O122" s="71">
        <v>14.584450458039029</v>
      </c>
      <c r="P122" s="71">
        <v>12.879471881218183</v>
      </c>
      <c r="Q122" s="71">
        <v>1.37151200205193</v>
      </c>
      <c r="R122" s="71">
        <v>4.2454959417304492</v>
      </c>
      <c r="S122" s="71">
        <v>2.3203970364600002</v>
      </c>
      <c r="T122" s="72"/>
      <c r="U122" s="71">
        <v>4472312</v>
      </c>
      <c r="V122" s="71">
        <v>422</v>
      </c>
      <c r="W122" s="71">
        <v>0</v>
      </c>
      <c r="X122" s="71">
        <v>4630</v>
      </c>
      <c r="Y122" s="71">
        <v>7584</v>
      </c>
      <c r="Z122" s="71">
        <v>7628</v>
      </c>
      <c r="AA122" s="71">
        <v>2588</v>
      </c>
      <c r="AB122" s="71">
        <v>17988</v>
      </c>
      <c r="AC122" s="71">
        <v>720988</v>
      </c>
      <c r="AD122" s="71">
        <v>2.3203970364600002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12.538</v>
      </c>
      <c r="BK122" s="71">
        <v>0</v>
      </c>
      <c r="BL122" s="71">
        <v>57.524999999999999</v>
      </c>
      <c r="BM122" s="71">
        <v>0</v>
      </c>
      <c r="BN122" s="72"/>
      <c r="BO122" s="71">
        <v>0</v>
      </c>
      <c r="BP122" s="71">
        <v>0</v>
      </c>
      <c r="BQ122" s="71">
        <v>2</v>
      </c>
      <c r="BR122" s="71">
        <v>0</v>
      </c>
      <c r="BS122" s="71">
        <v>2</v>
      </c>
      <c r="BT122" s="71">
        <v>0</v>
      </c>
      <c r="BU122"/>
      <c r="BV122" s="70">
        <v>40.670999999999999</v>
      </c>
      <c r="BW122" s="70">
        <v>0</v>
      </c>
      <c r="BX122" s="70">
        <v>0</v>
      </c>
      <c r="BY122" s="70">
        <v>0</v>
      </c>
      <c r="BZ122" s="70">
        <v>29.391999999999999</v>
      </c>
      <c r="CA122" s="70">
        <v>0</v>
      </c>
      <c r="CB122" s="70">
        <v>0</v>
      </c>
      <c r="CC122" s="70">
        <v>0</v>
      </c>
      <c r="CD122" s="70">
        <v>0</v>
      </c>
    </row>
    <row r="123" spans="1:82">
      <c r="A123" s="70" t="s">
        <v>1867</v>
      </c>
      <c r="B123" s="70">
        <v>401</v>
      </c>
      <c r="C123" s="70">
        <v>10</v>
      </c>
      <c r="D123" s="70">
        <v>24</v>
      </c>
      <c r="E123" s="70">
        <v>2013</v>
      </c>
      <c r="F123" s="70" t="s">
        <v>180</v>
      </c>
      <c r="G123" s="70" t="s">
        <v>1857</v>
      </c>
      <c r="H123" s="70" t="s">
        <v>1858</v>
      </c>
      <c r="I123" s="148"/>
      <c r="J123" s="71">
        <v>43.667522682581733</v>
      </c>
      <c r="K123" s="71">
        <v>0.69907846715536059</v>
      </c>
      <c r="L123" s="71">
        <v>0</v>
      </c>
      <c r="M123" s="71">
        <v>22.026461649635181</v>
      </c>
      <c r="N123" s="71">
        <v>25.172475836121581</v>
      </c>
      <c r="O123" s="71">
        <v>14.092890189453357</v>
      </c>
      <c r="P123" s="71">
        <v>13.147797837143456</v>
      </c>
      <c r="Q123" s="71">
        <v>1.3837243402586501</v>
      </c>
      <c r="R123" s="71">
        <v>3.301659075204149</v>
      </c>
      <c r="S123" s="71">
        <v>0.61880619398399994</v>
      </c>
      <c r="T123" s="72"/>
      <c r="U123" s="71">
        <v>5019281</v>
      </c>
      <c r="V123" s="71">
        <v>422</v>
      </c>
      <c r="W123" s="71">
        <v>0</v>
      </c>
      <c r="X123" s="71">
        <v>4630</v>
      </c>
      <c r="Y123" s="71">
        <v>7602</v>
      </c>
      <c r="Z123" s="71">
        <v>7700</v>
      </c>
      <c r="AA123" s="71">
        <v>2632</v>
      </c>
      <c r="AB123" s="71">
        <v>17888</v>
      </c>
      <c r="AC123" s="71">
        <v>547322</v>
      </c>
      <c r="AD123" s="71">
        <v>0.61880619398399994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17.311</v>
      </c>
      <c r="BK123" s="71">
        <v>0</v>
      </c>
      <c r="BL123" s="71">
        <v>55.478000000000002</v>
      </c>
      <c r="BM123" s="71">
        <v>0</v>
      </c>
      <c r="BN123" s="72"/>
      <c r="BO123" s="71">
        <v>0</v>
      </c>
      <c r="BP123" s="71">
        <v>0</v>
      </c>
      <c r="BQ123" s="71">
        <v>3</v>
      </c>
      <c r="BR123" s="71">
        <v>0</v>
      </c>
      <c r="BS123" s="71">
        <v>2</v>
      </c>
      <c r="BT123" s="71">
        <v>0</v>
      </c>
      <c r="BU123"/>
      <c r="BV123" s="70">
        <v>49.856999999999999</v>
      </c>
      <c r="BW123" s="70">
        <v>0</v>
      </c>
      <c r="BX123" s="70">
        <v>0</v>
      </c>
      <c r="BY123" s="70">
        <v>0</v>
      </c>
      <c r="BZ123" s="70">
        <v>22.931999999999999</v>
      </c>
      <c r="CA123" s="70">
        <v>0</v>
      </c>
      <c r="CB123" s="70">
        <v>0</v>
      </c>
      <c r="CC123" s="70">
        <v>0</v>
      </c>
      <c r="CD123" s="70">
        <v>0</v>
      </c>
    </row>
    <row r="124" spans="1:82">
      <c r="A124" s="70" t="s">
        <v>1868</v>
      </c>
      <c r="B124" s="70">
        <v>402</v>
      </c>
      <c r="C124" s="70">
        <v>11</v>
      </c>
      <c r="D124" s="70">
        <v>24</v>
      </c>
      <c r="E124" s="70">
        <v>2014</v>
      </c>
      <c r="F124" s="70" t="s">
        <v>181</v>
      </c>
      <c r="G124" s="70" t="s">
        <v>1857</v>
      </c>
      <c r="H124" s="70" t="s">
        <v>1858</v>
      </c>
      <c r="I124" s="148"/>
      <c r="J124" s="71">
        <v>44.416186110212209</v>
      </c>
      <c r="K124" s="71">
        <v>0.62045771395770954</v>
      </c>
      <c r="L124" s="71">
        <v>0</v>
      </c>
      <c r="M124" s="71">
        <v>19.30970165666864</v>
      </c>
      <c r="N124" s="71">
        <v>24.307451143954061</v>
      </c>
      <c r="O124" s="71">
        <v>13.43981722393171</v>
      </c>
      <c r="P124" s="71">
        <v>13.115711501078117</v>
      </c>
      <c r="Q124" s="71">
        <v>1.31394508127611</v>
      </c>
      <c r="R124" s="71">
        <v>3.1556959638287729</v>
      </c>
      <c r="S124" s="71">
        <v>1.6439849124000001</v>
      </c>
      <c r="T124" s="72"/>
      <c r="U124" s="71">
        <v>5432262</v>
      </c>
      <c r="V124" s="71">
        <v>312</v>
      </c>
      <c r="W124" s="71">
        <v>0</v>
      </c>
      <c r="X124" s="71">
        <v>4077</v>
      </c>
      <c r="Y124" s="71">
        <v>7620</v>
      </c>
      <c r="Z124" s="71">
        <v>7734</v>
      </c>
      <c r="AA124" s="71">
        <v>2612</v>
      </c>
      <c r="AB124" s="71">
        <v>17704</v>
      </c>
      <c r="AC124" s="71">
        <v>524770.33333333337</v>
      </c>
      <c r="AD124" s="71">
        <v>1.6439849124000001</v>
      </c>
      <c r="AE124" s="72"/>
      <c r="AF124" s="71"/>
      <c r="AG124" s="71"/>
      <c r="AH124" s="71"/>
      <c r="AI124" s="71"/>
      <c r="AJ124" s="71"/>
      <c r="AK124" s="71"/>
      <c r="AL124" s="71"/>
      <c r="AM124" s="71"/>
      <c r="AN124" s="71"/>
      <c r="AO124" s="71"/>
      <c r="AP124" s="71"/>
      <c r="AQ124" s="72"/>
      <c r="AR124" s="71">
        <v>247</v>
      </c>
      <c r="AS124" s="71">
        <v>25</v>
      </c>
      <c r="AT124" s="71">
        <v>0</v>
      </c>
      <c r="AU124" s="71">
        <v>0</v>
      </c>
      <c r="AV124" s="71">
        <v>0</v>
      </c>
      <c r="AW124" s="71">
        <v>0</v>
      </c>
      <c r="AX124" s="71"/>
      <c r="AY124" s="72"/>
      <c r="AZ124" s="71">
        <v>873</v>
      </c>
      <c r="BA124" s="71">
        <v>838.9</v>
      </c>
      <c r="BB124" s="71">
        <v>0</v>
      </c>
      <c r="BC124" s="71">
        <v>0</v>
      </c>
      <c r="BD124" s="71">
        <v>0</v>
      </c>
      <c r="BE124" s="71">
        <v>0</v>
      </c>
      <c r="BF124" s="71"/>
      <c r="BG124" s="72"/>
      <c r="BH124" s="71">
        <v>0</v>
      </c>
      <c r="BI124" s="71">
        <v>0</v>
      </c>
      <c r="BJ124" s="71">
        <v>15.994999999999999</v>
      </c>
      <c r="BK124" s="71">
        <v>0</v>
      </c>
      <c r="BL124" s="71">
        <v>63.878</v>
      </c>
      <c r="BM124" s="71">
        <v>0</v>
      </c>
      <c r="BN124" s="72"/>
      <c r="BO124" s="71">
        <v>0</v>
      </c>
      <c r="BP124" s="71">
        <v>0</v>
      </c>
      <c r="BQ124" s="71">
        <v>3</v>
      </c>
      <c r="BR124" s="71">
        <v>0</v>
      </c>
      <c r="BS124" s="71">
        <v>2</v>
      </c>
      <c r="BT124" s="71">
        <v>0</v>
      </c>
      <c r="BU124"/>
      <c r="BV124" s="70">
        <v>50.326999999999998</v>
      </c>
      <c r="BW124" s="70">
        <v>0</v>
      </c>
      <c r="BX124" s="70">
        <v>0</v>
      </c>
      <c r="BY124" s="70">
        <v>1.25</v>
      </c>
      <c r="BZ124" s="70">
        <v>28.295999999999999</v>
      </c>
      <c r="CA124" s="70">
        <v>0</v>
      </c>
      <c r="CB124" s="70">
        <v>0</v>
      </c>
      <c r="CC124" s="70">
        <v>0</v>
      </c>
      <c r="CD124" s="70">
        <v>0</v>
      </c>
    </row>
    <row r="125" spans="1:82">
      <c r="A125" s="70" t="s">
        <v>1869</v>
      </c>
      <c r="B125" s="70">
        <v>403</v>
      </c>
      <c r="C125" s="70">
        <v>12</v>
      </c>
      <c r="D125" s="70">
        <v>24</v>
      </c>
      <c r="E125" s="70">
        <v>2015</v>
      </c>
      <c r="F125" s="70" t="s">
        <v>182</v>
      </c>
      <c r="G125" s="70" t="s">
        <v>1857</v>
      </c>
      <c r="H125" s="70" t="s">
        <v>1858</v>
      </c>
      <c r="I125" s="148"/>
      <c r="J125" s="71">
        <v>45.790172890617477</v>
      </c>
      <c r="K125" s="71">
        <v>0.59279206227017001</v>
      </c>
      <c r="L125" s="71">
        <v>0</v>
      </c>
      <c r="M125" s="71">
        <v>17.70036448286179</v>
      </c>
      <c r="N125" s="71">
        <v>22.615355289570331</v>
      </c>
      <c r="O125" s="71">
        <v>13.468335033792062</v>
      </c>
      <c r="P125" s="71">
        <v>13.090896606182108</v>
      </c>
      <c r="Q125" s="71">
        <v>1.27333512892709</v>
      </c>
      <c r="R125" s="71">
        <v>3.7089822692268735</v>
      </c>
      <c r="S125" s="71">
        <v>1.9491630222</v>
      </c>
      <c r="T125" s="72"/>
      <c r="U125" s="71">
        <v>5904385</v>
      </c>
      <c r="V125" s="71">
        <v>312</v>
      </c>
      <c r="W125" s="71">
        <v>0</v>
      </c>
      <c r="X125" s="71">
        <v>4077</v>
      </c>
      <c r="Y125" s="71">
        <v>7619</v>
      </c>
      <c r="Z125" s="71">
        <v>7825</v>
      </c>
      <c r="AA125" s="71">
        <v>2605</v>
      </c>
      <c r="AB125" s="71">
        <v>17526</v>
      </c>
      <c r="AC125" s="71">
        <v>633990</v>
      </c>
      <c r="AD125" s="71">
        <v>1.9491630222</v>
      </c>
      <c r="AE125" s="72"/>
      <c r="AF125" s="71">
        <v>48001509.138690002</v>
      </c>
      <c r="AG125" s="71">
        <v>498959.9558004227</v>
      </c>
      <c r="AH125" s="71">
        <v>0</v>
      </c>
      <c r="AI125" s="71">
        <v>25453963.02633832</v>
      </c>
      <c r="AJ125" s="71">
        <v>34494334.345202453</v>
      </c>
      <c r="AK125" s="71">
        <v>0</v>
      </c>
      <c r="AL125" s="71">
        <v>0</v>
      </c>
      <c r="AM125" s="71">
        <v>2401864.7811950948</v>
      </c>
      <c r="AN125" s="71">
        <v>0</v>
      </c>
      <c r="AO125" s="71">
        <v>0</v>
      </c>
      <c r="AP125" s="71">
        <v>110850631.24722628</v>
      </c>
      <c r="AQ125" s="72"/>
      <c r="AR125" s="71">
        <v>278</v>
      </c>
      <c r="AS125" s="71">
        <v>30</v>
      </c>
      <c r="AT125" s="71">
        <v>0</v>
      </c>
      <c r="AU125" s="71">
        <v>0</v>
      </c>
      <c r="AV125" s="71">
        <v>0</v>
      </c>
      <c r="AW125" s="71">
        <v>0</v>
      </c>
      <c r="AX125" s="71"/>
      <c r="AY125" s="72"/>
      <c r="AZ125" s="71">
        <v>1006.2</v>
      </c>
      <c r="BA125" s="71">
        <v>939.2</v>
      </c>
      <c r="BB125" s="71">
        <v>0</v>
      </c>
      <c r="BC125" s="71">
        <v>0</v>
      </c>
      <c r="BD125" s="71">
        <v>0</v>
      </c>
      <c r="BE125" s="71">
        <v>0</v>
      </c>
      <c r="BF125" s="71"/>
      <c r="BG125" s="72"/>
      <c r="BH125" s="71">
        <v>0</v>
      </c>
      <c r="BI125" s="71">
        <v>0</v>
      </c>
      <c r="BJ125" s="71">
        <v>15.789</v>
      </c>
      <c r="BK125" s="71">
        <v>0</v>
      </c>
      <c r="BL125" s="71">
        <v>63.290999999999997</v>
      </c>
      <c r="BM125" s="71">
        <v>0</v>
      </c>
      <c r="BN125" s="72"/>
      <c r="BO125" s="71">
        <v>0</v>
      </c>
      <c r="BP125" s="71">
        <v>0</v>
      </c>
      <c r="BQ125" s="71">
        <v>3</v>
      </c>
      <c r="BR125" s="71">
        <v>0</v>
      </c>
      <c r="BS125" s="71">
        <v>2</v>
      </c>
      <c r="BT125" s="71">
        <v>0</v>
      </c>
      <c r="BU125"/>
      <c r="BV125" s="70">
        <v>50.16</v>
      </c>
      <c r="BW125" s="70">
        <v>0</v>
      </c>
      <c r="BX125" s="70">
        <v>0</v>
      </c>
      <c r="BY125" s="70">
        <v>1.4990000000000001</v>
      </c>
      <c r="BZ125" s="70">
        <v>27.420999999999999</v>
      </c>
      <c r="CA125" s="70">
        <v>0</v>
      </c>
      <c r="CB125" s="70">
        <v>0</v>
      </c>
      <c r="CC125" s="70">
        <v>0</v>
      </c>
      <c r="CD125" s="70">
        <v>0</v>
      </c>
    </row>
    <row r="126" spans="1:82">
      <c r="A126" s="70" t="s">
        <v>1870</v>
      </c>
      <c r="B126" s="70">
        <v>404</v>
      </c>
      <c r="C126" s="70">
        <v>13</v>
      </c>
      <c r="D126" s="70">
        <v>24</v>
      </c>
      <c r="E126" s="70">
        <v>2016</v>
      </c>
      <c r="F126" s="70" t="s">
        <v>155</v>
      </c>
      <c r="G126" s="70" t="s">
        <v>1857</v>
      </c>
      <c r="H126" s="70" t="s">
        <v>1858</v>
      </c>
      <c r="I126" s="148"/>
      <c r="J126" s="71">
        <v>47.449016584224267</v>
      </c>
      <c r="K126" s="71">
        <v>0.57737337507042397</v>
      </c>
      <c r="L126" s="71">
        <v>0</v>
      </c>
      <c r="M126" s="71">
        <v>16.141838329691286</v>
      </c>
      <c r="N126" s="71">
        <v>22.715883454848779</v>
      </c>
      <c r="O126" s="71">
        <v>13.40339947991388</v>
      </c>
      <c r="P126" s="71">
        <v>13.278887045787943</v>
      </c>
      <c r="Q126" s="71">
        <v>1.2309043493647112</v>
      </c>
      <c r="R126" s="71">
        <v>3.4959537386870538</v>
      </c>
      <c r="S126" s="71">
        <v>1.9900223616000001</v>
      </c>
      <c r="T126" s="72"/>
      <c r="U126" s="71">
        <v>5807230</v>
      </c>
      <c r="V126" s="71">
        <v>312</v>
      </c>
      <c r="W126" s="71">
        <v>0</v>
      </c>
      <c r="X126" s="71">
        <v>4077</v>
      </c>
      <c r="Y126" s="71">
        <v>7654</v>
      </c>
      <c r="Z126" s="71">
        <v>7883</v>
      </c>
      <c r="AA126" s="71">
        <v>2733</v>
      </c>
      <c r="AB126" s="71">
        <v>17427</v>
      </c>
      <c r="AC126" s="71">
        <v>597074.48621687526</v>
      </c>
      <c r="AD126" s="71">
        <v>1.9900223615999999</v>
      </c>
      <c r="AE126" s="72"/>
      <c r="AF126" s="71">
        <v>49541250.26104103</v>
      </c>
      <c r="AG126" s="71">
        <v>452867.42535743333</v>
      </c>
      <c r="AH126" s="71">
        <v>0</v>
      </c>
      <c r="AI126" s="71">
        <v>24774143.987594269</v>
      </c>
      <c r="AJ126" s="71">
        <v>32736951.279219899</v>
      </c>
      <c r="AK126" s="71">
        <v>0</v>
      </c>
      <c r="AL126" s="71">
        <v>0</v>
      </c>
      <c r="AM126" s="71">
        <v>2390152.719107369</v>
      </c>
      <c r="AN126" s="71">
        <v>0</v>
      </c>
      <c r="AO126" s="71">
        <v>0</v>
      </c>
      <c r="AP126" s="71">
        <v>109895365.67231999</v>
      </c>
      <c r="AQ126" s="72"/>
      <c r="AR126" s="71">
        <v>293</v>
      </c>
      <c r="AS126" s="71">
        <v>31</v>
      </c>
      <c r="AT126" s="71">
        <v>0</v>
      </c>
      <c r="AU126" s="71">
        <v>0</v>
      </c>
      <c r="AV126" s="71">
        <v>0</v>
      </c>
      <c r="AW126" s="71">
        <v>0</v>
      </c>
      <c r="AX126" s="71"/>
      <c r="AY126" s="72"/>
      <c r="AZ126" s="71">
        <v>1072</v>
      </c>
      <c r="BA126" s="71">
        <v>988.7</v>
      </c>
      <c r="BB126" s="71">
        <v>0</v>
      </c>
      <c r="BC126" s="71">
        <v>0</v>
      </c>
      <c r="BD126" s="71">
        <v>0</v>
      </c>
      <c r="BE126" s="71">
        <v>0</v>
      </c>
      <c r="BF126" s="71"/>
      <c r="BG126" s="72"/>
      <c r="BH126" s="71">
        <v>0</v>
      </c>
      <c r="BI126" s="71">
        <v>0</v>
      </c>
      <c r="BJ126" s="71">
        <v>16.353999999999999</v>
      </c>
      <c r="BK126" s="71">
        <v>0</v>
      </c>
      <c r="BL126" s="71">
        <v>55.83</v>
      </c>
      <c r="BM126" s="71">
        <v>0</v>
      </c>
      <c r="BN126" s="72"/>
      <c r="BO126" s="71">
        <v>0</v>
      </c>
      <c r="BP126" s="71">
        <v>0</v>
      </c>
      <c r="BQ126" s="71">
        <v>3</v>
      </c>
      <c r="BR126" s="71">
        <v>0</v>
      </c>
      <c r="BS126" s="71">
        <v>2</v>
      </c>
      <c r="BT126" s="71">
        <v>0</v>
      </c>
      <c r="BU126"/>
      <c r="BV126" s="70">
        <v>47.588999999999999</v>
      </c>
      <c r="BW126" s="70">
        <v>0</v>
      </c>
      <c r="BX126" s="70">
        <v>0</v>
      </c>
      <c r="BY126" s="70">
        <v>7.8E-2</v>
      </c>
      <c r="BZ126" s="70">
        <v>24.516999999999999</v>
      </c>
      <c r="CA126" s="70">
        <v>0</v>
      </c>
      <c r="CB126" s="70">
        <v>0</v>
      </c>
      <c r="CC126" s="70">
        <v>0</v>
      </c>
      <c r="CD126" s="70">
        <v>0</v>
      </c>
    </row>
    <row r="127" spans="1:82">
      <c r="A127" s="70" t="s">
        <v>1871</v>
      </c>
      <c r="B127" s="70">
        <v>405</v>
      </c>
      <c r="C127" s="70">
        <v>14</v>
      </c>
      <c r="D127" s="70">
        <v>24</v>
      </c>
      <c r="E127" s="70">
        <v>2017</v>
      </c>
      <c r="F127" s="70" t="s">
        <v>156</v>
      </c>
      <c r="G127" s="70" t="s">
        <v>1857</v>
      </c>
      <c r="H127" s="70" t="s">
        <v>1858</v>
      </c>
      <c r="I127" s="148"/>
      <c r="J127" s="71">
        <v>38.142230265738803</v>
      </c>
      <c r="K127" s="71">
        <v>0.5680602330479082</v>
      </c>
      <c r="L127" s="71">
        <v>0</v>
      </c>
      <c r="M127" s="71">
        <v>14.497274972865419</v>
      </c>
      <c r="N127" s="71">
        <v>21.291893882403468</v>
      </c>
      <c r="O127" s="71">
        <v>13.218138877107307</v>
      </c>
      <c r="P127" s="71">
        <v>13.334780404374346</v>
      </c>
      <c r="Q127" s="71">
        <v>1.1795883738589601</v>
      </c>
      <c r="R127" s="71">
        <v>2.9050557133444794</v>
      </c>
      <c r="S127" s="71">
        <v>1.6987302017984003</v>
      </c>
      <c r="T127" s="72"/>
      <c r="U127" s="71">
        <v>5571640</v>
      </c>
      <c r="V127" s="71">
        <v>312</v>
      </c>
      <c r="W127" s="71">
        <v>0</v>
      </c>
      <c r="X127" s="71">
        <v>4077</v>
      </c>
      <c r="Y127" s="71">
        <v>7692</v>
      </c>
      <c r="Z127" s="71">
        <v>7903</v>
      </c>
      <c r="AA127" s="71">
        <v>2762</v>
      </c>
      <c r="AB127" s="71">
        <v>17270</v>
      </c>
      <c r="AC127" s="71">
        <v>505999.66666666663</v>
      </c>
      <c r="AD127" s="71">
        <v>1.6987302017984001</v>
      </c>
      <c r="AE127" s="72"/>
      <c r="AF127" s="71">
        <v>44748803.492530093</v>
      </c>
      <c r="AG127" s="71">
        <v>477158.71416750661</v>
      </c>
      <c r="AH127" s="71">
        <v>0</v>
      </c>
      <c r="AI127" s="71">
        <v>25346058.89922208</v>
      </c>
      <c r="AJ127" s="71">
        <v>35266335.705128483</v>
      </c>
      <c r="AK127" s="71">
        <v>0</v>
      </c>
      <c r="AL127" s="71">
        <v>0</v>
      </c>
      <c r="AM127" s="71">
        <v>2372326.0551696601</v>
      </c>
      <c r="AN127" s="71">
        <v>0</v>
      </c>
      <c r="AO127" s="71">
        <v>0</v>
      </c>
      <c r="AP127" s="71">
        <v>108210682.86621781</v>
      </c>
      <c r="AQ127" s="72"/>
      <c r="AR127" s="71">
        <v>308</v>
      </c>
      <c r="AS127" s="71">
        <v>32</v>
      </c>
      <c r="AT127" s="71">
        <v>0</v>
      </c>
      <c r="AU127" s="71">
        <v>0</v>
      </c>
      <c r="AV127" s="71">
        <v>0</v>
      </c>
      <c r="AW127" s="71">
        <v>0</v>
      </c>
      <c r="AX127" s="71"/>
      <c r="AY127" s="72"/>
      <c r="AZ127" s="71">
        <v>1132.8</v>
      </c>
      <c r="BA127" s="71">
        <v>1005.4</v>
      </c>
      <c r="BB127" s="71">
        <v>0</v>
      </c>
      <c r="BC127" s="71">
        <v>0</v>
      </c>
      <c r="BD127" s="71">
        <v>0</v>
      </c>
      <c r="BE127" s="71">
        <v>0</v>
      </c>
      <c r="BF127" s="71"/>
      <c r="BG127" s="72"/>
      <c r="BH127" s="71">
        <v>0</v>
      </c>
      <c r="BI127" s="71">
        <v>0</v>
      </c>
      <c r="BJ127" s="71">
        <v>16.510999999999999</v>
      </c>
      <c r="BK127" s="71">
        <v>0</v>
      </c>
      <c r="BL127" s="71">
        <v>61.805</v>
      </c>
      <c r="BM127" s="71">
        <v>0</v>
      </c>
      <c r="BN127" s="72"/>
      <c r="BO127" s="71">
        <v>0</v>
      </c>
      <c r="BP127" s="71">
        <v>0</v>
      </c>
      <c r="BQ127" s="71">
        <v>3</v>
      </c>
      <c r="BR127" s="71">
        <v>0</v>
      </c>
      <c r="BS127" s="71">
        <v>2</v>
      </c>
      <c r="BT127" s="71">
        <v>0</v>
      </c>
      <c r="BU127"/>
      <c r="BV127" s="70">
        <v>51.753</v>
      </c>
      <c r="BW127" s="70">
        <v>0</v>
      </c>
      <c r="BX127" s="70">
        <v>0</v>
      </c>
      <c r="BY127" s="70">
        <v>8.1000000000000003E-2</v>
      </c>
      <c r="BZ127" s="70">
        <v>26.481999999999999</v>
      </c>
      <c r="CA127" s="70">
        <v>0</v>
      </c>
      <c r="CB127" s="70">
        <v>0</v>
      </c>
      <c r="CC127" s="70">
        <v>0</v>
      </c>
      <c r="CD127" s="70">
        <v>0</v>
      </c>
    </row>
    <row r="128" spans="1:82">
      <c r="A128" s="70" t="s">
        <v>1872</v>
      </c>
      <c r="B128" s="70">
        <v>406</v>
      </c>
      <c r="C128" s="70">
        <v>15</v>
      </c>
      <c r="D128" s="70">
        <v>24</v>
      </c>
      <c r="E128" s="70">
        <v>2018</v>
      </c>
      <c r="F128" s="70" t="s">
        <v>183</v>
      </c>
      <c r="G128" s="70" t="s">
        <v>1857</v>
      </c>
      <c r="H128" s="70" t="s">
        <v>1858</v>
      </c>
      <c r="I128" s="148"/>
      <c r="J128" s="71">
        <v>35.633872285627497</v>
      </c>
      <c r="K128" s="71">
        <v>0.5104765408569204</v>
      </c>
      <c r="L128" s="71">
        <v>0</v>
      </c>
      <c r="M128" s="71">
        <v>12.64749692806064</v>
      </c>
      <c r="N128" s="71">
        <v>17.143929004148038</v>
      </c>
      <c r="O128" s="71">
        <v>13.028879340877632</v>
      </c>
      <c r="P128" s="71">
        <v>13.378898586357986</v>
      </c>
      <c r="Q128" s="71">
        <v>1.08799538580449</v>
      </c>
      <c r="R128" s="71">
        <v>3.3268479480621176</v>
      </c>
      <c r="S128" s="71">
        <v>2.2899397999679993</v>
      </c>
      <c r="T128" s="72"/>
      <c r="U128" s="71">
        <v>5966233</v>
      </c>
      <c r="V128" s="71">
        <v>312</v>
      </c>
      <c r="W128" s="71">
        <v>0</v>
      </c>
      <c r="X128" s="71">
        <v>4077</v>
      </c>
      <c r="Y128" s="71">
        <v>7708</v>
      </c>
      <c r="Z128" s="71">
        <v>7939</v>
      </c>
      <c r="AA128" s="71">
        <v>2799</v>
      </c>
      <c r="AB128" s="71">
        <v>17166</v>
      </c>
      <c r="AC128" s="71">
        <v>577196</v>
      </c>
      <c r="AD128" s="71">
        <v>2.2899397999679989</v>
      </c>
      <c r="AE128" s="72"/>
      <c r="AF128" s="71">
        <v>45878997.69320786</v>
      </c>
      <c r="AG128" s="71">
        <v>436487.39936382149</v>
      </c>
      <c r="AH128" s="71">
        <v>0</v>
      </c>
      <c r="AI128" s="71">
        <v>24477172.935302</v>
      </c>
      <c r="AJ128" s="71">
        <v>31584660.84878242</v>
      </c>
      <c r="AK128" s="71">
        <v>0</v>
      </c>
      <c r="AL128" s="71">
        <v>0</v>
      </c>
      <c r="AM128" s="71">
        <v>2362918.9664761652</v>
      </c>
      <c r="AN128" s="71">
        <v>0</v>
      </c>
      <c r="AO128" s="71">
        <v>0</v>
      </c>
      <c r="AP128" s="71">
        <v>104740237.84313227</v>
      </c>
      <c r="AQ128" s="72"/>
      <c r="AR128" s="71">
        <v>326</v>
      </c>
      <c r="AS128" s="71">
        <v>39</v>
      </c>
      <c r="AT128" s="71">
        <v>0</v>
      </c>
      <c r="AU128" s="71">
        <v>0</v>
      </c>
      <c r="AV128" s="71">
        <v>0</v>
      </c>
      <c r="AW128" s="71">
        <v>0</v>
      </c>
      <c r="AX128" s="71"/>
      <c r="AY128" s="72"/>
      <c r="AZ128" s="71">
        <v>1213.5</v>
      </c>
      <c r="BA128" s="71">
        <v>1436</v>
      </c>
      <c r="BB128" s="71">
        <v>0</v>
      </c>
      <c r="BC128" s="71">
        <v>0</v>
      </c>
      <c r="BD128" s="71">
        <v>0</v>
      </c>
      <c r="BE128" s="71">
        <v>0</v>
      </c>
      <c r="BF128" s="71"/>
      <c r="BG128" s="72"/>
      <c r="BH128" s="71">
        <v>0</v>
      </c>
      <c r="BI128" s="71">
        <v>0</v>
      </c>
      <c r="BJ128" s="71">
        <v>15.891999999999999</v>
      </c>
      <c r="BK128" s="71">
        <v>0</v>
      </c>
      <c r="BL128" s="71">
        <v>57.371000000000002</v>
      </c>
      <c r="BM128" s="71">
        <v>0</v>
      </c>
      <c r="BN128" s="72"/>
      <c r="BO128" s="71">
        <v>0</v>
      </c>
      <c r="BP128" s="71">
        <v>0</v>
      </c>
      <c r="BQ128" s="71">
        <v>3</v>
      </c>
      <c r="BR128" s="71">
        <v>0</v>
      </c>
      <c r="BS128" s="71">
        <v>2</v>
      </c>
      <c r="BT128" s="71">
        <v>0</v>
      </c>
      <c r="BU128"/>
      <c r="BV128" s="70">
        <v>46.703000000000003</v>
      </c>
      <c r="BW128" s="70">
        <v>0</v>
      </c>
      <c r="BX128" s="70">
        <v>0</v>
      </c>
      <c r="BY128" s="70">
        <v>7.8E-2</v>
      </c>
      <c r="BZ128" s="70">
        <v>26.481999999999999</v>
      </c>
      <c r="CA128" s="70">
        <v>0</v>
      </c>
      <c r="CB128" s="70">
        <v>0</v>
      </c>
      <c r="CC128" s="70">
        <v>0</v>
      </c>
      <c r="CD128" s="70">
        <v>0</v>
      </c>
    </row>
    <row r="129" spans="1:82">
      <c r="A129" s="70" t="s">
        <v>1873</v>
      </c>
      <c r="B129" s="70">
        <v>407</v>
      </c>
      <c r="C129" s="70">
        <v>16</v>
      </c>
      <c r="D129" s="70">
        <v>24</v>
      </c>
      <c r="E129" s="70">
        <v>2019</v>
      </c>
      <c r="F129" s="70" t="s">
        <v>158</v>
      </c>
      <c r="G129" s="70" t="s">
        <v>1857</v>
      </c>
      <c r="H129" s="70" t="s">
        <v>1858</v>
      </c>
      <c r="I129" s="148"/>
      <c r="J129" s="71">
        <v>33.704781842388371</v>
      </c>
      <c r="K129" s="71">
        <v>0.45831409856284783</v>
      </c>
      <c r="L129" s="71">
        <v>0</v>
      </c>
      <c r="M129" s="71">
        <v>12.049503217685901</v>
      </c>
      <c r="N129" s="71">
        <v>15.129371393145403</v>
      </c>
      <c r="O129" s="71">
        <v>12.719085683407693</v>
      </c>
      <c r="P129" s="71">
        <v>13.556850726853634</v>
      </c>
      <c r="Q129" s="71">
        <v>1.0558618563974</v>
      </c>
      <c r="R129" s="71">
        <v>2.7665616216664626</v>
      </c>
      <c r="S129" s="71">
        <v>1.9972043162399999</v>
      </c>
      <c r="T129" s="72"/>
      <c r="U129" s="71">
        <v>5794117</v>
      </c>
      <c r="V129" s="71">
        <v>312</v>
      </c>
      <c r="W129" s="71">
        <v>0</v>
      </c>
      <c r="X129" s="71">
        <v>4077</v>
      </c>
      <c r="Y129" s="71">
        <v>7822</v>
      </c>
      <c r="Z129" s="71">
        <v>7963</v>
      </c>
      <c r="AA129" s="71">
        <v>2815</v>
      </c>
      <c r="AB129" s="71">
        <v>17110</v>
      </c>
      <c r="AC129" s="71">
        <v>487850</v>
      </c>
      <c r="AD129" s="71">
        <v>1.9972043162399999</v>
      </c>
      <c r="AE129" s="72"/>
      <c r="AF129" s="71">
        <v>44184396.745382734</v>
      </c>
      <c r="AG129" s="71">
        <v>412391.84738412668</v>
      </c>
      <c r="AH129" s="71">
        <v>0</v>
      </c>
      <c r="AI129" s="71">
        <v>24663831.89025772</v>
      </c>
      <c r="AJ129" s="71">
        <v>28938713.344756629</v>
      </c>
      <c r="AK129" s="71">
        <v>0</v>
      </c>
      <c r="AL129" s="71">
        <v>0</v>
      </c>
      <c r="AM129" s="71">
        <v>2330253.1959889615</v>
      </c>
      <c r="AN129" s="71">
        <v>0</v>
      </c>
      <c r="AO129" s="71">
        <v>0</v>
      </c>
      <c r="AP129" s="71">
        <v>100529587.02377018</v>
      </c>
      <c r="AQ129" s="72"/>
      <c r="AR129" s="71">
        <v>352</v>
      </c>
      <c r="AS129" s="71">
        <v>44</v>
      </c>
      <c r="AT129" s="71">
        <v>0</v>
      </c>
      <c r="AU129" s="71">
        <v>0</v>
      </c>
      <c r="AV129" s="71">
        <v>0</v>
      </c>
      <c r="AW129" s="71">
        <v>0</v>
      </c>
      <c r="AX129" s="71"/>
      <c r="AY129" s="72"/>
      <c r="AZ129" s="71">
        <v>1346.5</v>
      </c>
      <c r="BA129" s="71">
        <v>1725.9</v>
      </c>
      <c r="BB129" s="71">
        <v>0</v>
      </c>
      <c r="BC129" s="71">
        <v>0</v>
      </c>
      <c r="BD129" s="71">
        <v>0</v>
      </c>
      <c r="BE129" s="71">
        <v>0</v>
      </c>
      <c r="BF129" s="71"/>
      <c r="BG129" s="72"/>
      <c r="BH129" s="71">
        <v>0</v>
      </c>
      <c r="BI129" s="71">
        <v>0</v>
      </c>
      <c r="BJ129" s="71">
        <v>15.106</v>
      </c>
      <c r="BK129" s="71">
        <v>0</v>
      </c>
      <c r="BL129" s="71">
        <v>45.918999999999997</v>
      </c>
      <c r="BM129" s="71">
        <v>0</v>
      </c>
      <c r="BN129" s="72"/>
      <c r="BO129" s="71">
        <v>0</v>
      </c>
      <c r="BP129" s="71">
        <v>0</v>
      </c>
      <c r="BQ129" s="71">
        <v>3</v>
      </c>
      <c r="BR129" s="71">
        <v>0</v>
      </c>
      <c r="BS129" s="71">
        <v>2</v>
      </c>
      <c r="BT129" s="71">
        <v>0</v>
      </c>
      <c r="BU129"/>
      <c r="BV129" s="70">
        <v>39.286999999999999</v>
      </c>
      <c r="BW129" s="70">
        <v>0</v>
      </c>
      <c r="BX129" s="70">
        <v>0</v>
      </c>
      <c r="BY129" s="70">
        <v>0</v>
      </c>
      <c r="BZ129" s="70">
        <v>21.738</v>
      </c>
      <c r="CA129" s="70">
        <v>0</v>
      </c>
      <c r="CB129" s="70">
        <v>0</v>
      </c>
      <c r="CC129" s="70">
        <v>0</v>
      </c>
      <c r="CD129" s="70">
        <v>0</v>
      </c>
    </row>
    <row r="130" spans="1:82">
      <c r="A130" s="70" t="s">
        <v>1874</v>
      </c>
      <c r="B130" s="70">
        <v>408</v>
      </c>
      <c r="C130" s="70">
        <v>17</v>
      </c>
      <c r="D130" s="70">
        <v>24</v>
      </c>
      <c r="E130" s="70">
        <v>2020</v>
      </c>
      <c r="F130" s="70" t="s">
        <v>159</v>
      </c>
      <c r="G130" s="70" t="s">
        <v>1857</v>
      </c>
      <c r="H130" s="70" t="s">
        <v>1858</v>
      </c>
      <c r="I130" s="148"/>
      <c r="J130" s="71">
        <v>34.352399273587302</v>
      </c>
      <c r="K130" s="71">
        <v>0.54025977711639239</v>
      </c>
      <c r="L130" s="71">
        <v>0</v>
      </c>
      <c r="M130" s="71">
        <v>12.202525188116402</v>
      </c>
      <c r="N130" s="71">
        <v>18.573286919738269</v>
      </c>
      <c r="O130" s="71">
        <v>11.160510565719811</v>
      </c>
      <c r="P130" s="71">
        <v>12.668562930970753</v>
      </c>
      <c r="Q130" s="71">
        <v>0.99832296859051095</v>
      </c>
      <c r="R130" s="71">
        <v>2.8607547865473317</v>
      </c>
      <c r="S130" s="71">
        <v>2.2151155056</v>
      </c>
      <c r="T130" s="72"/>
      <c r="U130" s="71">
        <v>6048178</v>
      </c>
      <c r="V130" s="71">
        <v>353</v>
      </c>
      <c r="W130" s="71">
        <v>0</v>
      </c>
      <c r="X130" s="71">
        <v>4373</v>
      </c>
      <c r="Y130" s="71">
        <v>7875</v>
      </c>
      <c r="Z130" s="71">
        <v>7975</v>
      </c>
      <c r="AA130" s="71">
        <v>2796</v>
      </c>
      <c r="AB130" s="71">
        <v>16932</v>
      </c>
      <c r="AC130" s="71">
        <v>507125.33333333337</v>
      </c>
      <c r="AD130" s="71">
        <v>2.2151155056</v>
      </c>
      <c r="AE130" s="72"/>
      <c r="AF130" s="71">
        <v>43892159.131572142</v>
      </c>
      <c r="AG130" s="71">
        <v>439089.95991043112</v>
      </c>
      <c r="AH130" s="71">
        <v>0</v>
      </c>
      <c r="AI130" s="71">
        <v>23903368.658335257</v>
      </c>
      <c r="AJ130" s="71">
        <v>35024973.300995767</v>
      </c>
      <c r="AK130" s="71"/>
      <c r="AL130" s="71"/>
      <c r="AM130" s="71">
        <v>2209814.1184435952</v>
      </c>
      <c r="AN130" s="71"/>
      <c r="AO130" s="71"/>
      <c r="AP130" s="71">
        <v>105469405.16925719</v>
      </c>
      <c r="AQ130" s="72"/>
      <c r="AR130" s="71">
        <v>370</v>
      </c>
      <c r="AS130" s="71">
        <v>45</v>
      </c>
      <c r="AT130" s="71">
        <v>0</v>
      </c>
      <c r="AU130" s="71">
        <v>0</v>
      </c>
      <c r="AV130" s="71">
        <v>0</v>
      </c>
      <c r="AW130" s="71">
        <v>0</v>
      </c>
      <c r="AX130" s="71"/>
      <c r="AY130" s="72"/>
      <c r="AZ130" s="71">
        <v>1436.8</v>
      </c>
      <c r="BA130" s="71">
        <v>1741.2</v>
      </c>
      <c r="BB130" s="71">
        <v>0</v>
      </c>
      <c r="BC130" s="71">
        <v>0</v>
      </c>
      <c r="BD130" s="71">
        <v>0</v>
      </c>
      <c r="BE130" s="71">
        <v>0</v>
      </c>
      <c r="BF130" s="71"/>
      <c r="BG130" s="72"/>
      <c r="BH130" s="71">
        <v>0</v>
      </c>
      <c r="BI130" s="71">
        <v>0</v>
      </c>
      <c r="BJ130" s="71">
        <v>12.611000000000001</v>
      </c>
      <c r="BK130" s="71">
        <v>0</v>
      </c>
      <c r="BL130" s="71">
        <v>44.061</v>
      </c>
      <c r="BM130" s="71">
        <v>0</v>
      </c>
      <c r="BN130" s="72"/>
      <c r="BO130" s="71">
        <v>0</v>
      </c>
      <c r="BP130" s="71">
        <v>0</v>
      </c>
      <c r="BQ130" s="71">
        <v>3</v>
      </c>
      <c r="BR130" s="71">
        <v>0</v>
      </c>
      <c r="BS130" s="71">
        <v>2</v>
      </c>
      <c r="BT130" s="71">
        <v>0</v>
      </c>
      <c r="BU130"/>
      <c r="BV130" s="70">
        <v>36.027999999999999</v>
      </c>
      <c r="BW130" s="70">
        <v>0</v>
      </c>
      <c r="BX130" s="70">
        <v>0</v>
      </c>
      <c r="BY130" s="70">
        <v>9.9000000000000005E-2</v>
      </c>
      <c r="BZ130" s="70">
        <v>20.545000000000002</v>
      </c>
      <c r="CA130" s="70">
        <v>0</v>
      </c>
      <c r="CB130" s="70">
        <v>0</v>
      </c>
      <c r="CC130" s="70">
        <v>0</v>
      </c>
      <c r="CD130" s="70">
        <v>0</v>
      </c>
    </row>
    <row r="131" spans="1:82">
      <c r="A131" s="70" t="s">
        <v>1875</v>
      </c>
      <c r="B131" s="70">
        <v>408</v>
      </c>
      <c r="C131" s="70">
        <v>18</v>
      </c>
      <c r="D131" s="70">
        <v>24</v>
      </c>
      <c r="E131" s="70">
        <v>2021</v>
      </c>
      <c r="F131" s="70" t="s">
        <v>160</v>
      </c>
      <c r="G131" s="70" t="s">
        <v>1857</v>
      </c>
      <c r="H131" s="70" t="s">
        <v>1858</v>
      </c>
      <c r="I131" s="148"/>
      <c r="J131" s="71">
        <v>31.943446374079269</v>
      </c>
      <c r="K131" s="71">
        <v>0.58204578894809822</v>
      </c>
      <c r="L131" s="71">
        <v>0</v>
      </c>
      <c r="M131" s="71">
        <v>12.348216767621402</v>
      </c>
      <c r="N131" s="71">
        <v>15.315040959803584</v>
      </c>
      <c r="O131" s="71">
        <v>10.885317558986412</v>
      </c>
      <c r="P131" s="71">
        <v>13.03374077406639</v>
      </c>
      <c r="Q131" s="71">
        <v>0.98049469452514304</v>
      </c>
      <c r="R131" s="71">
        <v>3.8321541794562619</v>
      </c>
      <c r="S131" s="71">
        <v>1.6582283076</v>
      </c>
      <c r="T131" s="72"/>
      <c r="U131" s="71">
        <v>6676610</v>
      </c>
      <c r="V131" s="71">
        <v>353</v>
      </c>
      <c r="W131" s="71">
        <v>0</v>
      </c>
      <c r="X131" s="71">
        <v>4373</v>
      </c>
      <c r="Y131" s="71">
        <v>7854</v>
      </c>
      <c r="Z131" s="71">
        <v>8009</v>
      </c>
      <c r="AA131" s="71">
        <v>2805</v>
      </c>
      <c r="AB131" s="71">
        <v>16793</v>
      </c>
      <c r="AC131" s="71">
        <v>659025</v>
      </c>
      <c r="AD131" s="71">
        <v>1.6582283076</v>
      </c>
      <c r="AE131" s="72"/>
      <c r="AF131" s="71">
        <v>45373339.787568137</v>
      </c>
      <c r="AG131" s="71">
        <v>512647.47828672006</v>
      </c>
      <c r="AH131" s="71">
        <v>0</v>
      </c>
      <c r="AI131" s="71">
        <v>27325813.664043933</v>
      </c>
      <c r="AJ131" s="71">
        <v>31874230.902360599</v>
      </c>
      <c r="AK131" s="71">
        <v>0</v>
      </c>
      <c r="AL131" s="71">
        <v>0</v>
      </c>
      <c r="AM131" s="71">
        <v>2204314.4679564345</v>
      </c>
      <c r="AN131" s="71">
        <v>0</v>
      </c>
      <c r="AO131" s="71">
        <v>0</v>
      </c>
      <c r="AP131" s="71">
        <v>107290346.30021584</v>
      </c>
      <c r="AQ131" s="72"/>
      <c r="AR131" s="71">
        <v>387</v>
      </c>
      <c r="AS131" s="71">
        <v>47</v>
      </c>
      <c r="AT131" s="71">
        <v>0</v>
      </c>
      <c r="AU131" s="71">
        <v>0</v>
      </c>
      <c r="AV131" s="71">
        <v>0</v>
      </c>
      <c r="AW131" s="71">
        <v>0</v>
      </c>
      <c r="AX131" s="71"/>
      <c r="AY131" s="72"/>
      <c r="AZ131" s="71">
        <v>1541.9</v>
      </c>
      <c r="BA131" s="71">
        <v>1818.2</v>
      </c>
      <c r="BB131" s="71">
        <v>0</v>
      </c>
      <c r="BC131" s="71">
        <v>0</v>
      </c>
      <c r="BD131" s="71">
        <v>0</v>
      </c>
      <c r="BE131" s="71">
        <v>0</v>
      </c>
      <c r="BF131" s="71"/>
      <c r="BG131" s="72"/>
      <c r="BH131" s="71">
        <v>0</v>
      </c>
      <c r="BI131" s="71">
        <v>0</v>
      </c>
      <c r="BJ131" s="71">
        <v>12.872999999999999</v>
      </c>
      <c r="BK131" s="71">
        <v>0</v>
      </c>
      <c r="BL131" s="71">
        <v>44.591000000000001</v>
      </c>
      <c r="BM131" s="71">
        <v>0</v>
      </c>
      <c r="BN131" s="72"/>
      <c r="BO131" s="71">
        <v>0</v>
      </c>
      <c r="BP131" s="71">
        <v>0</v>
      </c>
      <c r="BQ131" s="71">
        <v>3</v>
      </c>
      <c r="BR131" s="71">
        <v>0</v>
      </c>
      <c r="BS131" s="71">
        <v>2</v>
      </c>
      <c r="BT131" s="71">
        <v>0</v>
      </c>
      <c r="BU131"/>
      <c r="BV131" s="70">
        <v>36.896999999999998</v>
      </c>
      <c r="BW131" s="70">
        <v>0</v>
      </c>
      <c r="BX131" s="70">
        <v>0</v>
      </c>
      <c r="BY131" s="70">
        <v>0.10299999999999999</v>
      </c>
      <c r="BZ131" s="70">
        <v>20.463999999999999</v>
      </c>
      <c r="CA131" s="70">
        <v>0</v>
      </c>
      <c r="CB131" s="70">
        <v>0</v>
      </c>
      <c r="CC131" s="70">
        <v>0</v>
      </c>
      <c r="CD131" s="70">
        <v>0</v>
      </c>
    </row>
    <row r="132" spans="1:82">
      <c r="A132" s="70" t="s">
        <v>1876</v>
      </c>
      <c r="B132" s="70">
        <v>408</v>
      </c>
      <c r="C132" s="70">
        <v>19</v>
      </c>
      <c r="D132" s="70">
        <v>24</v>
      </c>
      <c r="E132" s="70">
        <v>2022</v>
      </c>
      <c r="F132" s="70" t="s">
        <v>161</v>
      </c>
      <c r="G132" s="70" t="s">
        <v>1857</v>
      </c>
      <c r="H132" s="70" t="s">
        <v>1858</v>
      </c>
      <c r="I132" s="148"/>
      <c r="J132" s="71">
        <v>32.608461882332087</v>
      </c>
      <c r="K132" s="71">
        <v>0.5955806603311703</v>
      </c>
      <c r="L132" s="71">
        <v>0</v>
      </c>
      <c r="M132" s="71">
        <v>13.305862019117864</v>
      </c>
      <c r="N132" s="71">
        <v>19.050562419847903</v>
      </c>
      <c r="O132" s="71">
        <v>11.504134927512109</v>
      </c>
      <c r="P132" s="71">
        <v>12.970760721026648</v>
      </c>
      <c r="Q132" s="71">
        <v>0.98165462380563018</v>
      </c>
      <c r="R132" s="71">
        <v>3.1801712158147706</v>
      </c>
      <c r="S132" s="71">
        <v>1.6393729279375</v>
      </c>
      <c r="T132" s="72"/>
      <c r="U132" s="71">
        <v>7083189</v>
      </c>
      <c r="V132" s="71">
        <v>353</v>
      </c>
      <c r="W132" s="71">
        <v>0</v>
      </c>
      <c r="X132" s="71">
        <v>4373</v>
      </c>
      <c r="Y132" s="71">
        <v>7942</v>
      </c>
      <c r="Z132" s="71">
        <v>8042</v>
      </c>
      <c r="AA132" s="71">
        <v>2834</v>
      </c>
      <c r="AB132" s="71">
        <v>16675</v>
      </c>
      <c r="AC132" s="71">
        <v>553770.66666666663</v>
      </c>
      <c r="AD132" s="71">
        <v>1.6393729279375</v>
      </c>
      <c r="AE132" s="72"/>
      <c r="AF132" s="71">
        <v>40160937.287696242</v>
      </c>
      <c r="AG132" s="71">
        <v>529722.07301389158</v>
      </c>
      <c r="AH132" s="71">
        <v>0</v>
      </c>
      <c r="AI132" s="71">
        <v>26201087.922658514</v>
      </c>
      <c r="AJ132" s="71">
        <v>37204860.863526218</v>
      </c>
      <c r="AK132" s="71">
        <v>0</v>
      </c>
      <c r="AL132" s="71">
        <v>0</v>
      </c>
      <c r="AM132" s="71">
        <v>2153197.634238652</v>
      </c>
      <c r="AN132" s="71">
        <v>0</v>
      </c>
      <c r="AO132" s="71">
        <v>0</v>
      </c>
      <c r="AP132" s="71">
        <v>106249805.78113352</v>
      </c>
      <c r="AQ132" s="72"/>
      <c r="AR132" s="71">
        <v>404</v>
      </c>
      <c r="AS132" s="71">
        <v>47</v>
      </c>
      <c r="AT132" s="71">
        <v>0</v>
      </c>
      <c r="AU132" s="71">
        <v>0</v>
      </c>
      <c r="AV132" s="71">
        <v>0</v>
      </c>
      <c r="AW132" s="71">
        <v>0</v>
      </c>
      <c r="AX132" s="71"/>
      <c r="AY132" s="72"/>
      <c r="AZ132" s="71">
        <v>1659.2000000000003</v>
      </c>
      <c r="BA132" s="71">
        <v>1818.2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1877</v>
      </c>
      <c r="B133" s="70">
        <v>408</v>
      </c>
      <c r="C133" s="70">
        <v>20</v>
      </c>
      <c r="D133" s="70">
        <v>24</v>
      </c>
      <c r="E133" s="70">
        <v>2023</v>
      </c>
      <c r="F133" s="70" t="s">
        <v>1539</v>
      </c>
      <c r="G133" s="70" t="s">
        <v>1857</v>
      </c>
      <c r="H133" s="70" t="s">
        <v>1858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430</v>
      </c>
      <c r="AS133" s="71">
        <v>47</v>
      </c>
      <c r="AT133" s="71">
        <v>0</v>
      </c>
      <c r="AU133" s="71">
        <v>0</v>
      </c>
      <c r="AV133" s="71">
        <v>0</v>
      </c>
      <c r="AW133" s="71">
        <v>0</v>
      </c>
      <c r="AX133" s="71"/>
      <c r="AY133" s="72"/>
      <c r="AZ133" s="71">
        <v>1811.900000000001</v>
      </c>
      <c r="BA133" s="71">
        <v>1818.2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1878</v>
      </c>
      <c r="B134" s="70">
        <v>408</v>
      </c>
      <c r="C134" s="70">
        <v>21</v>
      </c>
      <c r="D134" s="70">
        <v>24</v>
      </c>
      <c r="E134" s="70">
        <v>2024</v>
      </c>
      <c r="F134" s="70" t="s">
        <v>1554</v>
      </c>
      <c r="G134" s="70" t="s">
        <v>1857</v>
      </c>
      <c r="H134" s="70" t="s">
        <v>1858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1879</v>
      </c>
      <c r="B135" s="70">
        <v>256</v>
      </c>
      <c r="C135" s="70">
        <v>1</v>
      </c>
      <c r="D135" s="70">
        <v>16</v>
      </c>
      <c r="E135" s="70">
        <v>1990</v>
      </c>
      <c r="F135" s="70" t="s">
        <v>787</v>
      </c>
      <c r="G135" s="70" t="s">
        <v>1880</v>
      </c>
      <c r="H135" s="70" t="s">
        <v>1881</v>
      </c>
      <c r="I135" s="148"/>
      <c r="J135" s="71">
        <v>47.585285136936093</v>
      </c>
      <c r="K135" s="71">
        <v>1.4917319094591259</v>
      </c>
      <c r="L135" s="71">
        <v>3.3721406462045991</v>
      </c>
      <c r="M135" s="71">
        <v>6.4886332694891768</v>
      </c>
      <c r="N135" s="71">
        <v>14.80654695847732</v>
      </c>
      <c r="O135" s="71">
        <v>10.93088299799463</v>
      </c>
      <c r="P135" s="71">
        <v>16.152474521747241</v>
      </c>
      <c r="Q135" s="71">
        <v>0.73260375478776396</v>
      </c>
      <c r="R135" s="71">
        <v>0</v>
      </c>
      <c r="S135" s="71">
        <v>0.66043294372384798</v>
      </c>
      <c r="T135" s="72"/>
      <c r="U135" s="71">
        <v>7084362</v>
      </c>
      <c r="V135" s="71">
        <v>435</v>
      </c>
      <c r="W135" s="71">
        <v>48</v>
      </c>
      <c r="X135" s="71">
        <v>2233</v>
      </c>
      <c r="Y135" s="71">
        <v>3680</v>
      </c>
      <c r="Z135" s="71">
        <v>4496</v>
      </c>
      <c r="AA135" s="71">
        <v>3922</v>
      </c>
      <c r="AB135" s="71">
        <v>11895</v>
      </c>
      <c r="AC135" s="71">
        <v>0</v>
      </c>
      <c r="AD135" s="71">
        <v>0.66043294372384798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1882</v>
      </c>
      <c r="B136" s="70">
        <v>257</v>
      </c>
      <c r="C136" s="70">
        <v>2</v>
      </c>
      <c r="D136" s="70">
        <v>16</v>
      </c>
      <c r="E136" s="70">
        <v>2005</v>
      </c>
      <c r="F136" s="70" t="s">
        <v>789</v>
      </c>
      <c r="G136" s="70" t="s">
        <v>1880</v>
      </c>
      <c r="H136" s="70" t="s">
        <v>1881</v>
      </c>
      <c r="I136" s="148"/>
      <c r="J136" s="71">
        <v>40.176888106667008</v>
      </c>
      <c r="K136" s="71">
        <v>1.1480161373733619</v>
      </c>
      <c r="L136" s="71">
        <v>0</v>
      </c>
      <c r="M136" s="71">
        <v>13.07716461299337</v>
      </c>
      <c r="N136" s="71">
        <v>29.085988493630619</v>
      </c>
      <c r="O136" s="71">
        <v>18.778650104735441</v>
      </c>
      <c r="P136" s="71">
        <v>18.078045311383018</v>
      </c>
      <c r="Q136" s="71">
        <v>0.83658330055477204</v>
      </c>
      <c r="R136" s="71">
        <v>0</v>
      </c>
      <c r="S136" s="71">
        <v>0</v>
      </c>
      <c r="T136" s="72"/>
      <c r="U136" s="71">
        <v>7239343</v>
      </c>
      <c r="V136" s="71">
        <v>441</v>
      </c>
      <c r="W136" s="71">
        <v>0</v>
      </c>
      <c r="X136" s="71">
        <v>2400</v>
      </c>
      <c r="Y136" s="71">
        <v>5435</v>
      </c>
      <c r="Z136" s="71">
        <v>8938</v>
      </c>
      <c r="AA136" s="71">
        <v>3595</v>
      </c>
      <c r="AB136" s="71">
        <v>14200</v>
      </c>
      <c r="AC136" s="71">
        <v>0</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1883</v>
      </c>
      <c r="B137" s="70">
        <v>258</v>
      </c>
      <c r="C137" s="70">
        <v>3</v>
      </c>
      <c r="D137" s="70">
        <v>16</v>
      </c>
      <c r="E137" s="70">
        <v>2006</v>
      </c>
      <c r="F137" s="70" t="s">
        <v>790</v>
      </c>
      <c r="G137" s="70" t="s">
        <v>1880</v>
      </c>
      <c r="H137" s="70" t="s">
        <v>1881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1884</v>
      </c>
      <c r="B138" s="70">
        <v>259</v>
      </c>
      <c r="C138" s="70">
        <v>4</v>
      </c>
      <c r="D138" s="70">
        <v>16</v>
      </c>
      <c r="E138" s="70">
        <v>2007</v>
      </c>
      <c r="F138" s="70" t="s">
        <v>791</v>
      </c>
      <c r="G138" s="70" t="s">
        <v>1880</v>
      </c>
      <c r="H138" s="70" t="s">
        <v>1881</v>
      </c>
      <c r="I138" s="148"/>
      <c r="J138" s="71">
        <v>59.10405616489308</v>
      </c>
      <c r="K138" s="71">
        <v>1.0997880449309041</v>
      </c>
      <c r="L138" s="71">
        <v>0.49125318675133678</v>
      </c>
      <c r="M138" s="71">
        <v>15.219096174092259</v>
      </c>
      <c r="N138" s="71">
        <v>26.308049053825169</v>
      </c>
      <c r="O138" s="71">
        <v>18.537109225944459</v>
      </c>
      <c r="P138" s="71">
        <v>18.184251522390898</v>
      </c>
      <c r="Q138" s="71">
        <v>0.89144015899765605</v>
      </c>
      <c r="R138" s="71">
        <v>0</v>
      </c>
      <c r="S138" s="71">
        <v>0</v>
      </c>
      <c r="T138" s="72"/>
      <c r="U138" s="71">
        <v>10895000</v>
      </c>
      <c r="V138" s="71">
        <v>411</v>
      </c>
      <c r="W138" s="71">
        <v>8</v>
      </c>
      <c r="X138" s="71">
        <v>3259</v>
      </c>
      <c r="Y138" s="71">
        <v>5600</v>
      </c>
      <c r="Z138" s="71">
        <v>9172</v>
      </c>
      <c r="AA138" s="71">
        <v>3561</v>
      </c>
      <c r="AB138" s="71">
        <v>14331</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1885</v>
      </c>
      <c r="B139" s="70">
        <v>260</v>
      </c>
      <c r="C139" s="70">
        <v>5</v>
      </c>
      <c r="D139" s="70">
        <v>16</v>
      </c>
      <c r="E139" s="70">
        <v>2008</v>
      </c>
      <c r="F139" s="70" t="s">
        <v>792</v>
      </c>
      <c r="G139" s="70" t="s">
        <v>1880</v>
      </c>
      <c r="H139" s="70" t="s">
        <v>1881</v>
      </c>
      <c r="I139" s="148"/>
      <c r="J139" s="71">
        <v>47.598643267603137</v>
      </c>
      <c r="K139" s="71">
        <v>0.81525709473722252</v>
      </c>
      <c r="L139" s="71">
        <v>0.44631491565419529</v>
      </c>
      <c r="M139" s="71">
        <v>16.464077852618001</v>
      </c>
      <c r="N139" s="71">
        <v>24.35829554173225</v>
      </c>
      <c r="O139" s="71">
        <v>18.03351202674266</v>
      </c>
      <c r="P139" s="71">
        <v>17.908493786323358</v>
      </c>
      <c r="Q139" s="71">
        <v>0.88386920159683302</v>
      </c>
      <c r="R139" s="71">
        <v>0</v>
      </c>
      <c r="S139" s="71">
        <v>0</v>
      </c>
      <c r="T139" s="72"/>
      <c r="U139" s="71">
        <v>10181658</v>
      </c>
      <c r="V139" s="71">
        <v>411</v>
      </c>
      <c r="W139" s="71">
        <v>8</v>
      </c>
      <c r="X139" s="71">
        <v>3259</v>
      </c>
      <c r="Y139" s="71">
        <v>5705</v>
      </c>
      <c r="Z139" s="71">
        <v>9236</v>
      </c>
      <c r="AA139" s="71">
        <v>3511</v>
      </c>
      <c r="AB139" s="71">
        <v>14443</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1886</v>
      </c>
      <c r="B140" s="70">
        <v>261</v>
      </c>
      <c r="C140" s="70">
        <v>6</v>
      </c>
      <c r="D140" s="70">
        <v>16</v>
      </c>
      <c r="E140" s="70">
        <v>2009</v>
      </c>
      <c r="F140" s="70" t="s">
        <v>176</v>
      </c>
      <c r="G140" s="1064" t="s">
        <v>1880</v>
      </c>
      <c r="H140" s="70" t="s">
        <v>1881</v>
      </c>
      <c r="I140" s="148"/>
      <c r="J140" s="71">
        <v>37.542144479680672</v>
      </c>
      <c r="K140" s="71">
        <v>0.85084150556402582</v>
      </c>
      <c r="L140" s="71">
        <v>5.1262061170117823</v>
      </c>
      <c r="M140" s="71">
        <v>15.190878954539899</v>
      </c>
      <c r="N140" s="71">
        <v>25.218453253944869</v>
      </c>
      <c r="O140" s="71">
        <v>18.606420484965849</v>
      </c>
      <c r="P140" s="71">
        <v>17.131239316650699</v>
      </c>
      <c r="Q140" s="71">
        <v>0.85207418973998506</v>
      </c>
      <c r="R140" s="71">
        <v>0</v>
      </c>
      <c r="S140" s="71">
        <v>0</v>
      </c>
      <c r="T140" s="72"/>
      <c r="U140" s="71">
        <v>5965529</v>
      </c>
      <c r="V140" s="71">
        <v>411</v>
      </c>
      <c r="W140" s="71">
        <v>128</v>
      </c>
      <c r="X140" s="71">
        <v>3066</v>
      </c>
      <c r="Y140" s="71">
        <v>5861</v>
      </c>
      <c r="Z140" s="71">
        <v>9406</v>
      </c>
      <c r="AA140" s="71">
        <v>3448</v>
      </c>
      <c r="AB140" s="71">
        <v>14616</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29.82</v>
      </c>
      <c r="BK140" s="71">
        <v>0</v>
      </c>
      <c r="BL140" s="71">
        <v>0</v>
      </c>
      <c r="BM140" s="71">
        <v>0</v>
      </c>
      <c r="BN140" s="72"/>
      <c r="BO140" s="71">
        <v>0</v>
      </c>
      <c r="BP140" s="71">
        <v>0</v>
      </c>
      <c r="BQ140" s="71">
        <v>3</v>
      </c>
      <c r="BR140" s="71">
        <v>0</v>
      </c>
      <c r="BS140" s="71">
        <v>0</v>
      </c>
      <c r="BT140" s="71">
        <v>0</v>
      </c>
      <c r="BU140"/>
      <c r="BV140" s="70">
        <v>29.82</v>
      </c>
      <c r="BW140" s="70">
        <v>0</v>
      </c>
      <c r="BX140" s="70">
        <v>0</v>
      </c>
      <c r="BY140" s="70">
        <v>0</v>
      </c>
      <c r="BZ140" s="70">
        <v>0</v>
      </c>
      <c r="CA140" s="70">
        <v>0</v>
      </c>
      <c r="CB140" s="70">
        <v>0</v>
      </c>
      <c r="CC140" s="70">
        <v>0</v>
      </c>
      <c r="CD140" s="70">
        <v>0</v>
      </c>
    </row>
    <row r="141" spans="1:82">
      <c r="A141" s="70" t="s">
        <v>1887</v>
      </c>
      <c r="B141" s="70">
        <v>262</v>
      </c>
      <c r="C141" s="70">
        <v>7</v>
      </c>
      <c r="D141" s="70">
        <v>16</v>
      </c>
      <c r="E141" s="70">
        <v>2010</v>
      </c>
      <c r="F141" s="70" t="s">
        <v>177</v>
      </c>
      <c r="G141" s="1064" t="s">
        <v>1880</v>
      </c>
      <c r="H141" s="70" t="s">
        <v>1881</v>
      </c>
      <c r="I141" s="148"/>
      <c r="J141" s="71">
        <v>34.029826431090662</v>
      </c>
      <c r="K141" s="71">
        <v>0.91149690663516025</v>
      </c>
      <c r="L141" s="71">
        <v>5.2202423965227043</v>
      </c>
      <c r="M141" s="71">
        <v>15.695175262270229</v>
      </c>
      <c r="N141" s="71">
        <v>27.475648182615629</v>
      </c>
      <c r="O141" s="71">
        <v>18.778298333477611</v>
      </c>
      <c r="P141" s="71">
        <v>17.478304851283529</v>
      </c>
      <c r="Q141" s="71">
        <v>0.89725307353292005</v>
      </c>
      <c r="R141" s="71">
        <v>0</v>
      </c>
      <c r="S141" s="71">
        <v>0</v>
      </c>
      <c r="T141" s="72"/>
      <c r="U141" s="71">
        <v>6314504</v>
      </c>
      <c r="V141" s="71">
        <v>411</v>
      </c>
      <c r="W141" s="71">
        <v>128</v>
      </c>
      <c r="X141" s="71">
        <v>3066</v>
      </c>
      <c r="Y141" s="71">
        <v>6000</v>
      </c>
      <c r="Z141" s="71">
        <v>9537</v>
      </c>
      <c r="AA141" s="71">
        <v>3430</v>
      </c>
      <c r="AB141" s="71">
        <v>14748</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33.176000000000002</v>
      </c>
      <c r="BK141" s="71">
        <v>0</v>
      </c>
      <c r="BL141" s="71">
        <v>0</v>
      </c>
      <c r="BM141" s="71">
        <v>0</v>
      </c>
      <c r="BN141" s="72"/>
      <c r="BO141" s="71">
        <v>0</v>
      </c>
      <c r="BP141" s="71">
        <v>0</v>
      </c>
      <c r="BQ141" s="71">
        <v>3</v>
      </c>
      <c r="BR141" s="71">
        <v>0</v>
      </c>
      <c r="BS141" s="71">
        <v>0</v>
      </c>
      <c r="BT141" s="71">
        <v>0</v>
      </c>
      <c r="BU141"/>
      <c r="BV141" s="70">
        <v>33.176000000000002</v>
      </c>
      <c r="BW141" s="70">
        <v>0</v>
      </c>
      <c r="BX141" s="70">
        <v>0</v>
      </c>
      <c r="BY141" s="70">
        <v>0</v>
      </c>
      <c r="BZ141" s="70">
        <v>0</v>
      </c>
      <c r="CA141" s="70">
        <v>0</v>
      </c>
      <c r="CB141" s="70">
        <v>0</v>
      </c>
      <c r="CC141" s="70">
        <v>0</v>
      </c>
      <c r="CD141" s="70">
        <v>0</v>
      </c>
    </row>
    <row r="142" spans="1:82">
      <c r="A142" s="70" t="s">
        <v>1888</v>
      </c>
      <c r="B142" s="70">
        <v>263</v>
      </c>
      <c r="C142" s="70">
        <v>8</v>
      </c>
      <c r="D142" s="70">
        <v>16</v>
      </c>
      <c r="E142" s="70">
        <v>2011</v>
      </c>
      <c r="F142" s="70" t="s">
        <v>178</v>
      </c>
      <c r="G142" s="70" t="s">
        <v>1880</v>
      </c>
      <c r="H142" s="70" t="s">
        <v>1881</v>
      </c>
      <c r="I142" s="148"/>
      <c r="J142" s="71">
        <v>83.00466363272109</v>
      </c>
      <c r="K142" s="71">
        <v>1.144047161228936</v>
      </c>
      <c r="L142" s="71">
        <v>4.6578207789390911</v>
      </c>
      <c r="M142" s="71">
        <v>17.272729388131999</v>
      </c>
      <c r="N142" s="71">
        <v>26.28304622986791</v>
      </c>
      <c r="O142" s="71">
        <v>18.702771684402851</v>
      </c>
      <c r="P142" s="71">
        <v>16.908880091406125</v>
      </c>
      <c r="Q142" s="71">
        <v>1.0424799559931499</v>
      </c>
      <c r="R142" s="71">
        <v>0</v>
      </c>
      <c r="S142" s="71">
        <v>0</v>
      </c>
      <c r="T142" s="72"/>
      <c r="U142" s="71">
        <v>14605147</v>
      </c>
      <c r="V142" s="71">
        <v>411</v>
      </c>
      <c r="W142" s="71">
        <v>128</v>
      </c>
      <c r="X142" s="71">
        <v>3066</v>
      </c>
      <c r="Y142" s="71">
        <v>6112</v>
      </c>
      <c r="Z142" s="71">
        <v>9705</v>
      </c>
      <c r="AA142" s="71">
        <v>3417</v>
      </c>
      <c r="AB142" s="71">
        <v>14855</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14.612</v>
      </c>
      <c r="BK142" s="71">
        <v>0</v>
      </c>
      <c r="BL142" s="71">
        <v>0</v>
      </c>
      <c r="BM142" s="71">
        <v>0</v>
      </c>
      <c r="BN142" s="72"/>
      <c r="BO142" s="71">
        <v>0</v>
      </c>
      <c r="BP142" s="71">
        <v>0</v>
      </c>
      <c r="BQ142" s="71">
        <v>2</v>
      </c>
      <c r="BR142" s="71">
        <v>0</v>
      </c>
      <c r="BS142" s="71">
        <v>0</v>
      </c>
      <c r="BT142" s="71">
        <v>0</v>
      </c>
      <c r="BU142"/>
      <c r="BV142" s="70">
        <v>14.612</v>
      </c>
      <c r="BW142" s="70">
        <v>0</v>
      </c>
      <c r="BX142" s="70">
        <v>0</v>
      </c>
      <c r="BY142" s="70">
        <v>0</v>
      </c>
      <c r="BZ142" s="70">
        <v>0</v>
      </c>
      <c r="CA142" s="70">
        <v>0</v>
      </c>
      <c r="CB142" s="70">
        <v>0</v>
      </c>
      <c r="CC142" s="70">
        <v>0</v>
      </c>
      <c r="CD142" s="70">
        <v>0</v>
      </c>
    </row>
    <row r="143" spans="1:82">
      <c r="A143" s="70" t="s">
        <v>1889</v>
      </c>
      <c r="B143" s="70">
        <v>264</v>
      </c>
      <c r="C143" s="70">
        <v>9</v>
      </c>
      <c r="D143" s="70">
        <v>16</v>
      </c>
      <c r="E143" s="70">
        <v>2012</v>
      </c>
      <c r="F143" s="70" t="s">
        <v>179</v>
      </c>
      <c r="G143" s="70" t="s">
        <v>1880</v>
      </c>
      <c r="H143" s="70" t="s">
        <v>1881</v>
      </c>
      <c r="I143" s="148"/>
      <c r="J143" s="71">
        <v>50.69241199035892</v>
      </c>
      <c r="K143" s="71">
        <v>1.0326473052488221</v>
      </c>
      <c r="L143" s="71">
        <v>4.7358987076594623</v>
      </c>
      <c r="M143" s="71">
        <v>15.550791234217019</v>
      </c>
      <c r="N143" s="71">
        <v>26.686466899430709</v>
      </c>
      <c r="O143" s="71">
        <v>18.962844735557301</v>
      </c>
      <c r="P143" s="71">
        <v>16.935410669159769</v>
      </c>
      <c r="Q143" s="71">
        <v>1.1704514533855399</v>
      </c>
      <c r="R143" s="71">
        <v>0</v>
      </c>
      <c r="S143" s="71">
        <v>0</v>
      </c>
      <c r="T143" s="72"/>
      <c r="U143" s="71">
        <v>9152262</v>
      </c>
      <c r="V143" s="71">
        <v>411</v>
      </c>
      <c r="W143" s="71">
        <v>128</v>
      </c>
      <c r="X143" s="71">
        <v>3066</v>
      </c>
      <c r="Y143" s="71">
        <v>6407</v>
      </c>
      <c r="Z143" s="71">
        <v>9918</v>
      </c>
      <c r="AA143" s="71">
        <v>3403</v>
      </c>
      <c r="AB143" s="71">
        <v>15351</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30.007000000000001</v>
      </c>
      <c r="BK143" s="71">
        <v>0</v>
      </c>
      <c r="BL143" s="71">
        <v>0</v>
      </c>
      <c r="BM143" s="71">
        <v>0</v>
      </c>
      <c r="BN143" s="72"/>
      <c r="BO143" s="71">
        <v>0</v>
      </c>
      <c r="BP143" s="71">
        <v>0</v>
      </c>
      <c r="BQ143" s="71">
        <v>3</v>
      </c>
      <c r="BR143" s="71">
        <v>0</v>
      </c>
      <c r="BS143" s="71">
        <v>0</v>
      </c>
      <c r="BT143" s="71">
        <v>0</v>
      </c>
      <c r="BU143"/>
      <c r="BV143" s="70">
        <v>30.007000000000001</v>
      </c>
      <c r="BW143" s="70">
        <v>0</v>
      </c>
      <c r="BX143" s="70">
        <v>0</v>
      </c>
      <c r="BY143" s="70">
        <v>0</v>
      </c>
      <c r="BZ143" s="70">
        <v>0</v>
      </c>
      <c r="CA143" s="70">
        <v>0</v>
      </c>
      <c r="CB143" s="70">
        <v>0</v>
      </c>
      <c r="CC143" s="70">
        <v>0</v>
      </c>
      <c r="CD143" s="70">
        <v>0</v>
      </c>
    </row>
    <row r="144" spans="1:82">
      <c r="A144" s="70" t="s">
        <v>1890</v>
      </c>
      <c r="B144" s="70">
        <v>265</v>
      </c>
      <c r="C144" s="70">
        <v>10</v>
      </c>
      <c r="D144" s="70">
        <v>16</v>
      </c>
      <c r="E144" s="70">
        <v>2013</v>
      </c>
      <c r="F144" s="70" t="s">
        <v>180</v>
      </c>
      <c r="G144" s="70" t="s">
        <v>1880</v>
      </c>
      <c r="H144" s="70" t="s">
        <v>1881</v>
      </c>
      <c r="I144" s="148"/>
      <c r="J144" s="71">
        <v>41.995356347937268</v>
      </c>
      <c r="K144" s="71">
        <v>0.84944033049880474</v>
      </c>
      <c r="L144" s="71">
        <v>4.8142130440602466</v>
      </c>
      <c r="M144" s="71">
        <v>14.991253197543861</v>
      </c>
      <c r="N144" s="71">
        <v>28.873598089109489</v>
      </c>
      <c r="O144" s="71">
        <v>18.544047194745641</v>
      </c>
      <c r="P144" s="71">
        <v>17.154079700893092</v>
      </c>
      <c r="Q144" s="71">
        <v>1.1945916249225299</v>
      </c>
      <c r="R144" s="71">
        <v>0</v>
      </c>
      <c r="S144" s="71">
        <v>0</v>
      </c>
      <c r="T144" s="72"/>
      <c r="U144" s="71">
        <v>7529277</v>
      </c>
      <c r="V144" s="71">
        <v>411</v>
      </c>
      <c r="W144" s="71">
        <v>128</v>
      </c>
      <c r="X144" s="71">
        <v>3066</v>
      </c>
      <c r="Y144" s="71">
        <v>6477</v>
      </c>
      <c r="Z144" s="71">
        <v>10132</v>
      </c>
      <c r="AA144" s="71">
        <v>3434</v>
      </c>
      <c r="AB144" s="71">
        <v>15443</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30.44</v>
      </c>
      <c r="BK144" s="71">
        <v>0</v>
      </c>
      <c r="BL144" s="71">
        <v>0</v>
      </c>
      <c r="BM144" s="71">
        <v>0</v>
      </c>
      <c r="BN144" s="72"/>
      <c r="BO144" s="71">
        <v>0</v>
      </c>
      <c r="BP144" s="71">
        <v>0</v>
      </c>
      <c r="BQ144" s="71">
        <v>3</v>
      </c>
      <c r="BR144" s="71">
        <v>0</v>
      </c>
      <c r="BS144" s="71">
        <v>0</v>
      </c>
      <c r="BT144" s="71">
        <v>0</v>
      </c>
      <c r="BU144"/>
      <c r="BV144" s="70">
        <v>30.44</v>
      </c>
      <c r="BW144" s="70">
        <v>0</v>
      </c>
      <c r="BX144" s="70">
        <v>0</v>
      </c>
      <c r="BY144" s="70">
        <v>0</v>
      </c>
      <c r="BZ144" s="70">
        <v>0</v>
      </c>
      <c r="CA144" s="70">
        <v>0</v>
      </c>
      <c r="CB144" s="70">
        <v>0</v>
      </c>
      <c r="CC144" s="70">
        <v>0</v>
      </c>
      <c r="CD144" s="70">
        <v>0</v>
      </c>
    </row>
    <row r="145" spans="1:82">
      <c r="A145" s="70" t="s">
        <v>1891</v>
      </c>
      <c r="B145" s="70">
        <v>266</v>
      </c>
      <c r="C145" s="70">
        <v>11</v>
      </c>
      <c r="D145" s="70">
        <v>16</v>
      </c>
      <c r="E145" s="70">
        <v>2014</v>
      </c>
      <c r="F145" s="70" t="s">
        <v>181</v>
      </c>
      <c r="G145" s="70" t="s">
        <v>1880</v>
      </c>
      <c r="H145" s="70" t="s">
        <v>1881</v>
      </c>
      <c r="I145" s="148"/>
      <c r="J145" s="71">
        <v>47.193694474631663</v>
      </c>
      <c r="K145" s="71">
        <v>0.92469429477605569</v>
      </c>
      <c r="L145" s="71">
        <v>2.9252767725950521</v>
      </c>
      <c r="M145" s="71">
        <v>14.67108861790147</v>
      </c>
      <c r="N145" s="71">
        <v>28.92545101086235</v>
      </c>
      <c r="O145" s="71">
        <v>18.176944422333296</v>
      </c>
      <c r="P145" s="71">
        <v>17.293457277838069</v>
      </c>
      <c r="Q145" s="71">
        <v>1.1470301192454899</v>
      </c>
      <c r="R145" s="71">
        <v>0</v>
      </c>
      <c r="S145" s="71">
        <v>0</v>
      </c>
      <c r="T145" s="72"/>
      <c r="U145" s="71">
        <v>9262231</v>
      </c>
      <c r="V145" s="71">
        <v>381</v>
      </c>
      <c r="W145" s="71">
        <v>108</v>
      </c>
      <c r="X145" s="71">
        <v>3014</v>
      </c>
      <c r="Y145" s="71">
        <v>6545</v>
      </c>
      <c r="Z145" s="71">
        <v>10460</v>
      </c>
      <c r="AA145" s="71">
        <v>3444</v>
      </c>
      <c r="AB145" s="71">
        <v>15455</v>
      </c>
      <c r="AC145" s="71">
        <v>0</v>
      </c>
      <c r="AD145" s="71">
        <v>0</v>
      </c>
      <c r="AE145" s="72"/>
      <c r="AF145" s="71"/>
      <c r="AG145" s="71"/>
      <c r="AH145" s="71"/>
      <c r="AI145" s="71"/>
      <c r="AJ145" s="71"/>
      <c r="AK145" s="71"/>
      <c r="AL145" s="71"/>
      <c r="AM145" s="71"/>
      <c r="AN145" s="71"/>
      <c r="AO145" s="71"/>
      <c r="AP145" s="71"/>
      <c r="AQ145" s="72"/>
      <c r="AR145" s="71">
        <v>459</v>
      </c>
      <c r="AS145" s="71">
        <v>101</v>
      </c>
      <c r="AT145" s="71">
        <v>0</v>
      </c>
      <c r="AU145" s="71">
        <v>0</v>
      </c>
      <c r="AV145" s="71">
        <v>0</v>
      </c>
      <c r="AW145" s="71">
        <v>0</v>
      </c>
      <c r="AX145" s="71"/>
      <c r="AY145" s="72"/>
      <c r="AZ145" s="71">
        <v>1882.4</v>
      </c>
      <c r="BA145" s="71">
        <v>5793.1</v>
      </c>
      <c r="BB145" s="71">
        <v>0</v>
      </c>
      <c r="BC145" s="71">
        <v>0</v>
      </c>
      <c r="BD145" s="71">
        <v>0</v>
      </c>
      <c r="BE145" s="71">
        <v>0</v>
      </c>
      <c r="BF145" s="71"/>
      <c r="BG145" s="72"/>
      <c r="BH145" s="71">
        <v>0</v>
      </c>
      <c r="BI145" s="71">
        <v>0</v>
      </c>
      <c r="BJ145" s="71">
        <v>28.515000000000001</v>
      </c>
      <c r="BK145" s="71">
        <v>0</v>
      </c>
      <c r="BL145" s="71">
        <v>0</v>
      </c>
      <c r="BM145" s="71">
        <v>0</v>
      </c>
      <c r="BN145" s="72"/>
      <c r="BO145" s="71">
        <v>0</v>
      </c>
      <c r="BP145" s="71">
        <v>0</v>
      </c>
      <c r="BQ145" s="71">
        <v>3</v>
      </c>
      <c r="BR145" s="71">
        <v>0</v>
      </c>
      <c r="BS145" s="71">
        <v>0</v>
      </c>
      <c r="BT145" s="71">
        <v>0</v>
      </c>
      <c r="BU145"/>
      <c r="BV145" s="70">
        <v>28.515000000000001</v>
      </c>
      <c r="BW145" s="70">
        <v>0</v>
      </c>
      <c r="BX145" s="70">
        <v>0</v>
      </c>
      <c r="BY145" s="70">
        <v>0</v>
      </c>
      <c r="BZ145" s="70">
        <v>0</v>
      </c>
      <c r="CA145" s="70">
        <v>0</v>
      </c>
      <c r="CB145" s="70">
        <v>0</v>
      </c>
      <c r="CC145" s="70">
        <v>0</v>
      </c>
      <c r="CD145" s="70">
        <v>0</v>
      </c>
    </row>
    <row r="146" spans="1:82">
      <c r="A146" s="70" t="s">
        <v>1892</v>
      </c>
      <c r="B146" s="70">
        <v>267</v>
      </c>
      <c r="C146" s="70">
        <v>12</v>
      </c>
      <c r="D146" s="70">
        <v>16</v>
      </c>
      <c r="E146" s="70">
        <v>2015</v>
      </c>
      <c r="F146" s="70" t="s">
        <v>182</v>
      </c>
      <c r="G146" s="70" t="s">
        <v>1880</v>
      </c>
      <c r="H146" s="70" t="s">
        <v>1881</v>
      </c>
      <c r="I146" s="148"/>
      <c r="J146" s="71">
        <v>41.031532250691363</v>
      </c>
      <c r="K146" s="71">
        <v>0.86051921645538421</v>
      </c>
      <c r="L146" s="71">
        <v>3.155930638676641</v>
      </c>
      <c r="M146" s="71">
        <v>15.64009991502496</v>
      </c>
      <c r="N146" s="71">
        <v>25.13266566026498</v>
      </c>
      <c r="O146" s="71">
        <v>17.924503647528503</v>
      </c>
      <c r="P146" s="71">
        <v>17.653865557588389</v>
      </c>
      <c r="Q146" s="71">
        <v>1.1257020705007601</v>
      </c>
      <c r="R146" s="71">
        <v>0</v>
      </c>
      <c r="S146" s="71">
        <v>0</v>
      </c>
      <c r="T146" s="72"/>
      <c r="U146" s="71">
        <v>8692571</v>
      </c>
      <c r="V146" s="71">
        <v>381</v>
      </c>
      <c r="W146" s="71">
        <v>108</v>
      </c>
      <c r="X146" s="71">
        <v>3014</v>
      </c>
      <c r="Y146" s="71">
        <v>6635</v>
      </c>
      <c r="Z146" s="71">
        <v>10414</v>
      </c>
      <c r="AA146" s="71">
        <v>3513</v>
      </c>
      <c r="AB146" s="71">
        <v>15494</v>
      </c>
      <c r="AC146" s="71">
        <v>0</v>
      </c>
      <c r="AD146" s="71">
        <v>0</v>
      </c>
      <c r="AE146" s="72"/>
      <c r="AF146" s="71">
        <v>59038964.024044178</v>
      </c>
      <c r="AG146" s="71">
        <v>661583.83542160725</v>
      </c>
      <c r="AH146" s="71">
        <v>663672.32013309677</v>
      </c>
      <c r="AI146" s="71">
        <v>19572997.73045525</v>
      </c>
      <c r="AJ146" s="71">
        <v>32617447.784552939</v>
      </c>
      <c r="AK146" s="71">
        <v>0</v>
      </c>
      <c r="AL146" s="71">
        <v>0</v>
      </c>
      <c r="AM146" s="71">
        <v>2123387.7051145048</v>
      </c>
      <c r="AN146" s="71">
        <v>0</v>
      </c>
      <c r="AO146" s="71">
        <v>0</v>
      </c>
      <c r="AP146" s="71">
        <v>114678053.39972158</v>
      </c>
      <c r="AQ146" s="72"/>
      <c r="AR146" s="71">
        <v>492</v>
      </c>
      <c r="AS146" s="71">
        <v>160</v>
      </c>
      <c r="AT146" s="71">
        <v>0</v>
      </c>
      <c r="AU146" s="71">
        <v>0</v>
      </c>
      <c r="AV146" s="71">
        <v>0</v>
      </c>
      <c r="AW146" s="71">
        <v>0</v>
      </c>
      <c r="AX146" s="71"/>
      <c r="AY146" s="72"/>
      <c r="AZ146" s="71">
        <v>2035.2</v>
      </c>
      <c r="BA146" s="71">
        <v>8585.7999999999993</v>
      </c>
      <c r="BB146" s="71">
        <v>0</v>
      </c>
      <c r="BC146" s="71">
        <v>0</v>
      </c>
      <c r="BD146" s="71">
        <v>0</v>
      </c>
      <c r="BE146" s="71">
        <v>0</v>
      </c>
      <c r="BF146" s="71"/>
      <c r="BG146" s="72"/>
      <c r="BH146" s="71">
        <v>0</v>
      </c>
      <c r="BI146" s="71">
        <v>0</v>
      </c>
      <c r="BJ146" s="71">
        <v>26.425000000000001</v>
      </c>
      <c r="BK146" s="71">
        <v>0</v>
      </c>
      <c r="BL146" s="71">
        <v>0</v>
      </c>
      <c r="BM146" s="71">
        <v>0</v>
      </c>
      <c r="BN146" s="72"/>
      <c r="BO146" s="71">
        <v>0</v>
      </c>
      <c r="BP146" s="71">
        <v>0</v>
      </c>
      <c r="BQ146" s="71">
        <v>3</v>
      </c>
      <c r="BR146" s="71">
        <v>0</v>
      </c>
      <c r="BS146" s="71">
        <v>0</v>
      </c>
      <c r="BT146" s="71">
        <v>0</v>
      </c>
      <c r="BU146"/>
      <c r="BV146" s="70">
        <v>26.425000000000001</v>
      </c>
      <c r="BW146" s="70">
        <v>0</v>
      </c>
      <c r="BX146" s="70">
        <v>0</v>
      </c>
      <c r="BY146" s="70">
        <v>0</v>
      </c>
      <c r="BZ146" s="70">
        <v>0</v>
      </c>
      <c r="CA146" s="70">
        <v>0</v>
      </c>
      <c r="CB146" s="70">
        <v>0</v>
      </c>
      <c r="CC146" s="70">
        <v>0</v>
      </c>
      <c r="CD146" s="70">
        <v>0</v>
      </c>
    </row>
    <row r="147" spans="1:82">
      <c r="A147" s="70" t="s">
        <v>1893</v>
      </c>
      <c r="B147" s="70">
        <v>268</v>
      </c>
      <c r="C147" s="70">
        <v>13</v>
      </c>
      <c r="D147" s="70">
        <v>16</v>
      </c>
      <c r="E147" s="70">
        <v>2016</v>
      </c>
      <c r="F147" s="70" t="s">
        <v>155</v>
      </c>
      <c r="G147" s="70" t="s">
        <v>1880</v>
      </c>
      <c r="H147" s="70" t="s">
        <v>1881</v>
      </c>
      <c r="I147" s="148"/>
      <c r="J147" s="71">
        <v>41.865506909695092</v>
      </c>
      <c r="K147" s="71">
        <v>0.86569023066623929</v>
      </c>
      <c r="L147" s="71">
        <v>3.0329363879934257</v>
      </c>
      <c r="M147" s="71">
        <v>12.643243458411506</v>
      </c>
      <c r="N147" s="71">
        <v>27.059817384273419</v>
      </c>
      <c r="O147" s="71">
        <v>17.966982405714823</v>
      </c>
      <c r="P147" s="71">
        <v>17.267897753651791</v>
      </c>
      <c r="Q147" s="71">
        <v>1.0951495918345007</v>
      </c>
      <c r="R147" s="71">
        <v>0</v>
      </c>
      <c r="S147" s="71">
        <v>0</v>
      </c>
      <c r="T147" s="72"/>
      <c r="U147" s="71">
        <v>8801773</v>
      </c>
      <c r="V147" s="71">
        <v>381</v>
      </c>
      <c r="W147" s="71">
        <v>108</v>
      </c>
      <c r="X147" s="71">
        <v>3014</v>
      </c>
      <c r="Y147" s="71">
        <v>6710</v>
      </c>
      <c r="Z147" s="71">
        <v>10567</v>
      </c>
      <c r="AA147" s="71">
        <v>3554</v>
      </c>
      <c r="AB147" s="71">
        <v>15505</v>
      </c>
      <c r="AC147" s="71">
        <v>0</v>
      </c>
      <c r="AD147" s="71">
        <v>0</v>
      </c>
      <c r="AE147" s="72"/>
      <c r="AF147" s="71">
        <v>61496804.518567622</v>
      </c>
      <c r="AG147" s="71">
        <v>639720.52461786661</v>
      </c>
      <c r="AH147" s="71">
        <v>495317.60394432378</v>
      </c>
      <c r="AI147" s="71">
        <v>19041300.991817039</v>
      </c>
      <c r="AJ147" s="71">
        <v>32944923.685701061</v>
      </c>
      <c r="AK147" s="71">
        <v>0</v>
      </c>
      <c r="AL147" s="71">
        <v>0</v>
      </c>
      <c r="AM147" s="71">
        <v>2126546.0440557608</v>
      </c>
      <c r="AN147" s="71">
        <v>0</v>
      </c>
      <c r="AO147" s="71">
        <v>0</v>
      </c>
      <c r="AP147" s="71">
        <v>116744613.36870366</v>
      </c>
      <c r="AQ147" s="72"/>
      <c r="AR147" s="71">
        <v>529</v>
      </c>
      <c r="AS147" s="71">
        <v>244</v>
      </c>
      <c r="AT147" s="71">
        <v>0</v>
      </c>
      <c r="AU147" s="71">
        <v>0</v>
      </c>
      <c r="AV147" s="71">
        <v>0</v>
      </c>
      <c r="AW147" s="71">
        <v>0</v>
      </c>
      <c r="AX147" s="71"/>
      <c r="AY147" s="72"/>
      <c r="AZ147" s="71">
        <v>2203.4</v>
      </c>
      <c r="BA147" s="71">
        <v>13035.9</v>
      </c>
      <c r="BB147" s="71">
        <v>0</v>
      </c>
      <c r="BC147" s="71">
        <v>0</v>
      </c>
      <c r="BD147" s="71">
        <v>0</v>
      </c>
      <c r="BE147" s="71">
        <v>0</v>
      </c>
      <c r="BF147" s="71"/>
      <c r="BG147" s="72"/>
      <c r="BH147" s="71">
        <v>0</v>
      </c>
      <c r="BI147" s="71">
        <v>0</v>
      </c>
      <c r="BJ147" s="71">
        <v>24.795999999999999</v>
      </c>
      <c r="BK147" s="71">
        <v>0</v>
      </c>
      <c r="BL147" s="71">
        <v>0</v>
      </c>
      <c r="BM147" s="71">
        <v>0</v>
      </c>
      <c r="BN147" s="72"/>
      <c r="BO147" s="71">
        <v>0</v>
      </c>
      <c r="BP147" s="71">
        <v>0</v>
      </c>
      <c r="BQ147" s="71">
        <v>3</v>
      </c>
      <c r="BR147" s="71">
        <v>0</v>
      </c>
      <c r="BS147" s="71">
        <v>0</v>
      </c>
      <c r="BT147" s="71">
        <v>0</v>
      </c>
      <c r="BU147"/>
      <c r="BV147" s="70">
        <v>24.795999999999999</v>
      </c>
      <c r="BW147" s="70">
        <v>0</v>
      </c>
      <c r="BX147" s="70">
        <v>0</v>
      </c>
      <c r="BY147" s="70">
        <v>0</v>
      </c>
      <c r="BZ147" s="70">
        <v>0</v>
      </c>
      <c r="CA147" s="70">
        <v>0</v>
      </c>
      <c r="CB147" s="70">
        <v>0</v>
      </c>
      <c r="CC147" s="70">
        <v>0</v>
      </c>
      <c r="CD147" s="70">
        <v>0</v>
      </c>
    </row>
    <row r="148" spans="1:82">
      <c r="A148" s="70" t="s">
        <v>1894</v>
      </c>
      <c r="B148" s="70">
        <v>269</v>
      </c>
      <c r="C148" s="70">
        <v>14</v>
      </c>
      <c r="D148" s="70">
        <v>16</v>
      </c>
      <c r="E148" s="70">
        <v>2017</v>
      </c>
      <c r="F148" s="70" t="s">
        <v>156</v>
      </c>
      <c r="G148" s="70" t="s">
        <v>1880</v>
      </c>
      <c r="H148" s="70" t="s">
        <v>1881</v>
      </c>
      <c r="I148" s="148"/>
      <c r="J148" s="71">
        <v>42.140574404693687</v>
      </c>
      <c r="K148" s="71">
        <v>0.8537246588870927</v>
      </c>
      <c r="L148" s="71">
        <v>2.9825436462800061</v>
      </c>
      <c r="M148" s="71">
        <v>12.011051872042959</v>
      </c>
      <c r="N148" s="71">
        <v>28.227958134139417</v>
      </c>
      <c r="O148" s="71">
        <v>17.871164608615917</v>
      </c>
      <c r="P148" s="71">
        <v>16.975049928233236</v>
      </c>
      <c r="Q148" s="71">
        <v>1.0615612337299301</v>
      </c>
      <c r="R148" s="71">
        <v>0</v>
      </c>
      <c r="S148" s="71">
        <v>0</v>
      </c>
      <c r="T148" s="72"/>
      <c r="U148" s="71">
        <v>9405572</v>
      </c>
      <c r="V148" s="71">
        <v>381</v>
      </c>
      <c r="W148" s="71">
        <v>108</v>
      </c>
      <c r="X148" s="71">
        <v>3014</v>
      </c>
      <c r="Y148" s="71">
        <v>6794</v>
      </c>
      <c r="Z148" s="71">
        <v>10685</v>
      </c>
      <c r="AA148" s="71">
        <v>3516</v>
      </c>
      <c r="AB148" s="71">
        <v>15542</v>
      </c>
      <c r="AC148" s="71">
        <v>0</v>
      </c>
      <c r="AD148" s="71">
        <v>0</v>
      </c>
      <c r="AE148" s="72"/>
      <c r="AF148" s="71">
        <v>62744560.248863287</v>
      </c>
      <c r="AG148" s="71">
        <v>638005.43971590919</v>
      </c>
      <c r="AH148" s="71">
        <v>638807.51657785277</v>
      </c>
      <c r="AI148" s="71">
        <v>18860136.494850259</v>
      </c>
      <c r="AJ148" s="71">
        <v>33261495.413298681</v>
      </c>
      <c r="AK148" s="71">
        <v>0</v>
      </c>
      <c r="AL148" s="71">
        <v>0</v>
      </c>
      <c r="AM148" s="71">
        <v>2134956.082770519</v>
      </c>
      <c r="AN148" s="71">
        <v>0</v>
      </c>
      <c r="AO148" s="71">
        <v>0</v>
      </c>
      <c r="AP148" s="71">
        <v>118277961.19607651</v>
      </c>
      <c r="AQ148" s="72"/>
      <c r="AR148" s="71">
        <v>559</v>
      </c>
      <c r="AS148" s="71">
        <v>272</v>
      </c>
      <c r="AT148" s="71">
        <v>0</v>
      </c>
      <c r="AU148" s="71">
        <v>0</v>
      </c>
      <c r="AV148" s="71">
        <v>0</v>
      </c>
      <c r="AW148" s="71">
        <v>0</v>
      </c>
      <c r="AX148" s="71"/>
      <c r="AY148" s="72"/>
      <c r="AZ148" s="71">
        <v>2368.6999999999998</v>
      </c>
      <c r="BA148" s="71">
        <v>14674.9</v>
      </c>
      <c r="BB148" s="71">
        <v>0</v>
      </c>
      <c r="BC148" s="71">
        <v>0</v>
      </c>
      <c r="BD148" s="71">
        <v>0</v>
      </c>
      <c r="BE148" s="71">
        <v>0</v>
      </c>
      <c r="BF148" s="71"/>
      <c r="BG148" s="72"/>
      <c r="BH148" s="71">
        <v>0</v>
      </c>
      <c r="BI148" s="71">
        <v>0</v>
      </c>
      <c r="BJ148" s="71">
        <v>21.597999999999999</v>
      </c>
      <c r="BK148" s="71">
        <v>0</v>
      </c>
      <c r="BL148" s="71">
        <v>0</v>
      </c>
      <c r="BM148" s="71">
        <v>0</v>
      </c>
      <c r="BN148" s="72"/>
      <c r="BO148" s="71">
        <v>0</v>
      </c>
      <c r="BP148" s="71">
        <v>0</v>
      </c>
      <c r="BQ148" s="71">
        <v>3</v>
      </c>
      <c r="BR148" s="71">
        <v>0</v>
      </c>
      <c r="BS148" s="71">
        <v>0</v>
      </c>
      <c r="BT148" s="71">
        <v>0</v>
      </c>
      <c r="BU148"/>
      <c r="BV148" s="70">
        <v>21.597999999999999</v>
      </c>
      <c r="BW148" s="70">
        <v>0</v>
      </c>
      <c r="BX148" s="70">
        <v>0</v>
      </c>
      <c r="BY148" s="70">
        <v>0</v>
      </c>
      <c r="BZ148" s="70">
        <v>0</v>
      </c>
      <c r="CA148" s="70">
        <v>0</v>
      </c>
      <c r="CB148" s="70">
        <v>0</v>
      </c>
      <c r="CC148" s="70">
        <v>0</v>
      </c>
      <c r="CD148" s="70">
        <v>0</v>
      </c>
    </row>
    <row r="149" spans="1:82">
      <c r="A149" s="70" t="s">
        <v>1895</v>
      </c>
      <c r="B149" s="70">
        <v>270</v>
      </c>
      <c r="C149" s="70">
        <v>15</v>
      </c>
      <c r="D149" s="70">
        <v>16</v>
      </c>
      <c r="E149" s="70">
        <v>2018</v>
      </c>
      <c r="F149" s="70" t="s">
        <v>183</v>
      </c>
      <c r="G149" s="70" t="s">
        <v>1880</v>
      </c>
      <c r="H149" s="70" t="s">
        <v>1881</v>
      </c>
      <c r="I149" s="148"/>
      <c r="J149" s="71">
        <v>38.43635310513983</v>
      </c>
      <c r="K149" s="71">
        <v>0.80109814836182114</v>
      </c>
      <c r="L149" s="71">
        <v>2.6738486793281133</v>
      </c>
      <c r="M149" s="71">
        <v>11.689367401696312</v>
      </c>
      <c r="N149" s="71">
        <v>27.588542936547675</v>
      </c>
      <c r="O149" s="71">
        <v>17.84393564345163</v>
      </c>
      <c r="P149" s="71">
        <v>16.724818204239579</v>
      </c>
      <c r="Q149" s="71">
        <v>0.98677619489632096</v>
      </c>
      <c r="R149" s="71">
        <v>0</v>
      </c>
      <c r="S149" s="71">
        <v>0</v>
      </c>
      <c r="T149" s="72"/>
      <c r="U149" s="71">
        <v>9222971</v>
      </c>
      <c r="V149" s="71">
        <v>381</v>
      </c>
      <c r="W149" s="71">
        <v>108</v>
      </c>
      <c r="X149" s="71">
        <v>3014</v>
      </c>
      <c r="Y149" s="71">
        <v>6851</v>
      </c>
      <c r="Z149" s="71">
        <v>10873</v>
      </c>
      <c r="AA149" s="71">
        <v>3499</v>
      </c>
      <c r="AB149" s="71">
        <v>15569</v>
      </c>
      <c r="AC149" s="71">
        <v>0</v>
      </c>
      <c r="AD149" s="71">
        <v>0</v>
      </c>
      <c r="AE149" s="72"/>
      <c r="AF149" s="71">
        <v>58829936.719638281</v>
      </c>
      <c r="AG149" s="71">
        <v>566736.39097016258</v>
      </c>
      <c r="AH149" s="71">
        <v>603626.43565472949</v>
      </c>
      <c r="AI149" s="71">
        <v>18014828.026319131</v>
      </c>
      <c r="AJ149" s="71">
        <v>32189324.12949992</v>
      </c>
      <c r="AK149" s="71">
        <v>0</v>
      </c>
      <c r="AL149" s="71">
        <v>0</v>
      </c>
      <c r="AM149" s="71">
        <v>2143090.142669661</v>
      </c>
      <c r="AN149" s="71">
        <v>0</v>
      </c>
      <c r="AO149" s="71">
        <v>0</v>
      </c>
      <c r="AP149" s="71">
        <v>112347541.84475188</v>
      </c>
      <c r="AQ149" s="72"/>
      <c r="AR149" s="71">
        <v>623</v>
      </c>
      <c r="AS149" s="71">
        <v>323</v>
      </c>
      <c r="AT149" s="71">
        <v>0</v>
      </c>
      <c r="AU149" s="71">
        <v>0</v>
      </c>
      <c r="AV149" s="71">
        <v>0</v>
      </c>
      <c r="AW149" s="71">
        <v>0</v>
      </c>
      <c r="AX149" s="71"/>
      <c r="AY149" s="72"/>
      <c r="AZ149" s="71">
        <v>2687.6</v>
      </c>
      <c r="BA149" s="71">
        <v>17273</v>
      </c>
      <c r="BB149" s="71">
        <v>0</v>
      </c>
      <c r="BC149" s="71">
        <v>0</v>
      </c>
      <c r="BD149" s="71">
        <v>0</v>
      </c>
      <c r="BE149" s="71">
        <v>0</v>
      </c>
      <c r="BF149" s="71"/>
      <c r="BG149" s="72"/>
      <c r="BH149" s="71">
        <v>0</v>
      </c>
      <c r="BI149" s="71">
        <v>0</v>
      </c>
      <c r="BJ149" s="71">
        <v>21.853000000000002</v>
      </c>
      <c r="BK149" s="71">
        <v>0</v>
      </c>
      <c r="BL149" s="71">
        <v>0</v>
      </c>
      <c r="BM149" s="71">
        <v>0</v>
      </c>
      <c r="BN149" s="72"/>
      <c r="BO149" s="71">
        <v>0</v>
      </c>
      <c r="BP149" s="71">
        <v>0</v>
      </c>
      <c r="BQ149" s="71">
        <v>3</v>
      </c>
      <c r="BR149" s="71">
        <v>0</v>
      </c>
      <c r="BS149" s="71">
        <v>0</v>
      </c>
      <c r="BT149" s="71">
        <v>0</v>
      </c>
      <c r="BU149"/>
      <c r="BV149" s="70">
        <v>21.853000000000002</v>
      </c>
      <c r="BW149" s="70">
        <v>0</v>
      </c>
      <c r="BX149" s="70">
        <v>0</v>
      </c>
      <c r="BY149" s="70">
        <v>0</v>
      </c>
      <c r="BZ149" s="70">
        <v>0</v>
      </c>
      <c r="CA149" s="70">
        <v>0</v>
      </c>
      <c r="CB149" s="70">
        <v>0</v>
      </c>
      <c r="CC149" s="70">
        <v>0</v>
      </c>
      <c r="CD149" s="70">
        <v>0</v>
      </c>
    </row>
    <row r="150" spans="1:82">
      <c r="A150" s="70" t="s">
        <v>1896</v>
      </c>
      <c r="B150" s="70">
        <v>271</v>
      </c>
      <c r="C150" s="70">
        <v>16</v>
      </c>
      <c r="D150" s="70">
        <v>16</v>
      </c>
      <c r="E150" s="70">
        <v>2019</v>
      </c>
      <c r="F150" s="70" t="s">
        <v>158</v>
      </c>
      <c r="G150" s="70" t="s">
        <v>1880</v>
      </c>
      <c r="H150" s="70" t="s">
        <v>1881</v>
      </c>
      <c r="I150" s="148"/>
      <c r="J150" s="71">
        <v>32.886263651373838</v>
      </c>
      <c r="K150" s="71">
        <v>0.72717180327431996</v>
      </c>
      <c r="L150" s="71">
        <v>2.6884030631662132</v>
      </c>
      <c r="M150" s="71">
        <v>11.193812038655308</v>
      </c>
      <c r="N150" s="71">
        <v>25.176894013116517</v>
      </c>
      <c r="O150" s="71">
        <v>17.538058621601969</v>
      </c>
      <c r="P150" s="71">
        <v>16.855764669267398</v>
      </c>
      <c r="Q150" s="71">
        <v>0.97341700308665202</v>
      </c>
      <c r="R150" s="71">
        <v>0</v>
      </c>
      <c r="S150" s="71">
        <v>0</v>
      </c>
      <c r="T150" s="72"/>
      <c r="U150" s="71">
        <v>7999024</v>
      </c>
      <c r="V150" s="71">
        <v>381</v>
      </c>
      <c r="W150" s="71">
        <v>108</v>
      </c>
      <c r="X150" s="71">
        <v>3014</v>
      </c>
      <c r="Y150" s="71">
        <v>7044</v>
      </c>
      <c r="Z150" s="71">
        <v>10980</v>
      </c>
      <c r="AA150" s="71">
        <v>3500</v>
      </c>
      <c r="AB150" s="71">
        <v>15774</v>
      </c>
      <c r="AC150" s="71">
        <v>0</v>
      </c>
      <c r="AD150" s="71">
        <v>0</v>
      </c>
      <c r="AE150" s="72"/>
      <c r="AF150" s="71">
        <v>53418079.828352213</v>
      </c>
      <c r="AG150" s="71">
        <v>548750.95120669145</v>
      </c>
      <c r="AH150" s="71">
        <v>637581.82414488064</v>
      </c>
      <c r="AI150" s="71">
        <v>18460688.201646969</v>
      </c>
      <c r="AJ150" s="71">
        <v>32153826.0575682</v>
      </c>
      <c r="AK150" s="71">
        <v>0</v>
      </c>
      <c r="AL150" s="71">
        <v>0</v>
      </c>
      <c r="AM150" s="71">
        <v>2148300.0533915763</v>
      </c>
      <c r="AN150" s="71">
        <v>0</v>
      </c>
      <c r="AO150" s="71">
        <v>0</v>
      </c>
      <c r="AP150" s="71">
        <v>107367226.91631052</v>
      </c>
      <c r="AQ150" s="72"/>
      <c r="AR150" s="71">
        <v>670</v>
      </c>
      <c r="AS150" s="71">
        <v>355</v>
      </c>
      <c r="AT150" s="71">
        <v>0</v>
      </c>
      <c r="AU150" s="71">
        <v>0</v>
      </c>
      <c r="AV150" s="71">
        <v>0</v>
      </c>
      <c r="AW150" s="71">
        <v>0</v>
      </c>
      <c r="AX150" s="71"/>
      <c r="AY150" s="72"/>
      <c r="AZ150" s="71">
        <v>2930.7000000000012</v>
      </c>
      <c r="BA150" s="71">
        <v>19131.30000000001</v>
      </c>
      <c r="BB150" s="71">
        <v>0</v>
      </c>
      <c r="BC150" s="71">
        <v>0</v>
      </c>
      <c r="BD150" s="71">
        <v>0</v>
      </c>
      <c r="BE150" s="71">
        <v>0</v>
      </c>
      <c r="BF150" s="71"/>
      <c r="BG150" s="72"/>
      <c r="BH150" s="71">
        <v>0</v>
      </c>
      <c r="BI150" s="71">
        <v>0</v>
      </c>
      <c r="BJ150" s="71">
        <v>20.314</v>
      </c>
      <c r="BK150" s="71">
        <v>0</v>
      </c>
      <c r="BL150" s="71">
        <v>0</v>
      </c>
      <c r="BM150" s="71">
        <v>0</v>
      </c>
      <c r="BN150" s="72"/>
      <c r="BO150" s="71">
        <v>0</v>
      </c>
      <c r="BP150" s="71">
        <v>0</v>
      </c>
      <c r="BQ150" s="71">
        <v>3</v>
      </c>
      <c r="BR150" s="71">
        <v>0</v>
      </c>
      <c r="BS150" s="71">
        <v>0</v>
      </c>
      <c r="BT150" s="71">
        <v>0</v>
      </c>
      <c r="BU150"/>
      <c r="BV150" s="70">
        <v>20.314</v>
      </c>
      <c r="BW150" s="70">
        <v>0</v>
      </c>
      <c r="BX150" s="70">
        <v>0</v>
      </c>
      <c r="BY150" s="70">
        <v>0</v>
      </c>
      <c r="BZ150" s="70">
        <v>0</v>
      </c>
      <c r="CA150" s="70">
        <v>0</v>
      </c>
      <c r="CB150" s="70">
        <v>0</v>
      </c>
      <c r="CC150" s="70">
        <v>0</v>
      </c>
      <c r="CD150" s="70">
        <v>0</v>
      </c>
    </row>
    <row r="151" spans="1:82">
      <c r="A151" s="70" t="s">
        <v>1897</v>
      </c>
      <c r="B151" s="70">
        <v>272</v>
      </c>
      <c r="C151" s="70">
        <v>17</v>
      </c>
      <c r="D151" s="70">
        <v>16</v>
      </c>
      <c r="E151" s="70">
        <v>2020</v>
      </c>
      <c r="F151" s="70" t="s">
        <v>159</v>
      </c>
      <c r="G151" s="70" t="s">
        <v>1880</v>
      </c>
      <c r="H151" s="70" t="s">
        <v>1881</v>
      </c>
      <c r="I151" s="148"/>
      <c r="J151" s="71">
        <v>66.062433948988215</v>
      </c>
      <c r="K151" s="71">
        <v>0.78095332631927195</v>
      </c>
      <c r="L151" s="71">
        <v>2.4464201286544718</v>
      </c>
      <c r="M151" s="71">
        <v>10.014324443963812</v>
      </c>
      <c r="N151" s="71">
        <v>25.134260049499417</v>
      </c>
      <c r="O151" s="71">
        <v>15.568737309546446</v>
      </c>
      <c r="P151" s="71">
        <v>15.944446693163835</v>
      </c>
      <c r="Q151" s="71">
        <v>0.93629628757484795</v>
      </c>
      <c r="R151" s="71">
        <v>0</v>
      </c>
      <c r="S151" s="71">
        <v>0.43345622060318012</v>
      </c>
      <c r="T151" s="72"/>
      <c r="U151" s="71">
        <v>16348281</v>
      </c>
      <c r="V151" s="71">
        <v>358</v>
      </c>
      <c r="W151" s="71">
        <v>110</v>
      </c>
      <c r="X151" s="71">
        <v>2996</v>
      </c>
      <c r="Y151" s="71">
        <v>7173</v>
      </c>
      <c r="Z151" s="71">
        <v>11125</v>
      </c>
      <c r="AA151" s="71">
        <v>3519</v>
      </c>
      <c r="AB151" s="71">
        <v>15880</v>
      </c>
      <c r="AC151" s="71">
        <v>0</v>
      </c>
      <c r="AD151" s="71">
        <v>0.43345622060318012</v>
      </c>
      <c r="AE151" s="72"/>
      <c r="AF151" s="71">
        <v>110213339.23963989</v>
      </c>
      <c r="AG151" s="71">
        <v>563129.38737816073</v>
      </c>
      <c r="AH151" s="71">
        <v>629493.50326977589</v>
      </c>
      <c r="AI151" s="71">
        <v>17311694.893608734</v>
      </c>
      <c r="AJ151" s="71">
        <v>32764617.454804871</v>
      </c>
      <c r="AK151" s="71"/>
      <c r="AL151" s="71"/>
      <c r="AM151" s="71">
        <v>2072516.4304798187</v>
      </c>
      <c r="AN151" s="71"/>
      <c r="AO151" s="71"/>
      <c r="AP151" s="71">
        <v>163554790.90918127</v>
      </c>
      <c r="AQ151" s="72"/>
      <c r="AR151" s="71">
        <v>725</v>
      </c>
      <c r="AS151" s="71">
        <v>369</v>
      </c>
      <c r="AT151" s="71">
        <v>0</v>
      </c>
      <c r="AU151" s="71">
        <v>0</v>
      </c>
      <c r="AV151" s="71">
        <v>0</v>
      </c>
      <c r="AW151" s="71">
        <v>0</v>
      </c>
      <c r="AX151" s="71"/>
      <c r="AY151" s="72"/>
      <c r="AZ151" s="71">
        <v>3284.5000000000032</v>
      </c>
      <c r="BA151" s="71">
        <v>20152.900000000009</v>
      </c>
      <c r="BB151" s="71">
        <v>0</v>
      </c>
      <c r="BC151" s="71">
        <v>0</v>
      </c>
      <c r="BD151" s="71">
        <v>0</v>
      </c>
      <c r="BE151" s="71">
        <v>0</v>
      </c>
      <c r="BF151" s="71"/>
      <c r="BG151" s="72"/>
      <c r="BH151" s="71">
        <v>0</v>
      </c>
      <c r="BI151" s="71">
        <v>0</v>
      </c>
      <c r="BJ151" s="71">
        <v>18.300999999999998</v>
      </c>
      <c r="BK151" s="71">
        <v>0</v>
      </c>
      <c r="BL151" s="71">
        <v>0</v>
      </c>
      <c r="BM151" s="71">
        <v>0</v>
      </c>
      <c r="BN151" s="72"/>
      <c r="BO151" s="71">
        <v>0</v>
      </c>
      <c r="BP151" s="71">
        <v>0</v>
      </c>
      <c r="BQ151" s="71">
        <v>3</v>
      </c>
      <c r="BR151" s="71">
        <v>0</v>
      </c>
      <c r="BS151" s="71">
        <v>0</v>
      </c>
      <c r="BT151" s="71">
        <v>0</v>
      </c>
      <c r="BU151"/>
      <c r="BV151" s="70">
        <v>18.300999999999998</v>
      </c>
      <c r="BW151" s="70">
        <v>0</v>
      </c>
      <c r="BX151" s="70">
        <v>0</v>
      </c>
      <c r="BY151" s="70">
        <v>0</v>
      </c>
      <c r="BZ151" s="70">
        <v>0</v>
      </c>
      <c r="CA151" s="70">
        <v>0</v>
      </c>
      <c r="CB151" s="70">
        <v>0</v>
      </c>
      <c r="CC151" s="70">
        <v>0</v>
      </c>
      <c r="CD151" s="70">
        <v>0</v>
      </c>
    </row>
    <row r="152" spans="1:82">
      <c r="A152" s="70" t="s">
        <v>1898</v>
      </c>
      <c r="B152" s="70">
        <v>272</v>
      </c>
      <c r="C152" s="70">
        <v>18</v>
      </c>
      <c r="D152" s="70">
        <v>16</v>
      </c>
      <c r="E152" s="70">
        <v>2021</v>
      </c>
      <c r="F152" s="70" t="s">
        <v>160</v>
      </c>
      <c r="G152" s="70" t="s">
        <v>1880</v>
      </c>
      <c r="H152" s="70" t="s">
        <v>1881</v>
      </c>
      <c r="I152" s="148"/>
      <c r="J152" s="71">
        <v>81.532809440780852</v>
      </c>
      <c r="K152" s="71">
        <v>0.83742700679434434</v>
      </c>
      <c r="L152" s="71">
        <v>3.2095099708954935</v>
      </c>
      <c r="M152" s="71">
        <v>11.327706487526163</v>
      </c>
      <c r="N152" s="71">
        <v>28.025013259074175</v>
      </c>
      <c r="O152" s="71">
        <v>15.316099834213745</v>
      </c>
      <c r="P152" s="71">
        <v>16.588397348811768</v>
      </c>
      <c r="Q152" s="71">
        <v>0.93722984794364295</v>
      </c>
      <c r="R152" s="71">
        <v>0</v>
      </c>
      <c r="S152" s="71">
        <v>0.59468761215678045</v>
      </c>
      <c r="T152" s="72"/>
      <c r="U152" s="71">
        <v>21340935</v>
      </c>
      <c r="V152" s="71">
        <v>358</v>
      </c>
      <c r="W152" s="71">
        <v>110</v>
      </c>
      <c r="X152" s="71">
        <v>2996</v>
      </c>
      <c r="Y152" s="71">
        <v>7326</v>
      </c>
      <c r="Z152" s="71">
        <v>11269</v>
      </c>
      <c r="AA152" s="71">
        <v>3570</v>
      </c>
      <c r="AB152" s="71">
        <v>16052</v>
      </c>
      <c r="AC152" s="71">
        <v>0</v>
      </c>
      <c r="AD152" s="71">
        <v>0.59468761215678045</v>
      </c>
      <c r="AE152" s="72"/>
      <c r="AF152" s="71">
        <v>128776583.19580868</v>
      </c>
      <c r="AG152" s="71">
        <v>579906.75634874927</v>
      </c>
      <c r="AH152" s="71">
        <v>754046.28071212408</v>
      </c>
      <c r="AI152" s="71">
        <v>18526921.50880808</v>
      </c>
      <c r="AJ152" s="71">
        <v>35493236.643256359</v>
      </c>
      <c r="AK152" s="71">
        <v>0</v>
      </c>
      <c r="AL152" s="71">
        <v>0</v>
      </c>
      <c r="AM152" s="71">
        <v>2107047.9270908525</v>
      </c>
      <c r="AN152" s="71">
        <v>0</v>
      </c>
      <c r="AO152" s="71">
        <v>0</v>
      </c>
      <c r="AP152" s="71">
        <v>186237742.31202486</v>
      </c>
      <c r="AQ152" s="72"/>
      <c r="AR152" s="71">
        <v>774</v>
      </c>
      <c r="AS152" s="71">
        <v>374</v>
      </c>
      <c r="AT152" s="71">
        <v>0</v>
      </c>
      <c r="AU152" s="71">
        <v>0</v>
      </c>
      <c r="AV152" s="71">
        <v>0</v>
      </c>
      <c r="AW152" s="71">
        <v>0</v>
      </c>
      <c r="AX152" s="71"/>
      <c r="AY152" s="72"/>
      <c r="AZ152" s="71">
        <v>3604.700000000003</v>
      </c>
      <c r="BA152" s="71">
        <v>21315.000000000011</v>
      </c>
      <c r="BB152" s="71">
        <v>0</v>
      </c>
      <c r="BC152" s="71">
        <v>0</v>
      </c>
      <c r="BD152" s="71">
        <v>0</v>
      </c>
      <c r="BE152" s="71">
        <v>0</v>
      </c>
      <c r="BF152" s="71"/>
      <c r="BG152" s="72"/>
      <c r="BH152" s="71">
        <v>0</v>
      </c>
      <c r="BI152" s="71">
        <v>0</v>
      </c>
      <c r="BJ152" s="71">
        <v>18.367000000000001</v>
      </c>
      <c r="BK152" s="71">
        <v>0</v>
      </c>
      <c r="BL152" s="71">
        <v>0</v>
      </c>
      <c r="BM152" s="71">
        <v>0</v>
      </c>
      <c r="BN152" s="72"/>
      <c r="BO152" s="71">
        <v>0</v>
      </c>
      <c r="BP152" s="71">
        <v>0</v>
      </c>
      <c r="BQ152" s="71">
        <v>3</v>
      </c>
      <c r="BR152" s="71">
        <v>0</v>
      </c>
      <c r="BS152" s="71">
        <v>0</v>
      </c>
      <c r="BT152" s="71">
        <v>0</v>
      </c>
      <c r="BU152"/>
      <c r="BV152" s="70">
        <v>18.367000000000001</v>
      </c>
      <c r="BW152" s="70">
        <v>0</v>
      </c>
      <c r="BX152" s="70">
        <v>0</v>
      </c>
      <c r="BY152" s="70">
        <v>0</v>
      </c>
      <c r="BZ152" s="70">
        <v>0</v>
      </c>
      <c r="CA152" s="70">
        <v>0</v>
      </c>
      <c r="CB152" s="70">
        <v>0</v>
      </c>
      <c r="CC152" s="70">
        <v>0</v>
      </c>
      <c r="CD152" s="70">
        <v>0</v>
      </c>
    </row>
    <row r="153" spans="1:82">
      <c r="A153" s="70" t="s">
        <v>1899</v>
      </c>
      <c r="B153" s="70">
        <v>272</v>
      </c>
      <c r="C153" s="70">
        <v>19</v>
      </c>
      <c r="D153" s="70">
        <v>16</v>
      </c>
      <c r="E153" s="70">
        <v>2022</v>
      </c>
      <c r="F153" s="70" t="s">
        <v>161</v>
      </c>
      <c r="G153" s="70" t="s">
        <v>1880</v>
      </c>
      <c r="H153" s="70" t="s">
        <v>1881</v>
      </c>
      <c r="I153" s="148"/>
      <c r="J153" s="71">
        <v>73.747387794852614</v>
      </c>
      <c r="K153" s="71">
        <v>0.75446173099464997</v>
      </c>
      <c r="L153" s="71">
        <v>2.0565517765789827</v>
      </c>
      <c r="M153" s="71">
        <v>11.186737865697392</v>
      </c>
      <c r="N153" s="71">
        <v>28.03041500484046</v>
      </c>
      <c r="O153" s="71">
        <v>16.347830633127128</v>
      </c>
      <c r="P153" s="71">
        <v>16.563579057655414</v>
      </c>
      <c r="Q153" s="71">
        <v>0.95492771530741394</v>
      </c>
      <c r="R153" s="71">
        <v>0</v>
      </c>
      <c r="S153" s="71">
        <v>0.64462403010516844</v>
      </c>
      <c r="T153" s="72"/>
      <c r="U153" s="71">
        <v>21420221</v>
      </c>
      <c r="V153" s="71">
        <v>358</v>
      </c>
      <c r="W153" s="71">
        <v>110</v>
      </c>
      <c r="X153" s="71">
        <v>2996</v>
      </c>
      <c r="Y153" s="71">
        <v>7493</v>
      </c>
      <c r="Z153" s="71">
        <v>11428</v>
      </c>
      <c r="AA153" s="71">
        <v>3619</v>
      </c>
      <c r="AB153" s="71">
        <v>16221</v>
      </c>
      <c r="AC153" s="71">
        <v>0</v>
      </c>
      <c r="AD153" s="71">
        <v>0.64462403010516844</v>
      </c>
      <c r="AE153" s="72"/>
      <c r="AF153" s="71">
        <v>114802503.85404718</v>
      </c>
      <c r="AG153" s="71">
        <v>563198.91706914653</v>
      </c>
      <c r="AH153" s="71">
        <v>588690.48037195532</v>
      </c>
      <c r="AI153" s="71">
        <v>18399263.513295062</v>
      </c>
      <c r="AJ153" s="71">
        <v>35993688.23331552</v>
      </c>
      <c r="AK153" s="71">
        <v>0</v>
      </c>
      <c r="AL153" s="71">
        <v>0</v>
      </c>
      <c r="AM153" s="71">
        <v>2094573.8425778213</v>
      </c>
      <c r="AN153" s="71">
        <v>0</v>
      </c>
      <c r="AO153" s="71">
        <v>0</v>
      </c>
      <c r="AP153" s="71">
        <v>172441918.8406767</v>
      </c>
      <c r="AQ153" s="72"/>
      <c r="AR153" s="71">
        <v>839</v>
      </c>
      <c r="AS153" s="71">
        <v>377</v>
      </c>
      <c r="AT153" s="71">
        <v>0</v>
      </c>
      <c r="AU153" s="71">
        <v>0</v>
      </c>
      <c r="AV153" s="71">
        <v>0</v>
      </c>
      <c r="AW153" s="71">
        <v>0</v>
      </c>
      <c r="AX153" s="71"/>
      <c r="AY153" s="72"/>
      <c r="AZ153" s="71">
        <v>4008.7000000000057</v>
      </c>
      <c r="BA153" s="71">
        <v>22716.200000000008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1900</v>
      </c>
      <c r="B154" s="70">
        <v>272</v>
      </c>
      <c r="C154" s="70">
        <v>20</v>
      </c>
      <c r="D154" s="70">
        <v>16</v>
      </c>
      <c r="E154" s="70">
        <v>2023</v>
      </c>
      <c r="F154" s="70" t="s">
        <v>1539</v>
      </c>
      <c r="G154" s="70" t="s">
        <v>1880</v>
      </c>
      <c r="H154" s="70" t="s">
        <v>1881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917</v>
      </c>
      <c r="AS154" s="71">
        <v>378</v>
      </c>
      <c r="AT154" s="71">
        <v>0</v>
      </c>
      <c r="AU154" s="71">
        <v>0</v>
      </c>
      <c r="AV154" s="71">
        <v>0</v>
      </c>
      <c r="AW154" s="71">
        <v>0</v>
      </c>
      <c r="AX154" s="71"/>
      <c r="AY154" s="72"/>
      <c r="AZ154" s="71">
        <v>4463.6000000000076</v>
      </c>
      <c r="BA154" s="71">
        <v>22946.200000000008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1901</v>
      </c>
      <c r="B155" s="70">
        <v>272</v>
      </c>
      <c r="C155" s="70">
        <v>21</v>
      </c>
      <c r="D155" s="70">
        <v>16</v>
      </c>
      <c r="E155" s="70">
        <v>2024</v>
      </c>
      <c r="F155" s="70" t="s">
        <v>1554</v>
      </c>
      <c r="G155" s="70" t="s">
        <v>1880</v>
      </c>
      <c r="H155" s="70" t="s">
        <v>1881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1902</v>
      </c>
      <c r="B156" s="70">
        <v>392</v>
      </c>
      <c r="C156" s="70">
        <v>1</v>
      </c>
      <c r="D156" s="70">
        <v>24</v>
      </c>
      <c r="E156" s="70">
        <v>1990</v>
      </c>
      <c r="F156" s="70" t="s">
        <v>787</v>
      </c>
      <c r="G156" s="70" t="s">
        <v>1903</v>
      </c>
      <c r="H156" s="70" t="s">
        <v>1736</v>
      </c>
      <c r="I156" s="148"/>
      <c r="J156" s="71">
        <v>75.142107600535837</v>
      </c>
      <c r="K156" s="71">
        <v>2.2517810213973708</v>
      </c>
      <c r="L156" s="71">
        <v>3.4933821658625992</v>
      </c>
      <c r="M156" s="71">
        <v>8.5784762883461134</v>
      </c>
      <c r="N156" s="71">
        <v>28.83870104051698</v>
      </c>
      <c r="O156" s="71">
        <v>14.10609055924485</v>
      </c>
      <c r="P156" s="71">
        <v>27.000413810447458</v>
      </c>
      <c r="Q156" s="71">
        <v>1.44014069762104</v>
      </c>
      <c r="R156" s="71">
        <v>0</v>
      </c>
      <c r="S156" s="71">
        <v>1.6554050981102231</v>
      </c>
      <c r="T156" s="72"/>
      <c r="U156" s="71">
        <v>1594462</v>
      </c>
      <c r="V156" s="71">
        <v>694</v>
      </c>
      <c r="W156" s="71">
        <v>46</v>
      </c>
      <c r="X156" s="71">
        <v>3566</v>
      </c>
      <c r="Y156" s="71">
        <v>6333</v>
      </c>
      <c r="Z156" s="71">
        <v>5802</v>
      </c>
      <c r="AA156" s="71">
        <v>6556</v>
      </c>
      <c r="AB156" s="71">
        <v>23383</v>
      </c>
      <c r="AC156" s="71">
        <v>0</v>
      </c>
      <c r="AD156" s="71">
        <v>1.6554050981102231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1904</v>
      </c>
      <c r="B157" s="70">
        <v>393</v>
      </c>
      <c r="C157" s="70">
        <v>2</v>
      </c>
      <c r="D157" s="70">
        <v>24</v>
      </c>
      <c r="E157" s="70">
        <v>2005</v>
      </c>
      <c r="F157" s="70" t="s">
        <v>789</v>
      </c>
      <c r="G157" s="70" t="s">
        <v>1903</v>
      </c>
      <c r="H157" s="70" t="s">
        <v>1736</v>
      </c>
      <c r="I157" s="148"/>
      <c r="J157" s="71">
        <v>40.639704062458478</v>
      </c>
      <c r="K157" s="71">
        <v>2.6734571875589399</v>
      </c>
      <c r="L157" s="71">
        <v>8.6938299361270719</v>
      </c>
      <c r="M157" s="71">
        <v>17.25821637706548</v>
      </c>
      <c r="N157" s="71">
        <v>48.199846892611212</v>
      </c>
      <c r="O157" s="71">
        <v>22.323020514971361</v>
      </c>
      <c r="P157" s="71">
        <v>27.672735284712321</v>
      </c>
      <c r="Q157" s="71">
        <v>1.3137303534556899</v>
      </c>
      <c r="R157" s="71">
        <v>0</v>
      </c>
      <c r="S157" s="71">
        <v>2.9411564624585931</v>
      </c>
      <c r="T157" s="72"/>
      <c r="U157" s="71">
        <v>1014889</v>
      </c>
      <c r="V157" s="71">
        <v>901</v>
      </c>
      <c r="W157" s="71">
        <v>89</v>
      </c>
      <c r="X157" s="71">
        <v>2869</v>
      </c>
      <c r="Y157" s="71">
        <v>7354</v>
      </c>
      <c r="Z157" s="71">
        <v>10625</v>
      </c>
      <c r="AA157" s="71">
        <v>5503</v>
      </c>
      <c r="AB157" s="71">
        <v>22299</v>
      </c>
      <c r="AC157" s="71">
        <v>0</v>
      </c>
      <c r="AD157" s="71">
        <v>2.9411564624585931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1905</v>
      </c>
      <c r="B158" s="70">
        <v>394</v>
      </c>
      <c r="C158" s="70">
        <v>3</v>
      </c>
      <c r="D158" s="70">
        <v>24</v>
      </c>
      <c r="E158" s="70">
        <v>2006</v>
      </c>
      <c r="F158" s="70" t="s">
        <v>790</v>
      </c>
      <c r="G158" s="1064" t="s">
        <v>1903</v>
      </c>
      <c r="H158" s="70" t="s">
        <v>1736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1906</v>
      </c>
      <c r="B159" s="70">
        <v>395</v>
      </c>
      <c r="C159" s="70">
        <v>4</v>
      </c>
      <c r="D159" s="70">
        <v>24</v>
      </c>
      <c r="E159" s="70">
        <v>2007</v>
      </c>
      <c r="F159" s="70" t="s">
        <v>791</v>
      </c>
      <c r="G159" s="1064" t="s">
        <v>1903</v>
      </c>
      <c r="H159" s="70" t="s">
        <v>1736</v>
      </c>
      <c r="I159" s="148"/>
      <c r="J159" s="71">
        <v>32.320315088019363</v>
      </c>
      <c r="K159" s="71">
        <v>2.4326250837097261</v>
      </c>
      <c r="L159" s="71">
        <v>10.871259014580581</v>
      </c>
      <c r="M159" s="71">
        <v>17.724000737483379</v>
      </c>
      <c r="N159" s="71">
        <v>41.891383987840008</v>
      </c>
      <c r="O159" s="71">
        <v>21.378711447017061</v>
      </c>
      <c r="P159" s="71">
        <v>27.069563976465641</v>
      </c>
      <c r="Q159" s="71">
        <v>1.3450912007651401</v>
      </c>
      <c r="R159" s="71">
        <v>0</v>
      </c>
      <c r="S159" s="71">
        <v>2.278107750057353</v>
      </c>
      <c r="T159" s="72"/>
      <c r="U159" s="71">
        <v>1254256</v>
      </c>
      <c r="V159" s="71">
        <v>765</v>
      </c>
      <c r="W159" s="71">
        <v>129</v>
      </c>
      <c r="X159" s="71">
        <v>3836</v>
      </c>
      <c r="Y159" s="71">
        <v>7424</v>
      </c>
      <c r="Z159" s="71">
        <v>10578</v>
      </c>
      <c r="AA159" s="71">
        <v>5301</v>
      </c>
      <c r="AB159" s="71">
        <v>21624</v>
      </c>
      <c r="AC159" s="71">
        <v>0</v>
      </c>
      <c r="AD159" s="71">
        <v>2.278107750057353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1907</v>
      </c>
      <c r="B160" s="70">
        <v>396</v>
      </c>
      <c r="C160" s="70">
        <v>5</v>
      </c>
      <c r="D160" s="70">
        <v>24</v>
      </c>
      <c r="E160" s="70">
        <v>2008</v>
      </c>
      <c r="F160" s="70" t="s">
        <v>792</v>
      </c>
      <c r="G160" s="70" t="s">
        <v>1903</v>
      </c>
      <c r="H160" s="70" t="s">
        <v>1736</v>
      </c>
      <c r="I160" s="148"/>
      <c r="J160" s="71">
        <v>22.525376809372279</v>
      </c>
      <c r="K160" s="71">
        <v>1.753673517768384</v>
      </c>
      <c r="L160" s="71">
        <v>9.6684734075192313</v>
      </c>
      <c r="M160" s="71">
        <v>18.681125183810209</v>
      </c>
      <c r="N160" s="71">
        <v>39.964242765014482</v>
      </c>
      <c r="O160" s="71">
        <v>20.70846996054922</v>
      </c>
      <c r="P160" s="71">
        <v>26.66636443033282</v>
      </c>
      <c r="Q160" s="71">
        <v>1.3110859083992601</v>
      </c>
      <c r="R160" s="71">
        <v>0</v>
      </c>
      <c r="S160" s="71">
        <v>2.6344785881889199</v>
      </c>
      <c r="T160" s="72"/>
      <c r="U160" s="71">
        <v>958553</v>
      </c>
      <c r="V160" s="71">
        <v>765</v>
      </c>
      <c r="W160" s="71">
        <v>129</v>
      </c>
      <c r="X160" s="71">
        <v>3836</v>
      </c>
      <c r="Y160" s="71">
        <v>7447</v>
      </c>
      <c r="Z160" s="71">
        <v>10606</v>
      </c>
      <c r="AA160" s="71">
        <v>5228</v>
      </c>
      <c r="AB160" s="71">
        <v>21424</v>
      </c>
      <c r="AC160" s="71">
        <v>0</v>
      </c>
      <c r="AD160" s="71">
        <v>2.6344785881889199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1908</v>
      </c>
      <c r="B161" s="70">
        <v>397</v>
      </c>
      <c r="C161" s="70">
        <v>6</v>
      </c>
      <c r="D161" s="70">
        <v>24</v>
      </c>
      <c r="E161" s="70">
        <v>2009</v>
      </c>
      <c r="F161" s="70" t="s">
        <v>176</v>
      </c>
      <c r="G161" s="70" t="s">
        <v>1903</v>
      </c>
      <c r="H161" s="70" t="s">
        <v>1736</v>
      </c>
      <c r="I161" s="148"/>
      <c r="J161" s="71">
        <v>11.073264334724451</v>
      </c>
      <c r="K161" s="71">
        <v>1.5482628560949989</v>
      </c>
      <c r="L161" s="71">
        <v>12.7803347940949</v>
      </c>
      <c r="M161" s="71">
        <v>17.35095853460712</v>
      </c>
      <c r="N161" s="71">
        <v>40.805552964343043</v>
      </c>
      <c r="O161" s="71">
        <v>20.99799632659073</v>
      </c>
      <c r="P161" s="71">
        <v>25.493152242962509</v>
      </c>
      <c r="Q161" s="71">
        <v>1.2314151005663401</v>
      </c>
      <c r="R161" s="71">
        <v>0</v>
      </c>
      <c r="S161" s="71">
        <v>2.3017475751179002</v>
      </c>
      <c r="T161" s="72"/>
      <c r="U161" s="71">
        <v>445080</v>
      </c>
      <c r="V161" s="71">
        <v>702</v>
      </c>
      <c r="W161" s="71">
        <v>214</v>
      </c>
      <c r="X161" s="71">
        <v>3644</v>
      </c>
      <c r="Y161" s="71">
        <v>7446</v>
      </c>
      <c r="Z161" s="71">
        <v>10615</v>
      </c>
      <c r="AA161" s="71">
        <v>5131</v>
      </c>
      <c r="AB161" s="71">
        <v>21123</v>
      </c>
      <c r="AC161" s="71">
        <v>0</v>
      </c>
      <c r="AD161" s="71">
        <v>2.3017475751179002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1909</v>
      </c>
      <c r="B162" s="70">
        <v>398</v>
      </c>
      <c r="C162" s="70">
        <v>7</v>
      </c>
      <c r="D162" s="70">
        <v>24</v>
      </c>
      <c r="E162" s="70">
        <v>2010</v>
      </c>
      <c r="F162" s="70" t="s">
        <v>177</v>
      </c>
      <c r="G162" s="70" t="s">
        <v>1903</v>
      </c>
      <c r="H162" s="70" t="s">
        <v>1736</v>
      </c>
      <c r="I162" s="148"/>
      <c r="J162" s="71">
        <v>18.35211697426994</v>
      </c>
      <c r="K162" s="71">
        <v>1.798713041448228</v>
      </c>
      <c r="L162" s="71">
        <v>11.797734361749759</v>
      </c>
      <c r="M162" s="71">
        <v>16.487784274452519</v>
      </c>
      <c r="N162" s="71">
        <v>41.679464668787503</v>
      </c>
      <c r="O162" s="71">
        <v>20.896936165796141</v>
      </c>
      <c r="P162" s="71">
        <v>25.697694275516859</v>
      </c>
      <c r="Q162" s="71">
        <v>1.2628952604011601</v>
      </c>
      <c r="R162" s="71">
        <v>0</v>
      </c>
      <c r="S162" s="71">
        <v>2.2217486523887779</v>
      </c>
      <c r="T162" s="72"/>
      <c r="U162" s="71">
        <v>727249</v>
      </c>
      <c r="V162" s="71">
        <v>702</v>
      </c>
      <c r="W162" s="71">
        <v>214</v>
      </c>
      <c r="X162" s="71">
        <v>3644</v>
      </c>
      <c r="Y162" s="71">
        <v>7454</v>
      </c>
      <c r="Z162" s="71">
        <v>10613</v>
      </c>
      <c r="AA162" s="71">
        <v>5043</v>
      </c>
      <c r="AB162" s="71">
        <v>20758</v>
      </c>
      <c r="AC162" s="71">
        <v>0</v>
      </c>
      <c r="AD162" s="71">
        <v>2.2217486523887779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1910</v>
      </c>
      <c r="B163" s="70">
        <v>399</v>
      </c>
      <c r="C163" s="70">
        <v>8</v>
      </c>
      <c r="D163" s="70">
        <v>24</v>
      </c>
      <c r="E163" s="70">
        <v>2011</v>
      </c>
      <c r="F163" s="70" t="s">
        <v>178</v>
      </c>
      <c r="G163" s="70" t="s">
        <v>1903</v>
      </c>
      <c r="H163" s="70" t="s">
        <v>1736</v>
      </c>
      <c r="I163" s="148"/>
      <c r="J163" s="71">
        <v>22.604529057385129</v>
      </c>
      <c r="K163" s="71">
        <v>2.0915739600816812</v>
      </c>
      <c r="L163" s="71">
        <v>10.68204449455836</v>
      </c>
      <c r="M163" s="71">
        <v>19.422174318873701</v>
      </c>
      <c r="N163" s="71">
        <v>47.706865510680309</v>
      </c>
      <c r="O163" s="71">
        <v>20.653024641086589</v>
      </c>
      <c r="P163" s="71">
        <v>24.578989585605569</v>
      </c>
      <c r="Q163" s="71">
        <v>1.4342082033410899</v>
      </c>
      <c r="R163" s="71">
        <v>0</v>
      </c>
      <c r="S163" s="71">
        <v>1.5917331174987419</v>
      </c>
      <c r="T163" s="72"/>
      <c r="U163" s="71">
        <v>848402</v>
      </c>
      <c r="V163" s="71">
        <v>702</v>
      </c>
      <c r="W163" s="71">
        <v>214</v>
      </c>
      <c r="X163" s="71">
        <v>3644</v>
      </c>
      <c r="Y163" s="71">
        <v>7492</v>
      </c>
      <c r="Z163" s="71">
        <v>10717</v>
      </c>
      <c r="AA163" s="71">
        <v>4967</v>
      </c>
      <c r="AB163" s="71">
        <v>20437</v>
      </c>
      <c r="AC163" s="71">
        <v>0</v>
      </c>
      <c r="AD163" s="71">
        <v>1.5917331174987419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1911</v>
      </c>
      <c r="B164" s="70">
        <v>400</v>
      </c>
      <c r="C164" s="70">
        <v>9</v>
      </c>
      <c r="D164" s="70">
        <v>24</v>
      </c>
      <c r="E164" s="70">
        <v>2012</v>
      </c>
      <c r="F164" s="70" t="s">
        <v>179</v>
      </c>
      <c r="G164" s="70" t="s">
        <v>1903</v>
      </c>
      <c r="H164" s="70" t="s">
        <v>1736</v>
      </c>
      <c r="I164" s="148"/>
      <c r="J164" s="71">
        <v>31.775397074190899</v>
      </c>
      <c r="K164" s="71">
        <v>2.3002665618643929</v>
      </c>
      <c r="L164" s="71">
        <v>10.409171403047839</v>
      </c>
      <c r="M164" s="71">
        <v>21.060656127341112</v>
      </c>
      <c r="N164" s="71">
        <v>48.000882334639797</v>
      </c>
      <c r="O164" s="71">
        <v>20.660667494699759</v>
      </c>
      <c r="P164" s="71">
        <v>24.290843219561804</v>
      </c>
      <c r="Q164" s="71">
        <v>1.5398630416633801</v>
      </c>
      <c r="R164" s="71">
        <v>0</v>
      </c>
      <c r="S164" s="71">
        <v>2.2424532194660309</v>
      </c>
      <c r="T164" s="72"/>
      <c r="U164" s="71">
        <v>1055846</v>
      </c>
      <c r="V164" s="71">
        <v>702</v>
      </c>
      <c r="W164" s="71">
        <v>214</v>
      </c>
      <c r="X164" s="71">
        <v>3644</v>
      </c>
      <c r="Y164" s="71">
        <v>7525</v>
      </c>
      <c r="Z164" s="71">
        <v>10806</v>
      </c>
      <c r="AA164" s="71">
        <v>4881</v>
      </c>
      <c r="AB164" s="71">
        <v>20196</v>
      </c>
      <c r="AC164" s="71">
        <v>0</v>
      </c>
      <c r="AD164" s="71">
        <v>2.2424532194660309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1912</v>
      </c>
      <c r="B165" s="70">
        <v>401</v>
      </c>
      <c r="C165" s="70">
        <v>10</v>
      </c>
      <c r="D165" s="70">
        <v>24</v>
      </c>
      <c r="E165" s="70">
        <v>2013</v>
      </c>
      <c r="F165" s="70" t="s">
        <v>180</v>
      </c>
      <c r="G165" s="70" t="s">
        <v>1903</v>
      </c>
      <c r="H165" s="70" t="s">
        <v>1736</v>
      </c>
      <c r="I165" s="148"/>
      <c r="J165" s="71">
        <v>37.579731992247623</v>
      </c>
      <c r="K165" s="71">
        <v>2.1257890331132279</v>
      </c>
      <c r="L165" s="71">
        <v>8.9841704957738813</v>
      </c>
      <c r="M165" s="71">
        <v>19.630122740863911</v>
      </c>
      <c r="N165" s="71">
        <v>47.057760830911917</v>
      </c>
      <c r="O165" s="71">
        <v>19.81423755727559</v>
      </c>
      <c r="P165" s="71">
        <v>24.302445470251865</v>
      </c>
      <c r="Q165" s="71">
        <v>1.5392850316864299</v>
      </c>
      <c r="R165" s="71">
        <v>0</v>
      </c>
      <c r="S165" s="71">
        <v>2.3732200152562641</v>
      </c>
      <c r="T165" s="72"/>
      <c r="U165" s="71">
        <v>1250837</v>
      </c>
      <c r="V165" s="71">
        <v>702</v>
      </c>
      <c r="W165" s="71">
        <v>214</v>
      </c>
      <c r="X165" s="71">
        <v>3644</v>
      </c>
      <c r="Y165" s="71">
        <v>7512</v>
      </c>
      <c r="Z165" s="71">
        <v>10826</v>
      </c>
      <c r="AA165" s="71">
        <v>4865</v>
      </c>
      <c r="AB165" s="71">
        <v>19899</v>
      </c>
      <c r="AC165" s="71">
        <v>0</v>
      </c>
      <c r="AD165" s="71">
        <v>2.3732200152562641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1913</v>
      </c>
      <c r="B166" s="70">
        <v>402</v>
      </c>
      <c r="C166" s="70">
        <v>11</v>
      </c>
      <c r="D166" s="70">
        <v>24</v>
      </c>
      <c r="E166" s="70">
        <v>2014</v>
      </c>
      <c r="F166" s="70" t="s">
        <v>181</v>
      </c>
      <c r="G166" s="70" t="s">
        <v>1903</v>
      </c>
      <c r="H166" s="70" t="s">
        <v>1736</v>
      </c>
      <c r="I166" s="148"/>
      <c r="J166" s="71">
        <v>42.453278116753317</v>
      </c>
      <c r="K166" s="71">
        <v>1.913093913905503</v>
      </c>
      <c r="L166" s="71">
        <v>8.1352666506176821</v>
      </c>
      <c r="M166" s="71">
        <v>18.589182419592959</v>
      </c>
      <c r="N166" s="71">
        <v>44.982499022463543</v>
      </c>
      <c r="O166" s="71">
        <v>18.772995276717641</v>
      </c>
      <c r="P166" s="71">
        <v>23.966803596725057</v>
      </c>
      <c r="Q166" s="71">
        <v>1.4512472954853699</v>
      </c>
      <c r="R166" s="71">
        <v>0</v>
      </c>
      <c r="S166" s="71">
        <v>2.3160671137638942</v>
      </c>
      <c r="T166" s="72"/>
      <c r="U166" s="71">
        <v>1665378</v>
      </c>
      <c r="V166" s="71">
        <v>574</v>
      </c>
      <c r="W166" s="71">
        <v>160</v>
      </c>
      <c r="X166" s="71">
        <v>3374</v>
      </c>
      <c r="Y166" s="71">
        <v>7482</v>
      </c>
      <c r="Z166" s="71">
        <v>10803</v>
      </c>
      <c r="AA166" s="71">
        <v>4773</v>
      </c>
      <c r="AB166" s="71">
        <v>19554</v>
      </c>
      <c r="AC166" s="71">
        <v>0</v>
      </c>
      <c r="AD166" s="71">
        <v>2.3160671137638942</v>
      </c>
      <c r="AE166" s="72"/>
      <c r="AF166" s="71"/>
      <c r="AG166" s="71"/>
      <c r="AH166" s="71"/>
      <c r="AI166" s="71"/>
      <c r="AJ166" s="71"/>
      <c r="AK166" s="71"/>
      <c r="AL166" s="71"/>
      <c r="AM166" s="71"/>
      <c r="AN166" s="71"/>
      <c r="AO166" s="71"/>
      <c r="AP166" s="71"/>
      <c r="AQ166" s="72"/>
      <c r="AR166" s="71">
        <v>219</v>
      </c>
      <c r="AS166" s="71">
        <v>14</v>
      </c>
      <c r="AT166" s="71">
        <v>0</v>
      </c>
      <c r="AU166" s="71">
        <v>0</v>
      </c>
      <c r="AV166" s="71">
        <v>0</v>
      </c>
      <c r="AW166" s="71">
        <v>0</v>
      </c>
      <c r="AX166" s="71"/>
      <c r="AY166" s="72"/>
      <c r="AZ166" s="71">
        <v>911.3</v>
      </c>
      <c r="BA166" s="71">
        <v>2277.6999999999998</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1914</v>
      </c>
      <c r="B167" s="70">
        <v>403</v>
      </c>
      <c r="C167" s="70">
        <v>12</v>
      </c>
      <c r="D167" s="70">
        <v>24</v>
      </c>
      <c r="E167" s="70">
        <v>2015</v>
      </c>
      <c r="F167" s="70" t="s">
        <v>182</v>
      </c>
      <c r="G167" s="70" t="s">
        <v>1903</v>
      </c>
      <c r="H167" s="70" t="s">
        <v>1736</v>
      </c>
      <c r="I167" s="148"/>
      <c r="J167" s="71">
        <v>39.211516938834208</v>
      </c>
      <c r="K167" s="71">
        <v>1.843235867536605</v>
      </c>
      <c r="L167" s="71">
        <v>7.190630836915509</v>
      </c>
      <c r="M167" s="71">
        <v>16.09160792931031</v>
      </c>
      <c r="N167" s="71">
        <v>41.942173182270743</v>
      </c>
      <c r="O167" s="71">
        <v>18.606096065852036</v>
      </c>
      <c r="P167" s="71">
        <v>24.020915845508821</v>
      </c>
      <c r="Q167" s="71">
        <v>1.4053475635533901</v>
      </c>
      <c r="R167" s="71">
        <v>0</v>
      </c>
      <c r="S167" s="71">
        <v>2.1574116267211689</v>
      </c>
      <c r="T167" s="72"/>
      <c r="U167" s="71">
        <v>1535889</v>
      </c>
      <c r="V167" s="71">
        <v>574</v>
      </c>
      <c r="W167" s="71">
        <v>160</v>
      </c>
      <c r="X167" s="71">
        <v>3374</v>
      </c>
      <c r="Y167" s="71">
        <v>7531</v>
      </c>
      <c r="Z167" s="71">
        <v>10810</v>
      </c>
      <c r="AA167" s="71">
        <v>4780</v>
      </c>
      <c r="AB167" s="71">
        <v>19343</v>
      </c>
      <c r="AC167" s="71">
        <v>0</v>
      </c>
      <c r="AD167" s="71">
        <v>2.1574116267211689</v>
      </c>
      <c r="AE167" s="72"/>
      <c r="AF167" s="71">
        <v>21476760.09637766</v>
      </c>
      <c r="AG167" s="71">
        <v>1437431.0758942501</v>
      </c>
      <c r="AH167" s="71">
        <v>1081994.360616042</v>
      </c>
      <c r="AI167" s="71">
        <v>20602715.073241401</v>
      </c>
      <c r="AJ167" s="71">
        <v>40059847.422984198</v>
      </c>
      <c r="AK167" s="71">
        <v>0</v>
      </c>
      <c r="AL167" s="71">
        <v>0</v>
      </c>
      <c r="AM167" s="71">
        <v>2650877.009166765</v>
      </c>
      <c r="AN167" s="71">
        <v>0</v>
      </c>
      <c r="AO167" s="71">
        <v>0</v>
      </c>
      <c r="AP167" s="71">
        <v>87309625.038280308</v>
      </c>
      <c r="AQ167" s="72"/>
      <c r="AR167" s="71">
        <v>246</v>
      </c>
      <c r="AS167" s="71">
        <v>23</v>
      </c>
      <c r="AT167" s="71">
        <v>0</v>
      </c>
      <c r="AU167" s="71">
        <v>0</v>
      </c>
      <c r="AV167" s="71">
        <v>0</v>
      </c>
      <c r="AW167" s="71">
        <v>0</v>
      </c>
      <c r="AX167" s="71"/>
      <c r="AY167" s="72"/>
      <c r="AZ167" s="71">
        <v>1076.5</v>
      </c>
      <c r="BA167" s="71">
        <v>4752</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1915</v>
      </c>
      <c r="B168" s="70">
        <v>404</v>
      </c>
      <c r="C168" s="70">
        <v>13</v>
      </c>
      <c r="D168" s="70">
        <v>24</v>
      </c>
      <c r="E168" s="70">
        <v>2016</v>
      </c>
      <c r="F168" s="70" t="s">
        <v>155</v>
      </c>
      <c r="G168" s="70" t="s">
        <v>1903</v>
      </c>
      <c r="H168" s="70" t="s">
        <v>1736</v>
      </c>
      <c r="I168" s="148"/>
      <c r="J168" s="71">
        <v>28.260114957571446</v>
      </c>
      <c r="K168" s="71">
        <v>1.6966115647533646</v>
      </c>
      <c r="L168" s="71">
        <v>8.9348175216109542</v>
      </c>
      <c r="M168" s="71">
        <v>15.141517545853711</v>
      </c>
      <c r="N168" s="71">
        <v>45.289225763567082</v>
      </c>
      <c r="O168" s="71">
        <v>18.414159123108881</v>
      </c>
      <c r="P168" s="71">
        <v>23.258701898348658</v>
      </c>
      <c r="Q168" s="71">
        <v>1.339818936311425</v>
      </c>
      <c r="R168" s="71">
        <v>0</v>
      </c>
      <c r="S168" s="71">
        <v>2.9207079760147283</v>
      </c>
      <c r="T168" s="72"/>
      <c r="U168" s="71">
        <v>1267053</v>
      </c>
      <c r="V168" s="71">
        <v>574</v>
      </c>
      <c r="W168" s="71">
        <v>160</v>
      </c>
      <c r="X168" s="71">
        <v>3374</v>
      </c>
      <c r="Y168" s="71">
        <v>7497</v>
      </c>
      <c r="Z168" s="71">
        <v>10830</v>
      </c>
      <c r="AA168" s="71">
        <v>4787</v>
      </c>
      <c r="AB168" s="71">
        <v>18969</v>
      </c>
      <c r="AC168" s="71">
        <v>0</v>
      </c>
      <c r="AD168" s="71">
        <v>2.9207079760147279</v>
      </c>
      <c r="AE168" s="72"/>
      <c r="AF168" s="71">
        <v>15494419.472443171</v>
      </c>
      <c r="AG168" s="71">
        <v>1347278.406548877</v>
      </c>
      <c r="AH168" s="71">
        <v>991272.55933770444</v>
      </c>
      <c r="AI168" s="71">
        <v>21035530.11103639</v>
      </c>
      <c r="AJ168" s="71">
        <v>40354669.963551953</v>
      </c>
      <c r="AK168" s="71">
        <v>0</v>
      </c>
      <c r="AL168" s="71">
        <v>0</v>
      </c>
      <c r="AM168" s="71">
        <v>2601641.5291643818</v>
      </c>
      <c r="AN168" s="71">
        <v>0</v>
      </c>
      <c r="AO168" s="71">
        <v>0</v>
      </c>
      <c r="AP168" s="71">
        <v>81824812.042082489</v>
      </c>
      <c r="AQ168" s="72"/>
      <c r="AR168" s="71">
        <v>260</v>
      </c>
      <c r="AS168" s="71">
        <v>31</v>
      </c>
      <c r="AT168" s="71">
        <v>0</v>
      </c>
      <c r="AU168" s="71">
        <v>0</v>
      </c>
      <c r="AV168" s="71">
        <v>0</v>
      </c>
      <c r="AW168" s="71">
        <v>0</v>
      </c>
      <c r="AX168" s="71"/>
      <c r="AY168" s="72"/>
      <c r="AZ168" s="71">
        <v>1163.5999999999999</v>
      </c>
      <c r="BA168" s="71">
        <v>5433.1</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1916</v>
      </c>
      <c r="B169" s="70">
        <v>405</v>
      </c>
      <c r="C169" s="70">
        <v>14</v>
      </c>
      <c r="D169" s="70">
        <v>24</v>
      </c>
      <c r="E169" s="70">
        <v>2017</v>
      </c>
      <c r="F169" s="70" t="s">
        <v>156</v>
      </c>
      <c r="G169" s="70" t="s">
        <v>1903</v>
      </c>
      <c r="H169" s="70" t="s">
        <v>1736</v>
      </c>
      <c r="I169" s="148"/>
      <c r="J169" s="71">
        <v>29.294288879646309</v>
      </c>
      <c r="K169" s="71">
        <v>1.8566308306270327</v>
      </c>
      <c r="L169" s="71">
        <v>8.7204910892326435</v>
      </c>
      <c r="M169" s="71">
        <v>13.501778871758976</v>
      </c>
      <c r="N169" s="71">
        <v>40.96373430065799</v>
      </c>
      <c r="O169" s="71">
        <v>18.036746760815539</v>
      </c>
      <c r="P169" s="71">
        <v>22.812033819938012</v>
      </c>
      <c r="Q169" s="71">
        <v>1.2703627194790299</v>
      </c>
      <c r="R169" s="71">
        <v>0</v>
      </c>
      <c r="S169" s="71">
        <v>1.889074634613471</v>
      </c>
      <c r="T169" s="72"/>
      <c r="U169" s="71">
        <v>1340410</v>
      </c>
      <c r="V169" s="71">
        <v>574</v>
      </c>
      <c r="W169" s="71">
        <v>160</v>
      </c>
      <c r="X169" s="71">
        <v>3374</v>
      </c>
      <c r="Y169" s="71">
        <v>7492</v>
      </c>
      <c r="Z169" s="71">
        <v>10784</v>
      </c>
      <c r="AA169" s="71">
        <v>4725</v>
      </c>
      <c r="AB169" s="71">
        <v>18599</v>
      </c>
      <c r="AC169" s="71">
        <v>0</v>
      </c>
      <c r="AD169" s="71">
        <v>1.889074634613471</v>
      </c>
      <c r="AE169" s="72"/>
      <c r="AF169" s="71">
        <v>17065525.606454689</v>
      </c>
      <c r="AG169" s="71">
        <v>1443910.4754017021</v>
      </c>
      <c r="AH169" s="71">
        <v>1340299.0633595381</v>
      </c>
      <c r="AI169" s="71">
        <v>19573335.72553008</v>
      </c>
      <c r="AJ169" s="71">
        <v>40716318.489143766</v>
      </c>
      <c r="AK169" s="71">
        <v>0</v>
      </c>
      <c r="AL169" s="71">
        <v>0</v>
      </c>
      <c r="AM169" s="71">
        <v>2554886.6415808061</v>
      </c>
      <c r="AN169" s="71">
        <v>0</v>
      </c>
      <c r="AO169" s="71">
        <v>0</v>
      </c>
      <c r="AP169" s="71">
        <v>82694276.001470581</v>
      </c>
      <c r="AQ169" s="72"/>
      <c r="AR169" s="71">
        <v>287</v>
      </c>
      <c r="AS169" s="71">
        <v>37</v>
      </c>
      <c r="AT169" s="71">
        <v>0</v>
      </c>
      <c r="AU169" s="71">
        <v>0</v>
      </c>
      <c r="AV169" s="71">
        <v>0</v>
      </c>
      <c r="AW169" s="71">
        <v>0</v>
      </c>
      <c r="AX169" s="71"/>
      <c r="AY169" s="72"/>
      <c r="AZ169" s="71">
        <v>1310.5999999999999</v>
      </c>
      <c r="BA169" s="71">
        <v>7560.6</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1917</v>
      </c>
      <c r="B170" s="70">
        <v>406</v>
      </c>
      <c r="C170" s="70">
        <v>15</v>
      </c>
      <c r="D170" s="70">
        <v>24</v>
      </c>
      <c r="E170" s="70">
        <v>2018</v>
      </c>
      <c r="F170" s="70" t="s">
        <v>183</v>
      </c>
      <c r="G170" s="70" t="s">
        <v>1903</v>
      </c>
      <c r="H170" s="70" t="s">
        <v>1736</v>
      </c>
      <c r="I170" s="148"/>
      <c r="J170" s="71">
        <v>32.521040834144124</v>
      </c>
      <c r="K170" s="71">
        <v>1.7325512248008841</v>
      </c>
      <c r="L170" s="71">
        <v>8.0476244978642377</v>
      </c>
      <c r="M170" s="71">
        <v>14.637129652946312</v>
      </c>
      <c r="N170" s="71">
        <v>39.46148624205221</v>
      </c>
      <c r="O170" s="71">
        <v>17.466477242091024</v>
      </c>
      <c r="P170" s="71">
        <v>22.393762013964686</v>
      </c>
      <c r="Q170" s="71">
        <v>1.1569537325221499</v>
      </c>
      <c r="R170" s="71">
        <v>0</v>
      </c>
      <c r="S170" s="71">
        <v>2.2838874352359029</v>
      </c>
      <c r="T170" s="72"/>
      <c r="U170" s="71">
        <v>1382504</v>
      </c>
      <c r="V170" s="71">
        <v>574</v>
      </c>
      <c r="W170" s="71">
        <v>160</v>
      </c>
      <c r="X170" s="71">
        <v>3374</v>
      </c>
      <c r="Y170" s="71">
        <v>7456</v>
      </c>
      <c r="Z170" s="71">
        <v>10643</v>
      </c>
      <c r="AA170" s="71">
        <v>4685</v>
      </c>
      <c r="AB170" s="71">
        <v>18254</v>
      </c>
      <c r="AC170" s="71">
        <v>0</v>
      </c>
      <c r="AD170" s="71">
        <v>2.2838874352359029</v>
      </c>
      <c r="AE170" s="72"/>
      <c r="AF170" s="71">
        <v>18825500.41110187</v>
      </c>
      <c r="AG170" s="71">
        <v>1323738.0643861571</v>
      </c>
      <c r="AH170" s="71">
        <v>1275549.7197470979</v>
      </c>
      <c r="AI170" s="71">
        <v>20710612.04705463</v>
      </c>
      <c r="AJ170" s="71">
        <v>36811225.229574151</v>
      </c>
      <c r="AK170" s="71">
        <v>0</v>
      </c>
      <c r="AL170" s="71">
        <v>0</v>
      </c>
      <c r="AM170" s="71">
        <v>2512683.3749304391</v>
      </c>
      <c r="AN170" s="71">
        <v>0</v>
      </c>
      <c r="AO170" s="71">
        <v>0</v>
      </c>
      <c r="AP170" s="71">
        <v>81459308.846794337</v>
      </c>
      <c r="AQ170" s="72"/>
      <c r="AR170" s="71">
        <v>302</v>
      </c>
      <c r="AS170" s="71">
        <v>51</v>
      </c>
      <c r="AT170" s="71">
        <v>1</v>
      </c>
      <c r="AU170" s="71">
        <v>0</v>
      </c>
      <c r="AV170" s="71">
        <v>0</v>
      </c>
      <c r="AW170" s="71">
        <v>0</v>
      </c>
      <c r="AX170" s="71"/>
      <c r="AY170" s="72"/>
      <c r="AZ170" s="71">
        <v>1411.4</v>
      </c>
      <c r="BA170" s="71">
        <v>8126</v>
      </c>
      <c r="BB170" s="71">
        <v>19</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1918</v>
      </c>
      <c r="B171" s="70">
        <v>407</v>
      </c>
      <c r="C171" s="70">
        <v>16</v>
      </c>
      <c r="D171" s="70">
        <v>24</v>
      </c>
      <c r="E171" s="70">
        <v>2019</v>
      </c>
      <c r="F171" s="70" t="s">
        <v>158</v>
      </c>
      <c r="G171" s="70" t="s">
        <v>1903</v>
      </c>
      <c r="H171" s="70" t="s">
        <v>1736</v>
      </c>
      <c r="I171" s="148"/>
      <c r="J171" s="71">
        <v>28.969092373049424</v>
      </c>
      <c r="K171" s="71">
        <v>1.5374384802999623</v>
      </c>
      <c r="L171" s="71">
        <v>8.1316819768390456</v>
      </c>
      <c r="M171" s="71">
        <v>13.55450568327695</v>
      </c>
      <c r="N171" s="71">
        <v>38.672010186998605</v>
      </c>
      <c r="O171" s="71">
        <v>16.979013037124673</v>
      </c>
      <c r="P171" s="71">
        <v>22.398903279075043</v>
      </c>
      <c r="Q171" s="71">
        <v>1.1027616232508199</v>
      </c>
      <c r="R171" s="71">
        <v>0</v>
      </c>
      <c r="S171" s="71">
        <v>2.3776585817796909</v>
      </c>
      <c r="T171" s="72"/>
      <c r="U171" s="71">
        <v>1237127</v>
      </c>
      <c r="V171" s="71">
        <v>574</v>
      </c>
      <c r="W171" s="71">
        <v>160</v>
      </c>
      <c r="X171" s="71">
        <v>3374</v>
      </c>
      <c r="Y171" s="71">
        <v>7438</v>
      </c>
      <c r="Z171" s="71">
        <v>10630</v>
      </c>
      <c r="AA171" s="71">
        <v>4651</v>
      </c>
      <c r="AB171" s="71">
        <v>17870</v>
      </c>
      <c r="AC171" s="71">
        <v>0</v>
      </c>
      <c r="AD171" s="71">
        <v>2.3776585817796909</v>
      </c>
      <c r="AE171" s="72"/>
      <c r="AF171" s="71">
        <v>16336162.295032401</v>
      </c>
      <c r="AG171" s="71">
        <v>1159509.054424325</v>
      </c>
      <c r="AH171" s="71">
        <v>1354246.1342556551</v>
      </c>
      <c r="AI171" s="71">
        <v>19786260.219110671</v>
      </c>
      <c r="AJ171" s="71">
        <v>37386631.387588643</v>
      </c>
      <c r="AK171" s="71">
        <v>0</v>
      </c>
      <c r="AL171" s="71">
        <v>0</v>
      </c>
      <c r="AM171" s="71">
        <v>2433759.4747120244</v>
      </c>
      <c r="AN171" s="71">
        <v>0</v>
      </c>
      <c r="AO171" s="71">
        <v>0</v>
      </c>
      <c r="AP171" s="71">
        <v>78456568.565123722</v>
      </c>
      <c r="AQ171" s="72"/>
      <c r="AR171" s="71">
        <v>313</v>
      </c>
      <c r="AS171" s="71">
        <v>69</v>
      </c>
      <c r="AT171" s="71">
        <v>1</v>
      </c>
      <c r="AU171" s="71">
        <v>0</v>
      </c>
      <c r="AV171" s="71">
        <v>0</v>
      </c>
      <c r="AW171" s="71">
        <v>0</v>
      </c>
      <c r="AX171" s="71"/>
      <c r="AY171" s="72"/>
      <c r="AZ171" s="71">
        <v>1470.5</v>
      </c>
      <c r="BA171" s="71">
        <v>8914.4</v>
      </c>
      <c r="BB171" s="71">
        <v>19.2</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1919</v>
      </c>
      <c r="B172" s="70">
        <v>408</v>
      </c>
      <c r="C172" s="70">
        <v>17</v>
      </c>
      <c r="D172" s="70">
        <v>24</v>
      </c>
      <c r="E172" s="70">
        <v>2020</v>
      </c>
      <c r="F172" s="70" t="s">
        <v>159</v>
      </c>
      <c r="G172" s="70" t="s">
        <v>1903</v>
      </c>
      <c r="H172" s="70" t="s">
        <v>1736</v>
      </c>
      <c r="I172" s="148"/>
      <c r="J172" s="71">
        <v>25.124989761693602</v>
      </c>
      <c r="K172" s="71">
        <v>1.5417473256163214</v>
      </c>
      <c r="L172" s="71">
        <v>6.3505851408326937</v>
      </c>
      <c r="M172" s="71">
        <v>12.902710758543078</v>
      </c>
      <c r="N172" s="71">
        <v>34.057421066979387</v>
      </c>
      <c r="O172" s="71">
        <v>14.708083516704102</v>
      </c>
      <c r="P172" s="71">
        <v>21.032714279530129</v>
      </c>
      <c r="Q172" s="71">
        <v>1.03588094939562</v>
      </c>
      <c r="R172" s="71">
        <v>0</v>
      </c>
      <c r="S172" s="71">
        <v>2.351652091261017</v>
      </c>
      <c r="T172" s="72"/>
      <c r="U172" s="71">
        <v>1265173</v>
      </c>
      <c r="V172" s="71">
        <v>514</v>
      </c>
      <c r="W172" s="71">
        <v>135</v>
      </c>
      <c r="X172" s="71">
        <v>3486</v>
      </c>
      <c r="Y172" s="71">
        <v>7486</v>
      </c>
      <c r="Z172" s="71">
        <v>10510</v>
      </c>
      <c r="AA172" s="71">
        <v>4642</v>
      </c>
      <c r="AB172" s="71">
        <v>17569</v>
      </c>
      <c r="AC172" s="71">
        <v>0</v>
      </c>
      <c r="AD172" s="71">
        <v>2.351652091261017</v>
      </c>
      <c r="AE172" s="72"/>
      <c r="AF172" s="71">
        <v>14804657.862587029</v>
      </c>
      <c r="AG172" s="71">
        <v>1187779.0330185008</v>
      </c>
      <c r="AH172" s="71">
        <v>1107353.1707154699</v>
      </c>
      <c r="AI172" s="71">
        <v>19700243.955101065</v>
      </c>
      <c r="AJ172" s="71">
        <v>35984333.392894879</v>
      </c>
      <c r="AK172" s="71"/>
      <c r="AL172" s="71"/>
      <c r="AM172" s="71">
        <v>2292949.6956612049</v>
      </c>
      <c r="AN172" s="71"/>
      <c r="AO172" s="71"/>
      <c r="AP172" s="71">
        <v>75077317.109978154</v>
      </c>
      <c r="AQ172" s="72"/>
      <c r="AR172" s="71">
        <v>335</v>
      </c>
      <c r="AS172" s="71">
        <v>83</v>
      </c>
      <c r="AT172" s="71">
        <v>1</v>
      </c>
      <c r="AU172" s="71">
        <v>0</v>
      </c>
      <c r="AV172" s="71">
        <v>0</v>
      </c>
      <c r="AW172" s="71">
        <v>0</v>
      </c>
      <c r="AX172" s="71"/>
      <c r="AY172" s="72"/>
      <c r="AZ172" s="71">
        <v>1590.9</v>
      </c>
      <c r="BA172" s="71">
        <v>9568.3000000000011</v>
      </c>
      <c r="BB172" s="71">
        <v>19.2</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1920</v>
      </c>
      <c r="B173" s="70">
        <v>408</v>
      </c>
      <c r="C173" s="70">
        <v>18</v>
      </c>
      <c r="D173" s="70">
        <v>24</v>
      </c>
      <c r="E173" s="70">
        <v>2021</v>
      </c>
      <c r="F173" s="70" t="s">
        <v>160</v>
      </c>
      <c r="G173" s="70" t="s">
        <v>1903</v>
      </c>
      <c r="H173" s="70" t="s">
        <v>1736</v>
      </c>
      <c r="I173" s="148"/>
      <c r="J173" s="71">
        <v>36.891054922817901</v>
      </c>
      <c r="K173" s="71">
        <v>1.8274061032808688</v>
      </c>
      <c r="L173" s="71">
        <v>5.0655557019461641</v>
      </c>
      <c r="M173" s="71">
        <v>14.686415639629271</v>
      </c>
      <c r="N173" s="71">
        <v>34.537249652090246</v>
      </c>
      <c r="O173" s="71">
        <v>14.279079320103786</v>
      </c>
      <c r="P173" s="71">
        <v>21.355819107882041</v>
      </c>
      <c r="Q173" s="71">
        <v>1.0101553450830401</v>
      </c>
      <c r="R173" s="71">
        <v>0</v>
      </c>
      <c r="S173" s="71">
        <v>2.4272908361179359</v>
      </c>
      <c r="T173" s="72"/>
      <c r="U173" s="71">
        <v>1714656</v>
      </c>
      <c r="V173" s="71">
        <v>514</v>
      </c>
      <c r="W173" s="71">
        <v>135</v>
      </c>
      <c r="X173" s="71">
        <v>3486</v>
      </c>
      <c r="Y173" s="71">
        <v>7504</v>
      </c>
      <c r="Z173" s="71">
        <v>10506</v>
      </c>
      <c r="AA173" s="71">
        <v>4596</v>
      </c>
      <c r="AB173" s="71">
        <v>17301</v>
      </c>
      <c r="AC173" s="71">
        <v>0</v>
      </c>
      <c r="AD173" s="71">
        <v>2.4272908361179359</v>
      </c>
      <c r="AE173" s="72"/>
      <c r="AF173" s="71">
        <v>21754272.201881226</v>
      </c>
      <c r="AG173" s="71">
        <v>1315132.0271726835</v>
      </c>
      <c r="AH173" s="71">
        <v>849833.39212120394</v>
      </c>
      <c r="AI173" s="71">
        <v>22116772.360569265</v>
      </c>
      <c r="AJ173" s="71">
        <v>37362804.829717778</v>
      </c>
      <c r="AK173" s="71">
        <v>0</v>
      </c>
      <c r="AL173" s="71">
        <v>0</v>
      </c>
      <c r="AM173" s="71">
        <v>2270996.5229627984</v>
      </c>
      <c r="AN173" s="71">
        <v>0</v>
      </c>
      <c r="AO173" s="71">
        <v>0</v>
      </c>
      <c r="AP173" s="71">
        <v>85669811.334424958</v>
      </c>
      <c r="AQ173" s="72"/>
      <c r="AR173" s="71">
        <v>355</v>
      </c>
      <c r="AS173" s="71">
        <v>98</v>
      </c>
      <c r="AT173" s="71">
        <v>1</v>
      </c>
      <c r="AU173" s="71">
        <v>0</v>
      </c>
      <c r="AV173" s="71">
        <v>0</v>
      </c>
      <c r="AW173" s="71">
        <v>0</v>
      </c>
      <c r="AX173" s="71"/>
      <c r="AY173" s="72"/>
      <c r="AZ173" s="71">
        <v>1726.8000000000011</v>
      </c>
      <c r="BA173" s="71">
        <v>16261.3</v>
      </c>
      <c r="BB173" s="71">
        <v>19.2</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1921</v>
      </c>
      <c r="B174" s="70">
        <v>408</v>
      </c>
      <c r="C174" s="70">
        <v>19</v>
      </c>
      <c r="D174" s="70">
        <v>24</v>
      </c>
      <c r="E174" s="70">
        <v>2022</v>
      </c>
      <c r="F174" s="70" t="s">
        <v>161</v>
      </c>
      <c r="G174" s="70" t="s">
        <v>1903</v>
      </c>
      <c r="H174" s="70" t="s">
        <v>1736</v>
      </c>
      <c r="I174" s="148"/>
      <c r="J174" s="71">
        <v>26.471955276594631</v>
      </c>
      <c r="K174" s="71">
        <v>1.6715798942240965</v>
      </c>
      <c r="L174" s="71">
        <v>5.1165773249389677</v>
      </c>
      <c r="M174" s="71">
        <v>14.009360432234581</v>
      </c>
      <c r="N174" s="71">
        <v>36.493507586862215</v>
      </c>
      <c r="O174" s="71">
        <v>14.898727340218679</v>
      </c>
      <c r="P174" s="71">
        <v>20.989382027744607</v>
      </c>
      <c r="Q174" s="71">
        <v>0.99872687813268457</v>
      </c>
      <c r="R174" s="71">
        <v>0</v>
      </c>
      <c r="S174" s="71">
        <v>2.3749593184114488</v>
      </c>
      <c r="T174" s="72"/>
      <c r="U174" s="71">
        <v>1564559</v>
      </c>
      <c r="V174" s="71">
        <v>514</v>
      </c>
      <c r="W174" s="71">
        <v>135</v>
      </c>
      <c r="X174" s="71">
        <v>3486</v>
      </c>
      <c r="Y174" s="71">
        <v>7490</v>
      </c>
      <c r="Z174" s="71">
        <v>10415</v>
      </c>
      <c r="AA174" s="71">
        <v>4586</v>
      </c>
      <c r="AB174" s="71">
        <v>16965</v>
      </c>
      <c r="AC174" s="71">
        <v>0</v>
      </c>
      <c r="AD174" s="71">
        <v>2.3749593184114488</v>
      </c>
      <c r="AE174" s="72"/>
      <c r="AF174" s="71">
        <v>15526288.085673345</v>
      </c>
      <c r="AG174" s="71">
        <v>1378419.2761935384</v>
      </c>
      <c r="AH174" s="71">
        <v>1040964.5918177357</v>
      </c>
      <c r="AI174" s="71">
        <v>20711159.809131559</v>
      </c>
      <c r="AJ174" s="71">
        <v>42911286.26661282</v>
      </c>
      <c r="AK174" s="71">
        <v>0</v>
      </c>
      <c r="AL174" s="71">
        <v>0</v>
      </c>
      <c r="AM174" s="71">
        <v>2190644.5496167154</v>
      </c>
      <c r="AN174" s="71">
        <v>0</v>
      </c>
      <c r="AO174" s="71">
        <v>0</v>
      </c>
      <c r="AP174" s="71">
        <v>83758762.579045698</v>
      </c>
      <c r="AQ174" s="72"/>
      <c r="AR174" s="71">
        <v>382</v>
      </c>
      <c r="AS174" s="71">
        <v>105</v>
      </c>
      <c r="AT174" s="71">
        <v>1</v>
      </c>
      <c r="AU174" s="71">
        <v>0</v>
      </c>
      <c r="AV174" s="71">
        <v>0</v>
      </c>
      <c r="AW174" s="71">
        <v>0</v>
      </c>
      <c r="AX174" s="71"/>
      <c r="AY174" s="72"/>
      <c r="AZ174" s="71">
        <v>1913.4000000000015</v>
      </c>
      <c r="BA174" s="71">
        <v>32795.300000000003</v>
      </c>
      <c r="BB174" s="71">
        <v>19.2</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1922</v>
      </c>
      <c r="B175" s="70">
        <v>408</v>
      </c>
      <c r="C175" s="70">
        <v>20</v>
      </c>
      <c r="D175" s="70">
        <v>24</v>
      </c>
      <c r="E175" s="70">
        <v>2023</v>
      </c>
      <c r="F175" s="70" t="s">
        <v>1539</v>
      </c>
      <c r="G175" s="70" t="s">
        <v>1903</v>
      </c>
      <c r="H175" s="70" t="s">
        <v>1736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398</v>
      </c>
      <c r="AS175" s="71">
        <v>112</v>
      </c>
      <c r="AT175" s="71">
        <v>1</v>
      </c>
      <c r="AU175" s="71">
        <v>0</v>
      </c>
      <c r="AV175" s="71">
        <v>0</v>
      </c>
      <c r="AW175" s="71">
        <v>0</v>
      </c>
      <c r="AX175" s="71"/>
      <c r="AY175" s="72"/>
      <c r="AZ175" s="71">
        <v>2021.4000000000019</v>
      </c>
      <c r="BA175" s="71">
        <v>33142.199999999997</v>
      </c>
      <c r="BB175" s="71">
        <v>19.2</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1923</v>
      </c>
      <c r="B176" s="70">
        <v>408</v>
      </c>
      <c r="C176" s="70">
        <v>21</v>
      </c>
      <c r="D176" s="70">
        <v>24</v>
      </c>
      <c r="E176" s="70">
        <v>2024</v>
      </c>
      <c r="F176" s="70" t="s">
        <v>1554</v>
      </c>
      <c r="G176" s="70" t="s">
        <v>1903</v>
      </c>
      <c r="H176" s="70" t="s">
        <v>1736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1924</v>
      </c>
      <c r="B177" s="70">
        <v>290</v>
      </c>
      <c r="C177" s="70">
        <v>1</v>
      </c>
      <c r="D177" s="70">
        <v>18</v>
      </c>
      <c r="E177" s="70">
        <v>1990</v>
      </c>
      <c r="F177" s="70" t="s">
        <v>787</v>
      </c>
      <c r="G177" s="70" t="s">
        <v>1925</v>
      </c>
      <c r="H177" s="70" t="s">
        <v>1926</v>
      </c>
      <c r="I177" s="148"/>
      <c r="J177" s="71">
        <v>27.636663436227931</v>
      </c>
      <c r="K177" s="71">
        <v>3.5146067552558389</v>
      </c>
      <c r="L177" s="71">
        <v>17.016484054809791</v>
      </c>
      <c r="M177" s="71">
        <v>14.595165545167349</v>
      </c>
      <c r="N177" s="71">
        <v>20.259877592150211</v>
      </c>
      <c r="O177" s="71">
        <v>16.5810992095915</v>
      </c>
      <c r="P177" s="71">
        <v>33.985267657689498</v>
      </c>
      <c r="Q177" s="71">
        <v>1.6465261690202599</v>
      </c>
      <c r="R177" s="71">
        <v>0.33327598231843047</v>
      </c>
      <c r="S177" s="71">
        <v>1.498599484920528</v>
      </c>
      <c r="T177" s="72"/>
      <c r="U177" s="71">
        <v>954996</v>
      </c>
      <c r="V177" s="71">
        <v>1192</v>
      </c>
      <c r="W177" s="71">
        <v>185</v>
      </c>
      <c r="X177" s="71">
        <v>5659</v>
      </c>
      <c r="Y177" s="71">
        <v>8741</v>
      </c>
      <c r="Z177" s="71">
        <v>6820</v>
      </c>
      <c r="AA177" s="71">
        <v>8252</v>
      </c>
      <c r="AB177" s="71">
        <v>26734</v>
      </c>
      <c r="AC177" s="71">
        <v>57724</v>
      </c>
      <c r="AD177" s="71">
        <v>1.498599484920528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1927</v>
      </c>
      <c r="B178" s="70">
        <v>291</v>
      </c>
      <c r="C178" s="70">
        <v>2</v>
      </c>
      <c r="D178" s="70">
        <v>18</v>
      </c>
      <c r="E178" s="70">
        <v>2005</v>
      </c>
      <c r="F178" s="70" t="s">
        <v>789</v>
      </c>
      <c r="G178" s="1064" t="s">
        <v>1925</v>
      </c>
      <c r="H178" s="70" t="s">
        <v>1926</v>
      </c>
      <c r="I178" s="148"/>
      <c r="J178" s="71">
        <v>11.59085485804111</v>
      </c>
      <c r="K178" s="71">
        <v>1.644592461314458</v>
      </c>
      <c r="L178" s="71">
        <v>18.21196654008433</v>
      </c>
      <c r="M178" s="71">
        <v>20.779136554337128</v>
      </c>
      <c r="N178" s="71">
        <v>23.93434802214599</v>
      </c>
      <c r="O178" s="71">
        <v>22.984832417297579</v>
      </c>
      <c r="P178" s="71">
        <v>34.179825864108601</v>
      </c>
      <c r="Q178" s="71">
        <v>1.34365882646145</v>
      </c>
      <c r="R178" s="71">
        <v>1.0413659168981579</v>
      </c>
      <c r="S178" s="71">
        <v>1.8270094750000001</v>
      </c>
      <c r="T178" s="72"/>
      <c r="U178" s="71">
        <v>497106</v>
      </c>
      <c r="V178" s="71">
        <v>709</v>
      </c>
      <c r="W178" s="71">
        <v>178</v>
      </c>
      <c r="X178" s="71">
        <v>4299</v>
      </c>
      <c r="Y178" s="71">
        <v>9431</v>
      </c>
      <c r="Z178" s="71">
        <v>10940</v>
      </c>
      <c r="AA178" s="71">
        <v>6797</v>
      </c>
      <c r="AB178" s="71">
        <v>22807</v>
      </c>
      <c r="AC178" s="71">
        <v>184144</v>
      </c>
      <c r="AD178" s="71">
        <v>1.8270094750000001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1928</v>
      </c>
      <c r="B179" s="70">
        <v>292</v>
      </c>
      <c r="C179" s="70">
        <v>3</v>
      </c>
      <c r="D179" s="70">
        <v>18</v>
      </c>
      <c r="E179" s="70">
        <v>2006</v>
      </c>
      <c r="F179" s="70" t="s">
        <v>790</v>
      </c>
      <c r="G179" s="1064" t="s">
        <v>1925</v>
      </c>
      <c r="H179" s="70" t="s">
        <v>1926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1929</v>
      </c>
      <c r="B180" s="70">
        <v>293</v>
      </c>
      <c r="C180" s="70">
        <v>4</v>
      </c>
      <c r="D180" s="70">
        <v>18</v>
      </c>
      <c r="E180" s="70">
        <v>2007</v>
      </c>
      <c r="F180" s="70" t="s">
        <v>791</v>
      </c>
      <c r="G180" s="70" t="s">
        <v>1925</v>
      </c>
      <c r="H180" s="70" t="s">
        <v>1926</v>
      </c>
      <c r="I180" s="148"/>
      <c r="J180" s="71">
        <v>10.90558483961289</v>
      </c>
      <c r="K180" s="71">
        <v>1.601281381226036</v>
      </c>
      <c r="L180" s="71">
        <v>18.118619783805901</v>
      </c>
      <c r="M180" s="71">
        <v>21.870306119880251</v>
      </c>
      <c r="N180" s="71">
        <v>25.933163050124129</v>
      </c>
      <c r="O180" s="71">
        <v>22.312438492632669</v>
      </c>
      <c r="P180" s="71">
        <v>33.58035327471007</v>
      </c>
      <c r="Q180" s="71">
        <v>1.37482453381942</v>
      </c>
      <c r="R180" s="71">
        <v>0.71191796293331933</v>
      </c>
      <c r="S180" s="71">
        <v>1.2968831806700001</v>
      </c>
      <c r="T180" s="72"/>
      <c r="U180" s="71">
        <v>522539</v>
      </c>
      <c r="V180" s="71">
        <v>719</v>
      </c>
      <c r="W180" s="71">
        <v>202</v>
      </c>
      <c r="X180" s="71">
        <v>5657</v>
      </c>
      <c r="Y180" s="71">
        <v>9390</v>
      </c>
      <c r="Z180" s="71">
        <v>11040</v>
      </c>
      <c r="AA180" s="71">
        <v>6576</v>
      </c>
      <c r="AB180" s="71">
        <v>22102</v>
      </c>
      <c r="AC180" s="71">
        <v>129500</v>
      </c>
      <c r="AD180" s="71">
        <v>1.2968831806700001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1930</v>
      </c>
      <c r="B181" s="70">
        <v>294</v>
      </c>
      <c r="C181" s="70">
        <v>5</v>
      </c>
      <c r="D181" s="70">
        <v>18</v>
      </c>
      <c r="E181" s="70">
        <v>2008</v>
      </c>
      <c r="F181" s="70" t="s">
        <v>792</v>
      </c>
      <c r="G181" s="70" t="s">
        <v>1925</v>
      </c>
      <c r="H181" s="70" t="s">
        <v>1926</v>
      </c>
      <c r="I181" s="148"/>
      <c r="J181" s="71">
        <v>9.9013299274441664</v>
      </c>
      <c r="K181" s="71">
        <v>1.1832846034700759</v>
      </c>
      <c r="L181" s="71">
        <v>16.025546973741701</v>
      </c>
      <c r="M181" s="71">
        <v>22.941182844987189</v>
      </c>
      <c r="N181" s="71">
        <v>21.954026352009119</v>
      </c>
      <c r="O181" s="71">
        <v>21.39966347045252</v>
      </c>
      <c r="P181" s="71">
        <v>32.685168949803497</v>
      </c>
      <c r="Q181" s="71">
        <v>1.32797629818259</v>
      </c>
      <c r="R181" s="71">
        <v>0.68231544741342232</v>
      </c>
      <c r="S181" s="71">
        <v>3.253650557249999</v>
      </c>
      <c r="T181" s="72"/>
      <c r="U181" s="71">
        <v>512082</v>
      </c>
      <c r="V181" s="71">
        <v>719</v>
      </c>
      <c r="W181" s="71">
        <v>202</v>
      </c>
      <c r="X181" s="71">
        <v>5657</v>
      </c>
      <c r="Y181" s="71">
        <v>9404</v>
      </c>
      <c r="Z181" s="71">
        <v>10960</v>
      </c>
      <c r="AA181" s="71">
        <v>6408</v>
      </c>
      <c r="AB181" s="71">
        <v>21700</v>
      </c>
      <c r="AC181" s="71">
        <v>128880</v>
      </c>
      <c r="AD181" s="71">
        <v>3.253650557249999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1931</v>
      </c>
      <c r="B182" s="70">
        <v>295</v>
      </c>
      <c r="C182" s="70">
        <v>6</v>
      </c>
      <c r="D182" s="70">
        <v>18</v>
      </c>
      <c r="E182" s="70">
        <v>2009</v>
      </c>
      <c r="F182" s="70" t="s">
        <v>176</v>
      </c>
      <c r="G182" s="70" t="s">
        <v>1925</v>
      </c>
      <c r="H182" s="70" t="s">
        <v>1926</v>
      </c>
      <c r="I182" s="148"/>
      <c r="J182" s="71">
        <v>9.5984848165953327</v>
      </c>
      <c r="K182" s="71">
        <v>1.104623189180544</v>
      </c>
      <c r="L182" s="71">
        <v>14.166342669708991</v>
      </c>
      <c r="M182" s="71">
        <v>22.561785922425919</v>
      </c>
      <c r="N182" s="71">
        <v>20.963414070812451</v>
      </c>
      <c r="O182" s="71">
        <v>21.8505762999078</v>
      </c>
      <c r="P182" s="71">
        <v>31.306246790665909</v>
      </c>
      <c r="Q182" s="71">
        <v>1.2475051714727601</v>
      </c>
      <c r="R182" s="71">
        <v>0.72108511918142659</v>
      </c>
      <c r="S182" s="71">
        <v>1.9070127132000001</v>
      </c>
      <c r="T182" s="72"/>
      <c r="U182" s="71">
        <v>440615</v>
      </c>
      <c r="V182" s="71">
        <v>607</v>
      </c>
      <c r="W182" s="71">
        <v>243</v>
      </c>
      <c r="X182" s="71">
        <v>5809</v>
      </c>
      <c r="Y182" s="71">
        <v>9387</v>
      </c>
      <c r="Z182" s="71">
        <v>11046</v>
      </c>
      <c r="AA182" s="71">
        <v>6301</v>
      </c>
      <c r="AB182" s="71">
        <v>21399</v>
      </c>
      <c r="AC182" s="71">
        <v>132877</v>
      </c>
      <c r="AD182" s="71">
        <v>1.9070127132000001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1932</v>
      </c>
      <c r="B183" s="70">
        <v>296</v>
      </c>
      <c r="C183" s="70">
        <v>7</v>
      </c>
      <c r="D183" s="70">
        <v>18</v>
      </c>
      <c r="E183" s="70">
        <v>2010</v>
      </c>
      <c r="F183" s="70" t="s">
        <v>177</v>
      </c>
      <c r="G183" s="70" t="s">
        <v>1925</v>
      </c>
      <c r="H183" s="70" t="s">
        <v>1926</v>
      </c>
      <c r="I183" s="148"/>
      <c r="J183" s="71">
        <v>7.987594256305627</v>
      </c>
      <c r="K183" s="71">
        <v>1.2074887624889641</v>
      </c>
      <c r="L183" s="71">
        <v>12.860396333882189</v>
      </c>
      <c r="M183" s="71">
        <v>24.0894451025287</v>
      </c>
      <c r="N183" s="71">
        <v>25.448288362434301</v>
      </c>
      <c r="O183" s="71">
        <v>21.905061230988611</v>
      </c>
      <c r="P183" s="71">
        <v>31.471140163710519</v>
      </c>
      <c r="Q183" s="71">
        <v>1.2813903061262799</v>
      </c>
      <c r="R183" s="71">
        <v>0.71004419790323425</v>
      </c>
      <c r="S183" s="71">
        <v>2.0161747152</v>
      </c>
      <c r="T183" s="72"/>
      <c r="U183" s="71">
        <v>389634</v>
      </c>
      <c r="V183" s="71">
        <v>607</v>
      </c>
      <c r="W183" s="71">
        <v>243</v>
      </c>
      <c r="X183" s="71">
        <v>5809</v>
      </c>
      <c r="Y183" s="71">
        <v>9426</v>
      </c>
      <c r="Z183" s="71">
        <v>11125</v>
      </c>
      <c r="AA183" s="71">
        <v>6176</v>
      </c>
      <c r="AB183" s="71">
        <v>21062</v>
      </c>
      <c r="AC183" s="71">
        <v>123994</v>
      </c>
      <c r="AD183" s="71">
        <v>2.0161747152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1933</v>
      </c>
      <c r="B184" s="70">
        <v>297</v>
      </c>
      <c r="C184" s="70">
        <v>8</v>
      </c>
      <c r="D184" s="70">
        <v>18</v>
      </c>
      <c r="E184" s="70">
        <v>2011</v>
      </c>
      <c r="F184" s="70" t="s">
        <v>178</v>
      </c>
      <c r="G184" s="70" t="s">
        <v>1925</v>
      </c>
      <c r="H184" s="70" t="s">
        <v>1926</v>
      </c>
      <c r="I184" s="148"/>
      <c r="J184" s="71">
        <v>9.037198773143281</v>
      </c>
      <c r="K184" s="71">
        <v>1.4753092552781819</v>
      </c>
      <c r="L184" s="71">
        <v>13.14184820907391</v>
      </c>
      <c r="M184" s="71">
        <v>32.081586448400607</v>
      </c>
      <c r="N184" s="71">
        <v>32.063835420423914</v>
      </c>
      <c r="O184" s="71">
        <v>21.589608570877395</v>
      </c>
      <c r="P184" s="71">
        <v>30.056932301785427</v>
      </c>
      <c r="Q184" s="71">
        <v>1.4603140628920499</v>
      </c>
      <c r="R184" s="71">
        <v>0.73222543100011828</v>
      </c>
      <c r="S184" s="71">
        <v>2.0595231044000002</v>
      </c>
      <c r="T184" s="72"/>
      <c r="U184" s="71">
        <v>401302</v>
      </c>
      <c r="V184" s="71">
        <v>607</v>
      </c>
      <c r="W184" s="71">
        <v>243</v>
      </c>
      <c r="X184" s="71">
        <v>5809</v>
      </c>
      <c r="Y184" s="71">
        <v>9394</v>
      </c>
      <c r="Z184" s="71">
        <v>11203</v>
      </c>
      <c r="AA184" s="71">
        <v>6074</v>
      </c>
      <c r="AB184" s="71">
        <v>20809</v>
      </c>
      <c r="AC184" s="71">
        <v>127656</v>
      </c>
      <c r="AD184" s="71">
        <v>2.0595231044000002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1934</v>
      </c>
      <c r="B185" s="70">
        <v>298</v>
      </c>
      <c r="C185" s="70">
        <v>9</v>
      </c>
      <c r="D185" s="70">
        <v>18</v>
      </c>
      <c r="E185" s="70">
        <v>2012</v>
      </c>
      <c r="F185" s="70" t="s">
        <v>179</v>
      </c>
      <c r="G185" s="70" t="s">
        <v>1925</v>
      </c>
      <c r="H185" s="70" t="s">
        <v>1926</v>
      </c>
      <c r="I185" s="148"/>
      <c r="J185" s="71">
        <v>8.2076455757349578</v>
      </c>
      <c r="K185" s="71">
        <v>1.4315034274782761</v>
      </c>
      <c r="L185" s="71">
        <v>13.11291822481528</v>
      </c>
      <c r="M185" s="71">
        <v>35.672031768721659</v>
      </c>
      <c r="N185" s="71">
        <v>32.982258233069878</v>
      </c>
      <c r="O185" s="71">
        <v>21.593705227201472</v>
      </c>
      <c r="P185" s="71">
        <v>29.600888233958948</v>
      </c>
      <c r="Q185" s="71">
        <v>1.56776905638158</v>
      </c>
      <c r="R185" s="71">
        <v>0.79757178873929124</v>
      </c>
      <c r="S185" s="71">
        <v>2.0493954040000002</v>
      </c>
      <c r="T185" s="72"/>
      <c r="U185" s="71">
        <v>382836</v>
      </c>
      <c r="V185" s="71">
        <v>607</v>
      </c>
      <c r="W185" s="71">
        <v>243</v>
      </c>
      <c r="X185" s="71">
        <v>5809</v>
      </c>
      <c r="Y185" s="71">
        <v>9389</v>
      </c>
      <c r="Z185" s="71">
        <v>11294</v>
      </c>
      <c r="AA185" s="71">
        <v>5948</v>
      </c>
      <c r="AB185" s="71">
        <v>20562</v>
      </c>
      <c r="AC185" s="71">
        <v>135447</v>
      </c>
      <c r="AD185" s="71">
        <v>2.0493954040000002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1935</v>
      </c>
      <c r="B186" s="70">
        <v>299</v>
      </c>
      <c r="C186" s="70">
        <v>10</v>
      </c>
      <c r="D186" s="70">
        <v>18</v>
      </c>
      <c r="E186" s="70">
        <v>2013</v>
      </c>
      <c r="F186" s="70" t="s">
        <v>180</v>
      </c>
      <c r="G186" s="70" t="s">
        <v>1925</v>
      </c>
      <c r="H186" s="70" t="s">
        <v>1926</v>
      </c>
      <c r="I186" s="148"/>
      <c r="J186" s="71">
        <v>9.1989225410291677</v>
      </c>
      <c r="K186" s="71">
        <v>1.1991744054683871</v>
      </c>
      <c r="L186" s="71">
        <v>11.554868653809219</v>
      </c>
      <c r="M186" s="71">
        <v>30.76900627797535</v>
      </c>
      <c r="N186" s="71">
        <v>34.830837306420307</v>
      </c>
      <c r="O186" s="71">
        <v>20.65065974124704</v>
      </c>
      <c r="P186" s="71">
        <v>29.033055102385166</v>
      </c>
      <c r="Q186" s="71">
        <v>1.57788512369163</v>
      </c>
      <c r="R186" s="71">
        <v>0.87940766430425987</v>
      </c>
      <c r="S186" s="71">
        <v>1.5545816662800001</v>
      </c>
      <c r="T186" s="72"/>
      <c r="U186" s="71">
        <v>390389</v>
      </c>
      <c r="V186" s="71">
        <v>607</v>
      </c>
      <c r="W186" s="71">
        <v>243</v>
      </c>
      <c r="X186" s="71">
        <v>5809</v>
      </c>
      <c r="Y186" s="71">
        <v>9392</v>
      </c>
      <c r="Z186" s="71">
        <v>11283</v>
      </c>
      <c r="AA186" s="71">
        <v>5812</v>
      </c>
      <c r="AB186" s="71">
        <v>20398</v>
      </c>
      <c r="AC186" s="71">
        <v>145781</v>
      </c>
      <c r="AD186" s="71">
        <v>1.5545816662800001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1936</v>
      </c>
      <c r="B187" s="70">
        <v>300</v>
      </c>
      <c r="C187" s="70">
        <v>11</v>
      </c>
      <c r="D187" s="70">
        <v>18</v>
      </c>
      <c r="E187" s="70">
        <v>2014</v>
      </c>
      <c r="F187" s="70" t="s">
        <v>181</v>
      </c>
      <c r="G187" s="70" t="s">
        <v>1925</v>
      </c>
      <c r="H187" s="70" t="s">
        <v>1926</v>
      </c>
      <c r="I187" s="148"/>
      <c r="J187" s="71">
        <v>8.5738006237537281</v>
      </c>
      <c r="K187" s="71">
        <v>1.1238130892261931</v>
      </c>
      <c r="L187" s="71">
        <v>19.152590523224411</v>
      </c>
      <c r="M187" s="71">
        <v>27.898320676493839</v>
      </c>
      <c r="N187" s="71">
        <v>33.568291196811892</v>
      </c>
      <c r="O187" s="71">
        <v>19.605381163744187</v>
      </c>
      <c r="P187" s="71">
        <v>28.722002215224666</v>
      </c>
      <c r="Q187" s="71">
        <v>1.4888013065069301</v>
      </c>
      <c r="R187" s="71">
        <v>0.844851861632541</v>
      </c>
      <c r="S187" s="71">
        <v>2.0802501356</v>
      </c>
      <c r="T187" s="72"/>
      <c r="U187" s="71">
        <v>385516</v>
      </c>
      <c r="V187" s="71">
        <v>493</v>
      </c>
      <c r="W187" s="71">
        <v>476</v>
      </c>
      <c r="X187" s="71">
        <v>5443</v>
      </c>
      <c r="Y187" s="71">
        <v>9384</v>
      </c>
      <c r="Z187" s="71">
        <v>11282</v>
      </c>
      <c r="AA187" s="71">
        <v>5720</v>
      </c>
      <c r="AB187" s="71">
        <v>20060</v>
      </c>
      <c r="AC187" s="71">
        <v>140493</v>
      </c>
      <c r="AD187" s="71">
        <v>2.0802501356</v>
      </c>
      <c r="AE187" s="72"/>
      <c r="AF187" s="71"/>
      <c r="AG187" s="71"/>
      <c r="AH187" s="71"/>
      <c r="AI187" s="71"/>
      <c r="AJ187" s="71"/>
      <c r="AK187" s="71"/>
      <c r="AL187" s="71"/>
      <c r="AM187" s="71"/>
      <c r="AN187" s="71"/>
      <c r="AO187" s="71"/>
      <c r="AP187" s="71"/>
      <c r="AQ187" s="72"/>
      <c r="AR187" s="71">
        <v>506</v>
      </c>
      <c r="AS187" s="71">
        <v>83</v>
      </c>
      <c r="AT187" s="71">
        <v>0</v>
      </c>
      <c r="AU187" s="71">
        <v>0</v>
      </c>
      <c r="AV187" s="71">
        <v>0</v>
      </c>
      <c r="AW187" s="71">
        <v>0</v>
      </c>
      <c r="AX187" s="71"/>
      <c r="AY187" s="72"/>
      <c r="AZ187" s="71">
        <v>2459.5349999999999</v>
      </c>
      <c r="BA187" s="71">
        <v>9236.07</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1937</v>
      </c>
      <c r="B188" s="70">
        <v>301</v>
      </c>
      <c r="C188" s="70">
        <v>12</v>
      </c>
      <c r="D188" s="70">
        <v>18</v>
      </c>
      <c r="E188" s="70">
        <v>2015</v>
      </c>
      <c r="F188" s="70" t="s">
        <v>182</v>
      </c>
      <c r="G188" s="70" t="s">
        <v>1925</v>
      </c>
      <c r="H188" s="70" t="s">
        <v>1926</v>
      </c>
      <c r="I188" s="148"/>
      <c r="J188" s="71">
        <v>6.9961665378710229</v>
      </c>
      <c r="K188" s="71">
        <v>1.0627624443145329</v>
      </c>
      <c r="L188" s="71">
        <v>22.468942233140211</v>
      </c>
      <c r="M188" s="71">
        <v>32.209049039293447</v>
      </c>
      <c r="N188" s="71">
        <v>28.844067781716799</v>
      </c>
      <c r="O188" s="71">
        <v>19.406450799489523</v>
      </c>
      <c r="P188" s="71">
        <v>28.106481657726121</v>
      </c>
      <c r="Q188" s="71">
        <v>1.42663520435994</v>
      </c>
      <c r="R188" s="71">
        <v>0.6380603166855916</v>
      </c>
      <c r="S188" s="71">
        <v>2.0646644963280001</v>
      </c>
      <c r="T188" s="72"/>
      <c r="U188" s="71">
        <v>355690</v>
      </c>
      <c r="V188" s="71">
        <v>493</v>
      </c>
      <c r="W188" s="71">
        <v>476</v>
      </c>
      <c r="X188" s="71">
        <v>5443</v>
      </c>
      <c r="Y188" s="71">
        <v>9260</v>
      </c>
      <c r="Z188" s="71">
        <v>11275</v>
      </c>
      <c r="AA188" s="71">
        <v>5593</v>
      </c>
      <c r="AB188" s="71">
        <v>19636</v>
      </c>
      <c r="AC188" s="71">
        <v>109066</v>
      </c>
      <c r="AD188" s="71">
        <v>2.0646644963280001</v>
      </c>
      <c r="AE188" s="72"/>
      <c r="AF188" s="71">
        <v>6011657.7858223058</v>
      </c>
      <c r="AG188" s="71">
        <v>824449.4410705372</v>
      </c>
      <c r="AH188" s="71">
        <v>3193295.7888979511</v>
      </c>
      <c r="AI188" s="71">
        <v>33108150.514023788</v>
      </c>
      <c r="AJ188" s="71">
        <v>47413406.478603669</v>
      </c>
      <c r="AK188" s="71">
        <v>0</v>
      </c>
      <c r="AL188" s="71">
        <v>0</v>
      </c>
      <c r="AM188" s="71">
        <v>2691031.4300779919</v>
      </c>
      <c r="AN188" s="71">
        <v>0</v>
      </c>
      <c r="AO188" s="71">
        <v>0</v>
      </c>
      <c r="AP188" s="71">
        <v>93241991.438496247</v>
      </c>
      <c r="AQ188" s="72"/>
      <c r="AR188" s="71">
        <v>540</v>
      </c>
      <c r="AS188" s="71">
        <v>114</v>
      </c>
      <c r="AT188" s="71">
        <v>0</v>
      </c>
      <c r="AU188" s="71">
        <v>0</v>
      </c>
      <c r="AV188" s="71">
        <v>0</v>
      </c>
      <c r="AW188" s="71">
        <v>0</v>
      </c>
      <c r="AX188" s="71"/>
      <c r="AY188" s="72"/>
      <c r="AZ188" s="71">
        <v>2722.6350000000002</v>
      </c>
      <c r="BA188" s="71">
        <v>10938.47</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1938</v>
      </c>
      <c r="B189" s="70">
        <v>302</v>
      </c>
      <c r="C189" s="70">
        <v>13</v>
      </c>
      <c r="D189" s="70">
        <v>18</v>
      </c>
      <c r="E189" s="70">
        <v>2016</v>
      </c>
      <c r="F189" s="70" t="s">
        <v>155</v>
      </c>
      <c r="G189" s="70" t="s">
        <v>1925</v>
      </c>
      <c r="H189" s="70" t="s">
        <v>1926</v>
      </c>
      <c r="I189" s="148"/>
      <c r="J189" s="71">
        <v>6.5808372782385147</v>
      </c>
      <c r="K189" s="71">
        <v>1.0263136852389561</v>
      </c>
      <c r="L189" s="71">
        <v>23.746803644824364</v>
      </c>
      <c r="M189" s="71">
        <v>22.747179202872889</v>
      </c>
      <c r="N189" s="71">
        <v>24.772230851731177</v>
      </c>
      <c r="O189" s="71">
        <v>19.063670552935989</v>
      </c>
      <c r="P189" s="71">
        <v>27.165114333333477</v>
      </c>
      <c r="Q189" s="71">
        <v>1.3598784322211959</v>
      </c>
      <c r="R189" s="71">
        <v>0.80040754407899872</v>
      </c>
      <c r="S189" s="71">
        <v>0</v>
      </c>
      <c r="T189" s="72"/>
      <c r="U189" s="71">
        <v>389257</v>
      </c>
      <c r="V189" s="71">
        <v>493</v>
      </c>
      <c r="W189" s="71">
        <v>476</v>
      </c>
      <c r="X189" s="71">
        <v>5443</v>
      </c>
      <c r="Y189" s="71">
        <v>9230</v>
      </c>
      <c r="Z189" s="71">
        <v>11212</v>
      </c>
      <c r="AA189" s="71">
        <v>5591</v>
      </c>
      <c r="AB189" s="71">
        <v>19253</v>
      </c>
      <c r="AC189" s="71">
        <v>136701.72973300301</v>
      </c>
      <c r="AD189" s="71">
        <v>0</v>
      </c>
      <c r="AE189" s="72"/>
      <c r="AF189" s="71">
        <v>5775336.5974133974</v>
      </c>
      <c r="AG189" s="71">
        <v>780932.0633963244</v>
      </c>
      <c r="AH189" s="71">
        <v>2705960.699580329</v>
      </c>
      <c r="AI189" s="71">
        <v>33774274.468087919</v>
      </c>
      <c r="AJ189" s="71">
        <v>40042703.253363729</v>
      </c>
      <c r="AK189" s="71">
        <v>0</v>
      </c>
      <c r="AL189" s="71">
        <v>0</v>
      </c>
      <c r="AM189" s="71">
        <v>2640592.7756340262</v>
      </c>
      <c r="AN189" s="71">
        <v>0</v>
      </c>
      <c r="AO189" s="71">
        <v>0</v>
      </c>
      <c r="AP189" s="71">
        <v>85719799.857475728</v>
      </c>
      <c r="AQ189" s="72"/>
      <c r="AR189" s="71">
        <v>559</v>
      </c>
      <c r="AS189" s="71">
        <v>120</v>
      </c>
      <c r="AT189" s="71">
        <v>0</v>
      </c>
      <c r="AU189" s="71">
        <v>0</v>
      </c>
      <c r="AV189" s="71">
        <v>0</v>
      </c>
      <c r="AW189" s="71">
        <v>0</v>
      </c>
      <c r="AX189" s="71"/>
      <c r="AY189" s="72"/>
      <c r="AZ189" s="71">
        <v>2844.2350000000001</v>
      </c>
      <c r="BA189" s="71">
        <v>11289.07</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1939</v>
      </c>
      <c r="B190" s="70">
        <v>303</v>
      </c>
      <c r="C190" s="70">
        <v>14</v>
      </c>
      <c r="D190" s="70">
        <v>18</v>
      </c>
      <c r="E190" s="70">
        <v>2017</v>
      </c>
      <c r="F190" s="70" t="s">
        <v>156</v>
      </c>
      <c r="G190" s="70" t="s">
        <v>1925</v>
      </c>
      <c r="H190" s="70" t="s">
        <v>1926</v>
      </c>
      <c r="I190" s="148"/>
      <c r="J190" s="71">
        <v>6.010109755182822</v>
      </c>
      <c r="K190" s="71">
        <v>1.0169175277138864</v>
      </c>
      <c r="L190" s="71">
        <v>20.427223050704857</v>
      </c>
      <c r="M190" s="71">
        <v>19.2960720322118</v>
      </c>
      <c r="N190" s="71">
        <v>25.53090328613952</v>
      </c>
      <c r="O190" s="71">
        <v>18.672314617743385</v>
      </c>
      <c r="P190" s="71">
        <v>26.519894555115236</v>
      </c>
      <c r="Q190" s="71">
        <v>1.29119505613375</v>
      </c>
      <c r="R190" s="71">
        <v>0.61654393975295796</v>
      </c>
      <c r="S190" s="71">
        <v>0</v>
      </c>
      <c r="T190" s="72"/>
      <c r="U190" s="71">
        <v>381819</v>
      </c>
      <c r="V190" s="71">
        <v>493</v>
      </c>
      <c r="W190" s="71">
        <v>476</v>
      </c>
      <c r="X190" s="71">
        <v>5443</v>
      </c>
      <c r="Y190" s="71">
        <v>9180</v>
      </c>
      <c r="Z190" s="71">
        <v>11164</v>
      </c>
      <c r="AA190" s="71">
        <v>5493</v>
      </c>
      <c r="AB190" s="71">
        <v>18904</v>
      </c>
      <c r="AC190" s="71">
        <v>107389</v>
      </c>
      <c r="AD190" s="71">
        <v>0</v>
      </c>
      <c r="AE190" s="72"/>
      <c r="AF190" s="71">
        <v>5374487.369287882</v>
      </c>
      <c r="AG190" s="71">
        <v>791794.43037425843</v>
      </c>
      <c r="AH190" s="71">
        <v>2991623.4745169408</v>
      </c>
      <c r="AI190" s="71">
        <v>31016727.98755455</v>
      </c>
      <c r="AJ190" s="71">
        <v>45357535.920561641</v>
      </c>
      <c r="AK190" s="71">
        <v>0</v>
      </c>
      <c r="AL190" s="71">
        <v>0</v>
      </c>
      <c r="AM190" s="71">
        <v>2596783.5406443118</v>
      </c>
      <c r="AN190" s="71">
        <v>0</v>
      </c>
      <c r="AO190" s="71">
        <v>0</v>
      </c>
      <c r="AP190" s="71">
        <v>88128952.722939596</v>
      </c>
      <c r="AQ190" s="72"/>
      <c r="AR190" s="71">
        <v>570</v>
      </c>
      <c r="AS190" s="71">
        <v>130</v>
      </c>
      <c r="AT190" s="71">
        <v>0</v>
      </c>
      <c r="AU190" s="71">
        <v>0</v>
      </c>
      <c r="AV190" s="71">
        <v>0</v>
      </c>
      <c r="AW190" s="71">
        <v>0</v>
      </c>
      <c r="AX190" s="71"/>
      <c r="AY190" s="72"/>
      <c r="AZ190" s="71">
        <v>2916.8049999999998</v>
      </c>
      <c r="BA190" s="71">
        <v>11670.07</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1940</v>
      </c>
      <c r="B191" s="70">
        <v>304</v>
      </c>
      <c r="C191" s="70">
        <v>15</v>
      </c>
      <c r="D191" s="70">
        <v>18</v>
      </c>
      <c r="E191" s="70">
        <v>2018</v>
      </c>
      <c r="F191" s="70" t="s">
        <v>183</v>
      </c>
      <c r="G191" s="70" t="s">
        <v>1925</v>
      </c>
      <c r="H191" s="70" t="s">
        <v>1926</v>
      </c>
      <c r="I191" s="148"/>
      <c r="J191" s="71">
        <v>5.8972585220245008</v>
      </c>
      <c r="K191" s="71">
        <v>0.87644128701307422</v>
      </c>
      <c r="L191" s="71">
        <v>18.177183930870527</v>
      </c>
      <c r="M191" s="71">
        <v>18.6169179312766</v>
      </c>
      <c r="N191" s="71">
        <v>16.993736997330377</v>
      </c>
      <c r="O191" s="71">
        <v>18.226317415264766</v>
      </c>
      <c r="P191" s="71">
        <v>25.844839105551134</v>
      </c>
      <c r="Q191" s="71">
        <v>1.1808483067064901</v>
      </c>
      <c r="R191" s="71">
        <v>0.6772015383227088</v>
      </c>
      <c r="S191" s="71">
        <v>0</v>
      </c>
      <c r="T191" s="72"/>
      <c r="U191" s="71">
        <v>386876</v>
      </c>
      <c r="V191" s="71">
        <v>493</v>
      </c>
      <c r="W191" s="71">
        <v>476</v>
      </c>
      <c r="X191" s="71">
        <v>5443</v>
      </c>
      <c r="Y191" s="71">
        <v>9132</v>
      </c>
      <c r="Z191" s="71">
        <v>11106</v>
      </c>
      <c r="AA191" s="71">
        <v>5407</v>
      </c>
      <c r="AB191" s="71">
        <v>18631</v>
      </c>
      <c r="AC191" s="71">
        <v>117492</v>
      </c>
      <c r="AD191" s="71">
        <v>0</v>
      </c>
      <c r="AE191" s="72"/>
      <c r="AF191" s="71">
        <v>5697221.3872515187</v>
      </c>
      <c r="AG191" s="71">
        <v>697637.99179444194</v>
      </c>
      <c r="AH191" s="71">
        <v>2772743.5984524419</v>
      </c>
      <c r="AI191" s="71">
        <v>31690585.172209021</v>
      </c>
      <c r="AJ191" s="71">
        <v>34724194.642433912</v>
      </c>
      <c r="AK191" s="71">
        <v>0</v>
      </c>
      <c r="AL191" s="71">
        <v>0</v>
      </c>
      <c r="AM191" s="71">
        <v>2564577.84366873</v>
      </c>
      <c r="AN191" s="71">
        <v>0</v>
      </c>
      <c r="AO191" s="71">
        <v>0</v>
      </c>
      <c r="AP191" s="71">
        <v>78146960.635810062</v>
      </c>
      <c r="AQ191" s="72"/>
      <c r="AR191" s="71">
        <v>598</v>
      </c>
      <c r="AS191" s="71">
        <v>161</v>
      </c>
      <c r="AT191" s="71">
        <v>0</v>
      </c>
      <c r="AU191" s="71">
        <v>1</v>
      </c>
      <c r="AV191" s="71">
        <v>0</v>
      </c>
      <c r="AW191" s="71">
        <v>1</v>
      </c>
      <c r="AX191" s="71"/>
      <c r="AY191" s="72"/>
      <c r="AZ191" s="71">
        <v>3083.0850000000009</v>
      </c>
      <c r="BA191" s="71">
        <v>13036.67</v>
      </c>
      <c r="BB191" s="71">
        <v>0</v>
      </c>
      <c r="BC191" s="71">
        <v>450</v>
      </c>
      <c r="BD191" s="71">
        <v>0</v>
      </c>
      <c r="BE191" s="71">
        <v>1940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1941</v>
      </c>
      <c r="B192" s="70">
        <v>305</v>
      </c>
      <c r="C192" s="70">
        <v>16</v>
      </c>
      <c r="D192" s="70">
        <v>18</v>
      </c>
      <c r="E192" s="70">
        <v>2019</v>
      </c>
      <c r="F192" s="70" t="s">
        <v>158</v>
      </c>
      <c r="G192" s="70" t="s">
        <v>1925</v>
      </c>
      <c r="H192" s="70" t="s">
        <v>1926</v>
      </c>
      <c r="I192" s="148"/>
      <c r="J192" s="71">
        <v>4.9243279226135623</v>
      </c>
      <c r="K192" s="71">
        <v>0.8244622971458242</v>
      </c>
      <c r="L192" s="71">
        <v>18.464068297478679</v>
      </c>
      <c r="M192" s="71">
        <v>20.848931967293634</v>
      </c>
      <c r="N192" s="71">
        <v>17.331139527807817</v>
      </c>
      <c r="O192" s="71">
        <v>17.579587722163136</v>
      </c>
      <c r="P192" s="71">
        <v>24.811685593161606</v>
      </c>
      <c r="Q192" s="71">
        <v>1.12164495043127</v>
      </c>
      <c r="R192" s="71">
        <v>1.0677447747747222</v>
      </c>
      <c r="S192" s="71">
        <v>0</v>
      </c>
      <c r="T192" s="72"/>
      <c r="U192" s="71">
        <v>320084</v>
      </c>
      <c r="V192" s="71">
        <v>493</v>
      </c>
      <c r="W192" s="71">
        <v>476</v>
      </c>
      <c r="X192" s="71">
        <v>5443</v>
      </c>
      <c r="Y192" s="71">
        <v>9018</v>
      </c>
      <c r="Z192" s="71">
        <v>11006</v>
      </c>
      <c r="AA192" s="71">
        <v>5152</v>
      </c>
      <c r="AB192" s="71">
        <v>18176</v>
      </c>
      <c r="AC192" s="71">
        <v>188284</v>
      </c>
      <c r="AD192" s="71">
        <v>0</v>
      </c>
      <c r="AE192" s="72"/>
      <c r="AF192" s="71">
        <v>4248930.1659714691</v>
      </c>
      <c r="AG192" s="71">
        <v>675665.24671264924</v>
      </c>
      <c r="AH192" s="71">
        <v>3018628.607127571</v>
      </c>
      <c r="AI192" s="71">
        <v>31317672.608827129</v>
      </c>
      <c r="AJ192" s="71">
        <v>36022187.399990827</v>
      </c>
      <c r="AK192" s="71">
        <v>0</v>
      </c>
      <c r="AL192" s="71">
        <v>0</v>
      </c>
      <c r="AM192" s="71">
        <v>2475434.3711452577</v>
      </c>
      <c r="AN192" s="71">
        <v>0</v>
      </c>
      <c r="AO192" s="71">
        <v>0</v>
      </c>
      <c r="AP192" s="71">
        <v>77758518.399774909</v>
      </c>
      <c r="AQ192" s="72"/>
      <c r="AR192" s="71">
        <v>617</v>
      </c>
      <c r="AS192" s="71">
        <v>189</v>
      </c>
      <c r="AT192" s="71">
        <v>0</v>
      </c>
      <c r="AU192" s="71">
        <v>1</v>
      </c>
      <c r="AV192" s="71">
        <v>0</v>
      </c>
      <c r="AW192" s="71">
        <v>1</v>
      </c>
      <c r="AX192" s="71"/>
      <c r="AY192" s="72"/>
      <c r="AZ192" s="71">
        <v>3208.645</v>
      </c>
      <c r="BA192" s="71">
        <v>14860.27</v>
      </c>
      <c r="BB192" s="71">
        <v>0</v>
      </c>
      <c r="BC192" s="71">
        <v>450</v>
      </c>
      <c r="BD192" s="71">
        <v>0</v>
      </c>
      <c r="BE192" s="71">
        <v>1940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1942</v>
      </c>
      <c r="B193" s="70">
        <v>306</v>
      </c>
      <c r="C193" s="70">
        <v>17</v>
      </c>
      <c r="D193" s="70">
        <v>18</v>
      </c>
      <c r="E193" s="70">
        <v>2020</v>
      </c>
      <c r="F193" s="70" t="s">
        <v>159</v>
      </c>
      <c r="G193" s="70" t="s">
        <v>1925</v>
      </c>
      <c r="H193" s="70" t="s">
        <v>1926</v>
      </c>
      <c r="I193" s="148"/>
      <c r="J193" s="71">
        <v>3.9211121171309529</v>
      </c>
      <c r="K193" s="71">
        <v>0.82201698208959018</v>
      </c>
      <c r="L193" s="71">
        <v>19.024257926725451</v>
      </c>
      <c r="M193" s="71">
        <v>17.298081498689484</v>
      </c>
      <c r="N193" s="71">
        <v>19.093437504625221</v>
      </c>
      <c r="O193" s="71">
        <v>15.182492680563541</v>
      </c>
      <c r="P193" s="71">
        <v>23.180389111175383</v>
      </c>
      <c r="Q193" s="71">
        <v>1.0449019400756501</v>
      </c>
      <c r="R193" s="71">
        <v>0.64963700355515774</v>
      </c>
      <c r="S193" s="71">
        <v>0</v>
      </c>
      <c r="T193" s="72"/>
      <c r="U193" s="71">
        <v>276677</v>
      </c>
      <c r="V193" s="71">
        <v>429</v>
      </c>
      <c r="W193" s="71">
        <v>460</v>
      </c>
      <c r="X193" s="71">
        <v>4741</v>
      </c>
      <c r="Y193" s="71">
        <v>8925</v>
      </c>
      <c r="Z193" s="71">
        <v>10849</v>
      </c>
      <c r="AA193" s="71">
        <v>5116</v>
      </c>
      <c r="AB193" s="71">
        <v>17722</v>
      </c>
      <c r="AC193" s="71">
        <v>115160.99999999999</v>
      </c>
      <c r="AD193" s="71">
        <v>0</v>
      </c>
      <c r="AE193" s="72"/>
      <c r="AF193" s="71">
        <v>3384435.185002157</v>
      </c>
      <c r="AG193" s="71">
        <v>612957.8122687221</v>
      </c>
      <c r="AH193" s="71">
        <v>3191024.9602311817</v>
      </c>
      <c r="AI193" s="71">
        <v>25459805.364842955</v>
      </c>
      <c r="AJ193" s="71">
        <v>42257531.082270093</v>
      </c>
      <c r="AK193" s="71"/>
      <c r="AL193" s="71"/>
      <c r="AM193" s="71">
        <v>2312917.8955266592</v>
      </c>
      <c r="AN193" s="71"/>
      <c r="AO193" s="71"/>
      <c r="AP193" s="71">
        <v>77218672.300141767</v>
      </c>
      <c r="AQ193" s="72"/>
      <c r="AR193" s="71">
        <v>633</v>
      </c>
      <c r="AS193" s="71">
        <v>265</v>
      </c>
      <c r="AT193" s="71">
        <v>1</v>
      </c>
      <c r="AU193" s="71">
        <v>1</v>
      </c>
      <c r="AV193" s="71">
        <v>0</v>
      </c>
      <c r="AW193" s="71">
        <v>1</v>
      </c>
      <c r="AX193" s="71"/>
      <c r="AY193" s="72"/>
      <c r="AZ193" s="71">
        <v>3327.795000000001</v>
      </c>
      <c r="BA193" s="71">
        <v>18621.369999999992</v>
      </c>
      <c r="BB193" s="71">
        <v>64800</v>
      </c>
      <c r="BC193" s="71">
        <v>450</v>
      </c>
      <c r="BD193" s="71">
        <v>0</v>
      </c>
      <c r="BE193" s="71">
        <v>1940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1943</v>
      </c>
      <c r="B194" s="70">
        <v>306</v>
      </c>
      <c r="C194" s="70">
        <v>18</v>
      </c>
      <c r="D194" s="70">
        <v>18</v>
      </c>
      <c r="E194" s="70">
        <v>2021</v>
      </c>
      <c r="F194" s="70" t="s">
        <v>160</v>
      </c>
      <c r="G194" s="70" t="s">
        <v>1925</v>
      </c>
      <c r="H194" s="70" t="s">
        <v>1926</v>
      </c>
      <c r="I194" s="148"/>
      <c r="J194" s="71">
        <v>3.9276099309828836</v>
      </c>
      <c r="K194" s="71">
        <v>0.82510466578306785</v>
      </c>
      <c r="L194" s="71">
        <v>17.506588958449839</v>
      </c>
      <c r="M194" s="71">
        <v>15.748105850759815</v>
      </c>
      <c r="N194" s="71">
        <v>15.832109254706555</v>
      </c>
      <c r="O194" s="71">
        <v>14.601194473241481</v>
      </c>
      <c r="P194" s="71">
        <v>23.6930638884009</v>
      </c>
      <c r="Q194" s="71">
        <v>1.015585346071</v>
      </c>
      <c r="R194" s="71">
        <v>0.75995886957474712</v>
      </c>
      <c r="S194" s="71">
        <v>0</v>
      </c>
      <c r="T194" s="72"/>
      <c r="U194" s="71">
        <v>314359</v>
      </c>
      <c r="V194" s="71">
        <v>429</v>
      </c>
      <c r="W194" s="71">
        <v>460</v>
      </c>
      <c r="X194" s="71">
        <v>4741</v>
      </c>
      <c r="Y194" s="71">
        <v>8848</v>
      </c>
      <c r="Z194" s="71">
        <v>10743</v>
      </c>
      <c r="AA194" s="71">
        <v>5099</v>
      </c>
      <c r="AB194" s="71">
        <v>17394</v>
      </c>
      <c r="AC194" s="71">
        <v>130691.99999999999</v>
      </c>
      <c r="AD194" s="71">
        <v>0</v>
      </c>
      <c r="AE194" s="72"/>
      <c r="AF194" s="71">
        <v>3512215.5061889752</v>
      </c>
      <c r="AG194" s="71">
        <v>653250.5531871987</v>
      </c>
      <c r="AH194" s="71">
        <v>2917192.9221196352</v>
      </c>
      <c r="AI194" s="71">
        <v>28116690.022539113</v>
      </c>
      <c r="AJ194" s="71">
        <v>38651741.002039328</v>
      </c>
      <c r="AK194" s="71">
        <v>0</v>
      </c>
      <c r="AL194" s="71">
        <v>0</v>
      </c>
      <c r="AM194" s="71">
        <v>2283204.0645289239</v>
      </c>
      <c r="AN194" s="71">
        <v>0</v>
      </c>
      <c r="AO194" s="71">
        <v>0</v>
      </c>
      <c r="AP194" s="71">
        <v>76134294.070603177</v>
      </c>
      <c r="AQ194" s="72"/>
      <c r="AR194" s="71">
        <v>669</v>
      </c>
      <c r="AS194" s="71">
        <v>286</v>
      </c>
      <c r="AT194" s="71">
        <v>1</v>
      </c>
      <c r="AU194" s="71">
        <v>1</v>
      </c>
      <c r="AV194" s="71">
        <v>0</v>
      </c>
      <c r="AW194" s="71">
        <v>1</v>
      </c>
      <c r="AX194" s="71"/>
      <c r="AY194" s="72"/>
      <c r="AZ194" s="71">
        <v>3588.1200000000022</v>
      </c>
      <c r="BA194" s="71">
        <v>19822.869999999981</v>
      </c>
      <c r="BB194" s="71">
        <v>64800</v>
      </c>
      <c r="BC194" s="71">
        <v>450</v>
      </c>
      <c r="BD194" s="71">
        <v>0</v>
      </c>
      <c r="BE194" s="71">
        <v>1940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1944</v>
      </c>
      <c r="B195" s="70">
        <v>306</v>
      </c>
      <c r="C195" s="70">
        <v>19</v>
      </c>
      <c r="D195" s="70">
        <v>18</v>
      </c>
      <c r="E195" s="70">
        <v>2022</v>
      </c>
      <c r="F195" s="70" t="s">
        <v>161</v>
      </c>
      <c r="G195" s="70" t="s">
        <v>1925</v>
      </c>
      <c r="H195" s="70" t="s">
        <v>1926</v>
      </c>
      <c r="I195" s="148"/>
      <c r="J195" s="71">
        <v>3.487542309981555</v>
      </c>
      <c r="K195" s="71">
        <v>0.8408334308728036</v>
      </c>
      <c r="L195" s="71">
        <v>15.209486657260879</v>
      </c>
      <c r="M195" s="71">
        <v>16.202898331968392</v>
      </c>
      <c r="N195" s="71">
        <v>23.624410135555181</v>
      </c>
      <c r="O195" s="71">
        <v>15.240618442889083</v>
      </c>
      <c r="P195" s="71">
        <v>23.172534061594188</v>
      </c>
      <c r="Q195" s="71">
        <v>1.0001986241953618</v>
      </c>
      <c r="R195" s="71">
        <v>0.74858005899654068</v>
      </c>
      <c r="S195" s="71">
        <v>0</v>
      </c>
      <c r="T195" s="72"/>
      <c r="U195" s="71">
        <v>312809</v>
      </c>
      <c r="V195" s="71">
        <v>429</v>
      </c>
      <c r="W195" s="71">
        <v>460</v>
      </c>
      <c r="X195" s="71">
        <v>4741</v>
      </c>
      <c r="Y195" s="71">
        <v>8765</v>
      </c>
      <c r="Z195" s="71">
        <v>10654</v>
      </c>
      <c r="AA195" s="71">
        <v>5063</v>
      </c>
      <c r="AB195" s="71">
        <v>16990</v>
      </c>
      <c r="AC195" s="71">
        <v>130351.99999999997</v>
      </c>
      <c r="AD195" s="71">
        <v>0</v>
      </c>
      <c r="AE195" s="72"/>
      <c r="AF195" s="71">
        <v>3226622.9885601485</v>
      </c>
      <c r="AG195" s="71">
        <v>654611.40707076702</v>
      </c>
      <c r="AH195" s="71">
        <v>2991558.4070172003</v>
      </c>
      <c r="AI195" s="71">
        <v>25999325.336385705</v>
      </c>
      <c r="AJ195" s="71">
        <v>46820238.116655797</v>
      </c>
      <c r="AK195" s="71">
        <v>0</v>
      </c>
      <c r="AL195" s="71">
        <v>0</v>
      </c>
      <c r="AM195" s="71">
        <v>2193872.7319768937</v>
      </c>
      <c r="AN195" s="71">
        <v>0</v>
      </c>
      <c r="AO195" s="71">
        <v>0</v>
      </c>
      <c r="AP195" s="71">
        <v>81886228.987666517</v>
      </c>
      <c r="AQ195" s="72"/>
      <c r="AR195" s="71">
        <v>726</v>
      </c>
      <c r="AS195" s="71">
        <v>312</v>
      </c>
      <c r="AT195" s="71">
        <v>1</v>
      </c>
      <c r="AU195" s="71">
        <v>1</v>
      </c>
      <c r="AV195" s="71">
        <v>0</v>
      </c>
      <c r="AW195" s="71">
        <v>1</v>
      </c>
      <c r="AX195" s="71"/>
      <c r="AY195" s="72"/>
      <c r="AZ195" s="71">
        <v>4029.8200000000043</v>
      </c>
      <c r="BA195" s="71">
        <v>20999.869999999981</v>
      </c>
      <c r="BB195" s="71">
        <v>64800</v>
      </c>
      <c r="BC195" s="71">
        <v>450</v>
      </c>
      <c r="BD195" s="71">
        <v>0</v>
      </c>
      <c r="BE195" s="71">
        <v>1940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1945</v>
      </c>
      <c r="B196" s="70">
        <v>306</v>
      </c>
      <c r="C196" s="70">
        <v>20</v>
      </c>
      <c r="D196" s="70">
        <v>18</v>
      </c>
      <c r="E196" s="70">
        <v>2023</v>
      </c>
      <c r="F196" s="70" t="s">
        <v>1539</v>
      </c>
      <c r="G196" s="70" t="s">
        <v>1925</v>
      </c>
      <c r="H196" s="70" t="s">
        <v>1926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748</v>
      </c>
      <c r="AS196" s="71">
        <v>319</v>
      </c>
      <c r="AT196" s="71">
        <v>1</v>
      </c>
      <c r="AU196" s="71">
        <v>1</v>
      </c>
      <c r="AV196" s="71">
        <v>0</v>
      </c>
      <c r="AW196" s="71">
        <v>1</v>
      </c>
      <c r="AX196" s="71"/>
      <c r="AY196" s="72"/>
      <c r="AZ196" s="71">
        <v>4154.4700000000057</v>
      </c>
      <c r="BA196" s="71">
        <v>39269.369999999981</v>
      </c>
      <c r="BB196" s="71">
        <v>64800</v>
      </c>
      <c r="BC196" s="71">
        <v>450</v>
      </c>
      <c r="BD196" s="71">
        <v>0</v>
      </c>
      <c r="BE196" s="71">
        <v>1940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1946</v>
      </c>
      <c r="B197" s="70">
        <v>306</v>
      </c>
      <c r="C197" s="70">
        <v>21</v>
      </c>
      <c r="D197" s="70">
        <v>18</v>
      </c>
      <c r="E197" s="70">
        <v>2024</v>
      </c>
      <c r="F197" s="70" t="s">
        <v>1554</v>
      </c>
      <c r="G197" s="1064" t="s">
        <v>1925</v>
      </c>
      <c r="H197" s="70" t="s">
        <v>1926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1947</v>
      </c>
      <c r="B198" s="70">
        <v>171</v>
      </c>
      <c r="C198" s="70">
        <v>1</v>
      </c>
      <c r="D198" s="70">
        <v>11</v>
      </c>
      <c r="E198" s="70">
        <v>1990</v>
      </c>
      <c r="F198" s="70" t="s">
        <v>787</v>
      </c>
      <c r="G198" s="1064" t="s">
        <v>1574</v>
      </c>
      <c r="H198" s="70" t="s">
        <v>1575</v>
      </c>
      <c r="I198" s="148"/>
      <c r="J198" s="71">
        <v>25.588667892842999</v>
      </c>
      <c r="K198" s="71">
        <v>4.2575262238962557</v>
      </c>
      <c r="L198" s="71">
        <v>14.19225959508379</v>
      </c>
      <c r="M198" s="71">
        <v>21.734088059554349</v>
      </c>
      <c r="N198" s="71">
        <v>30.833056426359221</v>
      </c>
      <c r="O198" s="71">
        <v>14.546146124777991</v>
      </c>
      <c r="P198" s="71">
        <v>16.416053912209211</v>
      </c>
      <c r="Q198" s="71">
        <v>1.1104536106619001</v>
      </c>
      <c r="R198" s="71">
        <v>0</v>
      </c>
      <c r="S198" s="71">
        <v>0.90425620036122023</v>
      </c>
      <c r="T198" s="72"/>
      <c r="U198" s="71">
        <v>718439</v>
      </c>
      <c r="V198" s="71">
        <v>779</v>
      </c>
      <c r="W198" s="71">
        <v>166</v>
      </c>
      <c r="X198" s="71">
        <v>7288</v>
      </c>
      <c r="Y198" s="71">
        <v>6596</v>
      </c>
      <c r="Z198" s="71">
        <v>5983</v>
      </c>
      <c r="AA198" s="71">
        <v>3986</v>
      </c>
      <c r="AB198" s="71">
        <v>18030</v>
      </c>
      <c r="AC198" s="71">
        <v>0</v>
      </c>
      <c r="AD198" s="71">
        <v>0.90425620036122023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1948</v>
      </c>
      <c r="B199" s="70">
        <v>172</v>
      </c>
      <c r="C199" s="70">
        <v>2</v>
      </c>
      <c r="D199" s="70">
        <v>11</v>
      </c>
      <c r="E199" s="70">
        <v>2005</v>
      </c>
      <c r="F199" s="70" t="s">
        <v>789</v>
      </c>
      <c r="G199" s="70" t="s">
        <v>1574</v>
      </c>
      <c r="H199" s="70" t="s">
        <v>1575</v>
      </c>
      <c r="I199" s="148"/>
      <c r="J199" s="71">
        <v>23.6353282331375</v>
      </c>
      <c r="K199" s="71">
        <v>2.3308660825744449</v>
      </c>
      <c r="L199" s="71">
        <v>15.878583086364561</v>
      </c>
      <c r="M199" s="71">
        <v>35.924283045383604</v>
      </c>
      <c r="N199" s="71">
        <v>35.63399248019082</v>
      </c>
      <c r="O199" s="71">
        <v>18.095828300748082</v>
      </c>
      <c r="P199" s="71">
        <v>17.067283946268152</v>
      </c>
      <c r="Q199" s="71">
        <v>0.92094860241353504</v>
      </c>
      <c r="R199" s="71">
        <v>0</v>
      </c>
      <c r="S199" s="71">
        <v>0.62425607999999988</v>
      </c>
      <c r="T199" s="72"/>
      <c r="U199" s="71">
        <v>729986</v>
      </c>
      <c r="V199" s="71">
        <v>711</v>
      </c>
      <c r="W199" s="71">
        <v>141</v>
      </c>
      <c r="X199" s="71">
        <v>5834</v>
      </c>
      <c r="Y199" s="71">
        <v>7265</v>
      </c>
      <c r="Z199" s="71">
        <v>8613</v>
      </c>
      <c r="AA199" s="71">
        <v>3394</v>
      </c>
      <c r="AB199" s="71">
        <v>15632</v>
      </c>
      <c r="AC199" s="71">
        <v>0</v>
      </c>
      <c r="AD199" s="71">
        <v>0.62425607999999988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1949</v>
      </c>
      <c r="B200" s="70">
        <v>173</v>
      </c>
      <c r="C200" s="70">
        <v>3</v>
      </c>
      <c r="D200" s="70">
        <v>11</v>
      </c>
      <c r="E200" s="70">
        <v>2006</v>
      </c>
      <c r="F200" s="70" t="s">
        <v>790</v>
      </c>
      <c r="G200" s="70" t="s">
        <v>1574</v>
      </c>
      <c r="H200" s="70" t="s">
        <v>1575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1950</v>
      </c>
      <c r="B201" s="70">
        <v>174</v>
      </c>
      <c r="C201" s="70">
        <v>4</v>
      </c>
      <c r="D201" s="70">
        <v>11</v>
      </c>
      <c r="E201" s="70">
        <v>2007</v>
      </c>
      <c r="F201" s="70" t="s">
        <v>791</v>
      </c>
      <c r="G201" s="70" t="s">
        <v>1574</v>
      </c>
      <c r="H201" s="70" t="s">
        <v>1575</v>
      </c>
      <c r="I201" s="148"/>
      <c r="J201" s="71">
        <v>25.206138766344779</v>
      </c>
      <c r="K201" s="71">
        <v>1.947607420183628</v>
      </c>
      <c r="L201" s="71">
        <v>14.85445580008982</v>
      </c>
      <c r="M201" s="71">
        <v>32.992390178759763</v>
      </c>
      <c r="N201" s="71">
        <v>35.833987417309977</v>
      </c>
      <c r="O201" s="71">
        <v>17.354792512340278</v>
      </c>
      <c r="P201" s="71">
        <v>16.56038407388758</v>
      </c>
      <c r="Q201" s="71">
        <v>0.96577349163335402</v>
      </c>
      <c r="R201" s="71">
        <v>0</v>
      </c>
      <c r="S201" s="71">
        <v>0.92721483352599987</v>
      </c>
      <c r="T201" s="72"/>
      <c r="U201" s="71">
        <v>827775</v>
      </c>
      <c r="V201" s="71">
        <v>648</v>
      </c>
      <c r="W201" s="71">
        <v>181</v>
      </c>
      <c r="X201" s="71">
        <v>6711</v>
      </c>
      <c r="Y201" s="71">
        <v>7325</v>
      </c>
      <c r="Z201" s="71">
        <v>8587</v>
      </c>
      <c r="AA201" s="71">
        <v>3243</v>
      </c>
      <c r="AB201" s="71">
        <v>15526</v>
      </c>
      <c r="AC201" s="71">
        <v>0</v>
      </c>
      <c r="AD201" s="71">
        <v>0.92721483352599987</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1951</v>
      </c>
      <c r="B202" s="70">
        <v>175</v>
      </c>
      <c r="C202" s="70">
        <v>5</v>
      </c>
      <c r="D202" s="70">
        <v>11</v>
      </c>
      <c r="E202" s="70">
        <v>2008</v>
      </c>
      <c r="F202" s="70" t="s">
        <v>792</v>
      </c>
      <c r="G202" s="70" t="s">
        <v>1574</v>
      </c>
      <c r="H202" s="70" t="s">
        <v>1575</v>
      </c>
      <c r="I202" s="148"/>
      <c r="J202" s="71">
        <v>15.22402206612491</v>
      </c>
      <c r="K202" s="71">
        <v>1.7093322095791219</v>
      </c>
      <c r="L202" s="71">
        <v>12.82626194755308</v>
      </c>
      <c r="M202" s="71">
        <v>38.604291342928867</v>
      </c>
      <c r="N202" s="71">
        <v>36.291521912258347</v>
      </c>
      <c r="O202" s="71">
        <v>16.72141587234994</v>
      </c>
      <c r="P202" s="71">
        <v>16.138557203055289</v>
      </c>
      <c r="Q202" s="71">
        <v>0.94200641280759201</v>
      </c>
      <c r="R202" s="71">
        <v>0</v>
      </c>
      <c r="S202" s="71">
        <v>0.81190195720000014</v>
      </c>
      <c r="T202" s="72"/>
      <c r="U202" s="71">
        <v>525303</v>
      </c>
      <c r="V202" s="71">
        <v>648</v>
      </c>
      <c r="W202" s="71">
        <v>181</v>
      </c>
      <c r="X202" s="71">
        <v>6711</v>
      </c>
      <c r="Y202" s="71">
        <v>7320</v>
      </c>
      <c r="Z202" s="71">
        <v>8564</v>
      </c>
      <c r="AA202" s="71">
        <v>3164</v>
      </c>
      <c r="AB202" s="71">
        <v>15393</v>
      </c>
      <c r="AC202" s="71">
        <v>0</v>
      </c>
      <c r="AD202" s="71">
        <v>0.81190195720000014</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1952</v>
      </c>
      <c r="B203" s="70">
        <v>176</v>
      </c>
      <c r="C203" s="70">
        <v>6</v>
      </c>
      <c r="D203" s="70">
        <v>11</v>
      </c>
      <c r="E203" s="70">
        <v>2009</v>
      </c>
      <c r="F203" s="70" t="s">
        <v>176</v>
      </c>
      <c r="G203" s="70" t="s">
        <v>1574</v>
      </c>
      <c r="H203" s="70" t="s">
        <v>1575</v>
      </c>
      <c r="I203" s="148"/>
      <c r="J203" s="71">
        <v>14.70792910946038</v>
      </c>
      <c r="K203" s="71">
        <v>1.279341255597428</v>
      </c>
      <c r="L203" s="71">
        <v>13.542849615417021</v>
      </c>
      <c r="M203" s="71">
        <v>32.139269857654178</v>
      </c>
      <c r="N203" s="71">
        <v>31.469939944405841</v>
      </c>
      <c r="O203" s="71">
        <v>16.942801557913299</v>
      </c>
      <c r="P203" s="71">
        <v>15.72516602006945</v>
      </c>
      <c r="Q203" s="71">
        <v>0.89457296398194197</v>
      </c>
      <c r="R203" s="71">
        <v>0</v>
      </c>
      <c r="S203" s="71">
        <v>1.1710322335600001</v>
      </c>
      <c r="T203" s="72"/>
      <c r="U203" s="71">
        <v>512499</v>
      </c>
      <c r="V203" s="71">
        <v>594</v>
      </c>
      <c r="W203" s="71">
        <v>219</v>
      </c>
      <c r="X203" s="71">
        <v>7056</v>
      </c>
      <c r="Y203" s="71">
        <v>7390</v>
      </c>
      <c r="Z203" s="71">
        <v>8565</v>
      </c>
      <c r="AA203" s="71">
        <v>3165</v>
      </c>
      <c r="AB203" s="71">
        <v>15345</v>
      </c>
      <c r="AC203" s="71">
        <v>0</v>
      </c>
      <c r="AD203" s="71">
        <v>1.1710322335600001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23.384</v>
      </c>
      <c r="BK203" s="71">
        <v>0</v>
      </c>
      <c r="BL203" s="71">
        <v>10.39</v>
      </c>
      <c r="BM203" s="71">
        <v>0</v>
      </c>
      <c r="BN203" s="72"/>
      <c r="BO203" s="71">
        <v>0</v>
      </c>
      <c r="BP203" s="71">
        <v>0</v>
      </c>
      <c r="BQ203" s="71">
        <v>1</v>
      </c>
      <c r="BR203" s="71">
        <v>0</v>
      </c>
      <c r="BS203" s="71">
        <v>2</v>
      </c>
      <c r="BT203" s="71">
        <v>0</v>
      </c>
      <c r="BU203"/>
      <c r="BV203" s="70">
        <v>33.774000000000001</v>
      </c>
      <c r="BW203" s="70">
        <v>0</v>
      </c>
      <c r="BX203" s="70">
        <v>0</v>
      </c>
      <c r="BY203" s="70">
        <v>0</v>
      </c>
      <c r="BZ203" s="70">
        <v>0</v>
      </c>
      <c r="CA203" s="70">
        <v>0</v>
      </c>
      <c r="CB203" s="70">
        <v>0</v>
      </c>
      <c r="CC203" s="70">
        <v>0</v>
      </c>
      <c r="CD203" s="70">
        <v>0</v>
      </c>
    </row>
    <row r="204" spans="1:82">
      <c r="A204" s="70" t="s">
        <v>1953</v>
      </c>
      <c r="B204" s="70">
        <v>177</v>
      </c>
      <c r="C204" s="70">
        <v>7</v>
      </c>
      <c r="D204" s="70">
        <v>11</v>
      </c>
      <c r="E204" s="70">
        <v>2010</v>
      </c>
      <c r="F204" s="70" t="s">
        <v>177</v>
      </c>
      <c r="G204" s="70" t="s">
        <v>1574</v>
      </c>
      <c r="H204" s="70" t="s">
        <v>1575</v>
      </c>
      <c r="I204" s="148"/>
      <c r="J204" s="71">
        <v>11.260730724572159</v>
      </c>
      <c r="K204" s="71">
        <v>1.3342329588684081</v>
      </c>
      <c r="L204" s="71">
        <v>12.329440803461621</v>
      </c>
      <c r="M204" s="71">
        <v>28.76912891719255</v>
      </c>
      <c r="N204" s="71">
        <v>31.093666914984471</v>
      </c>
      <c r="O204" s="71">
        <v>17.106622199984631</v>
      </c>
      <c r="P204" s="71">
        <v>15.75595294465559</v>
      </c>
      <c r="Q204" s="71">
        <v>0.93491239361136302</v>
      </c>
      <c r="R204" s="71">
        <v>0</v>
      </c>
      <c r="S204" s="71">
        <v>1.0441494415999999</v>
      </c>
      <c r="T204" s="72"/>
      <c r="U204" s="71">
        <v>439238</v>
      </c>
      <c r="V204" s="71">
        <v>594</v>
      </c>
      <c r="W204" s="71">
        <v>219</v>
      </c>
      <c r="X204" s="71">
        <v>7056</v>
      </c>
      <c r="Y204" s="71">
        <v>7426</v>
      </c>
      <c r="Z204" s="71">
        <v>8688</v>
      </c>
      <c r="AA204" s="71">
        <v>3092</v>
      </c>
      <c r="AB204" s="71">
        <v>15367</v>
      </c>
      <c r="AC204" s="71">
        <v>0</v>
      </c>
      <c r="AD204" s="71">
        <v>1.0441494415999999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20.431000000000001</v>
      </c>
      <c r="BK204" s="71">
        <v>0</v>
      </c>
      <c r="BL204" s="71">
        <v>9.0839999999999996</v>
      </c>
      <c r="BM204" s="71">
        <v>0</v>
      </c>
      <c r="BN204" s="72"/>
      <c r="BO204" s="71">
        <v>0</v>
      </c>
      <c r="BP204" s="71">
        <v>0</v>
      </c>
      <c r="BQ204" s="71">
        <v>1</v>
      </c>
      <c r="BR204" s="71">
        <v>0</v>
      </c>
      <c r="BS204" s="71">
        <v>2</v>
      </c>
      <c r="BT204" s="71">
        <v>0</v>
      </c>
      <c r="BU204"/>
      <c r="BV204" s="70">
        <v>29.515000000000001</v>
      </c>
      <c r="BW204" s="70">
        <v>0</v>
      </c>
      <c r="BX204" s="70">
        <v>0</v>
      </c>
      <c r="BY204" s="70">
        <v>0</v>
      </c>
      <c r="BZ204" s="70">
        <v>0</v>
      </c>
      <c r="CA204" s="70">
        <v>0</v>
      </c>
      <c r="CB204" s="70">
        <v>0</v>
      </c>
      <c r="CC204" s="70">
        <v>0</v>
      </c>
      <c r="CD204" s="70">
        <v>0</v>
      </c>
    </row>
    <row r="205" spans="1:82">
      <c r="A205" s="70" t="s">
        <v>1954</v>
      </c>
      <c r="B205" s="70">
        <v>178</v>
      </c>
      <c r="C205" s="70">
        <v>8</v>
      </c>
      <c r="D205" s="70">
        <v>11</v>
      </c>
      <c r="E205" s="70">
        <v>2011</v>
      </c>
      <c r="F205" s="70" t="s">
        <v>178</v>
      </c>
      <c r="G205" s="70" t="s">
        <v>1574</v>
      </c>
      <c r="H205" s="70" t="s">
        <v>1575</v>
      </c>
      <c r="I205" s="148"/>
      <c r="J205" s="71">
        <v>14.171544048062101</v>
      </c>
      <c r="K205" s="71">
        <v>1.8695085514733969</v>
      </c>
      <c r="L205" s="71">
        <v>11.50426665237479</v>
      </c>
      <c r="M205" s="71">
        <v>36.343498103768241</v>
      </c>
      <c r="N205" s="71">
        <v>37.310867591576432</v>
      </c>
      <c r="O205" s="71">
        <v>16.523190563840291</v>
      </c>
      <c r="P205" s="71">
        <v>14.419805849094951</v>
      </c>
      <c r="Q205" s="71">
        <v>1.0742701559301999</v>
      </c>
      <c r="R205" s="71">
        <v>0</v>
      </c>
      <c r="S205" s="71">
        <v>2.0121264000000001</v>
      </c>
      <c r="T205" s="72"/>
      <c r="U205" s="71">
        <v>520604</v>
      </c>
      <c r="V205" s="71">
        <v>594</v>
      </c>
      <c r="W205" s="71">
        <v>219</v>
      </c>
      <c r="X205" s="71">
        <v>7056</v>
      </c>
      <c r="Y205" s="71">
        <v>7403</v>
      </c>
      <c r="Z205" s="71">
        <v>8574</v>
      </c>
      <c r="AA205" s="71">
        <v>2914</v>
      </c>
      <c r="AB205" s="71">
        <v>15308</v>
      </c>
      <c r="AC205" s="71">
        <v>0</v>
      </c>
      <c r="AD205" s="71">
        <v>2.0121264000000001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19.879000000000001</v>
      </c>
      <c r="BK205" s="71">
        <v>0</v>
      </c>
      <c r="BL205" s="71">
        <v>8.1709999999999994</v>
      </c>
      <c r="BM205" s="71">
        <v>0</v>
      </c>
      <c r="BN205" s="72"/>
      <c r="BO205" s="71">
        <v>0</v>
      </c>
      <c r="BP205" s="71">
        <v>0</v>
      </c>
      <c r="BQ205" s="71">
        <v>1</v>
      </c>
      <c r="BR205" s="71">
        <v>0</v>
      </c>
      <c r="BS205" s="71">
        <v>2</v>
      </c>
      <c r="BT205" s="71">
        <v>0</v>
      </c>
      <c r="BU205"/>
      <c r="BV205" s="70">
        <v>28.05</v>
      </c>
      <c r="BW205" s="70">
        <v>0</v>
      </c>
      <c r="BX205" s="70">
        <v>0</v>
      </c>
      <c r="BY205" s="70">
        <v>0</v>
      </c>
      <c r="BZ205" s="70">
        <v>0</v>
      </c>
      <c r="CA205" s="70">
        <v>0</v>
      </c>
      <c r="CB205" s="70">
        <v>0</v>
      </c>
      <c r="CC205" s="70">
        <v>0</v>
      </c>
      <c r="CD205" s="70">
        <v>0</v>
      </c>
    </row>
    <row r="206" spans="1:82">
      <c r="A206" s="70" t="s">
        <v>1955</v>
      </c>
      <c r="B206" s="70">
        <v>179</v>
      </c>
      <c r="C206" s="70">
        <v>9</v>
      </c>
      <c r="D206" s="70">
        <v>11</v>
      </c>
      <c r="E206" s="70">
        <v>2012</v>
      </c>
      <c r="F206" s="70" t="s">
        <v>179</v>
      </c>
      <c r="G206" s="70" t="s">
        <v>1574</v>
      </c>
      <c r="H206" s="70" t="s">
        <v>1575</v>
      </c>
      <c r="I206" s="148"/>
      <c r="J206" s="71">
        <v>13.08572264739141</v>
      </c>
      <c r="K206" s="71">
        <v>2.106073688394384</v>
      </c>
      <c r="L206" s="71">
        <v>11.60746296374468</v>
      </c>
      <c r="M206" s="71">
        <v>45.138509169341567</v>
      </c>
      <c r="N206" s="71">
        <v>43.167713126874062</v>
      </c>
      <c r="O206" s="71">
        <v>16.458173773308857</v>
      </c>
      <c r="P206" s="71">
        <v>14.312736140024535</v>
      </c>
      <c r="Q206" s="71">
        <v>1.19233403869736</v>
      </c>
      <c r="R206" s="71">
        <v>0</v>
      </c>
      <c r="S206" s="71">
        <v>1.31603360144</v>
      </c>
      <c r="T206" s="72"/>
      <c r="U206" s="71">
        <v>460591</v>
      </c>
      <c r="V206" s="71">
        <v>594</v>
      </c>
      <c r="W206" s="71">
        <v>219</v>
      </c>
      <c r="X206" s="71">
        <v>7056</v>
      </c>
      <c r="Y206" s="71">
        <v>7797</v>
      </c>
      <c r="Z206" s="71">
        <v>8608</v>
      </c>
      <c r="AA206" s="71">
        <v>2876</v>
      </c>
      <c r="AB206" s="71">
        <v>15638</v>
      </c>
      <c r="AC206" s="71">
        <v>0</v>
      </c>
      <c r="AD206" s="71">
        <v>1.31603360144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20.826000000000001</v>
      </c>
      <c r="BK206" s="71">
        <v>0</v>
      </c>
      <c r="BL206" s="71">
        <v>13.837999999999999</v>
      </c>
      <c r="BM206" s="71">
        <v>0</v>
      </c>
      <c r="BN206" s="72"/>
      <c r="BO206" s="71">
        <v>0</v>
      </c>
      <c r="BP206" s="71">
        <v>0</v>
      </c>
      <c r="BQ206" s="71">
        <v>1</v>
      </c>
      <c r="BR206" s="71">
        <v>0</v>
      </c>
      <c r="BS206" s="71">
        <v>3</v>
      </c>
      <c r="BT206" s="71">
        <v>0</v>
      </c>
      <c r="BU206"/>
      <c r="BV206" s="70">
        <v>34.664000000000001</v>
      </c>
      <c r="BW206" s="70">
        <v>0</v>
      </c>
      <c r="BX206" s="70">
        <v>0</v>
      </c>
      <c r="BY206" s="70">
        <v>0</v>
      </c>
      <c r="BZ206" s="70">
        <v>0</v>
      </c>
      <c r="CA206" s="70">
        <v>0</v>
      </c>
      <c r="CB206" s="70">
        <v>0</v>
      </c>
      <c r="CC206" s="70">
        <v>0</v>
      </c>
      <c r="CD206" s="70">
        <v>0</v>
      </c>
    </row>
    <row r="207" spans="1:82">
      <c r="A207" s="70" t="s">
        <v>1956</v>
      </c>
      <c r="B207" s="70">
        <v>180</v>
      </c>
      <c r="C207" s="70">
        <v>10</v>
      </c>
      <c r="D207" s="70">
        <v>11</v>
      </c>
      <c r="E207" s="70">
        <v>2013</v>
      </c>
      <c r="F207" s="70" t="s">
        <v>180</v>
      </c>
      <c r="G207" s="70" t="s">
        <v>1574</v>
      </c>
      <c r="H207" s="70" t="s">
        <v>1575</v>
      </c>
      <c r="I207" s="148"/>
      <c r="J207" s="71">
        <v>13.506349089707809</v>
      </c>
      <c r="K207" s="71">
        <v>1.740677087204952</v>
      </c>
      <c r="L207" s="71">
        <v>10.25030506426636</v>
      </c>
      <c r="M207" s="71">
        <v>41.979892708044538</v>
      </c>
      <c r="N207" s="71">
        <v>42.790325070132553</v>
      </c>
      <c r="O207" s="71">
        <v>16.173879299246664</v>
      </c>
      <c r="P207" s="71">
        <v>15.110975857659174</v>
      </c>
      <c r="Q207" s="71">
        <v>1.2234450003091899</v>
      </c>
      <c r="R207" s="71">
        <v>0</v>
      </c>
      <c r="S207" s="71">
        <v>0.93675630083999983</v>
      </c>
      <c r="T207" s="72"/>
      <c r="U207" s="71">
        <v>484051</v>
      </c>
      <c r="V207" s="71">
        <v>594</v>
      </c>
      <c r="W207" s="71">
        <v>219</v>
      </c>
      <c r="X207" s="71">
        <v>7056</v>
      </c>
      <c r="Y207" s="71">
        <v>7975</v>
      </c>
      <c r="Z207" s="71">
        <v>8837</v>
      </c>
      <c r="AA207" s="71">
        <v>3025</v>
      </c>
      <c r="AB207" s="71">
        <v>15816</v>
      </c>
      <c r="AC207" s="71">
        <v>0</v>
      </c>
      <c r="AD207" s="71">
        <v>0.93675630083999983</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25.4</v>
      </c>
      <c r="BK207" s="71">
        <v>0</v>
      </c>
      <c r="BL207" s="71">
        <v>10.123999999999999</v>
      </c>
      <c r="BM207" s="71">
        <v>0</v>
      </c>
      <c r="BN207" s="72"/>
      <c r="BO207" s="71">
        <v>0</v>
      </c>
      <c r="BP207" s="71">
        <v>0</v>
      </c>
      <c r="BQ207" s="71">
        <v>1</v>
      </c>
      <c r="BR207" s="71">
        <v>0</v>
      </c>
      <c r="BS207" s="71">
        <v>2</v>
      </c>
      <c r="BT207" s="71">
        <v>0</v>
      </c>
      <c r="BU207"/>
      <c r="BV207" s="70">
        <v>35.524000000000001</v>
      </c>
      <c r="BW207" s="70">
        <v>0</v>
      </c>
      <c r="BX207" s="70">
        <v>0</v>
      </c>
      <c r="BY207" s="70">
        <v>0</v>
      </c>
      <c r="BZ207" s="70">
        <v>0</v>
      </c>
      <c r="CA207" s="70">
        <v>0</v>
      </c>
      <c r="CB207" s="70">
        <v>0</v>
      </c>
      <c r="CC207" s="70">
        <v>0</v>
      </c>
      <c r="CD207" s="70">
        <v>0</v>
      </c>
    </row>
    <row r="208" spans="1:82">
      <c r="A208" s="70" t="s">
        <v>1957</v>
      </c>
      <c r="B208" s="70">
        <v>181</v>
      </c>
      <c r="C208" s="70">
        <v>11</v>
      </c>
      <c r="D208" s="70">
        <v>11</v>
      </c>
      <c r="E208" s="70">
        <v>2014</v>
      </c>
      <c r="F208" s="70" t="s">
        <v>181</v>
      </c>
      <c r="G208" s="70" t="s">
        <v>1574</v>
      </c>
      <c r="H208" s="70" t="s">
        <v>1575</v>
      </c>
      <c r="I208" s="148"/>
      <c r="J208" s="71">
        <v>12.41415145390437</v>
      </c>
      <c r="K208" s="71">
        <v>1.807752045592685</v>
      </c>
      <c r="L208" s="71">
        <v>8.3452572717338285</v>
      </c>
      <c r="M208" s="71">
        <v>45.120501047589009</v>
      </c>
      <c r="N208" s="71">
        <v>46.019609785691117</v>
      </c>
      <c r="O208" s="71">
        <v>15.584210093641012</v>
      </c>
      <c r="P208" s="71">
        <v>15.114200466403188</v>
      </c>
      <c r="Q208" s="71">
        <v>1.17449056208735</v>
      </c>
      <c r="R208" s="71">
        <v>0</v>
      </c>
      <c r="S208" s="71">
        <v>1.1617518759000001</v>
      </c>
      <c r="T208" s="72"/>
      <c r="U208" s="71">
        <v>494122</v>
      </c>
      <c r="V208" s="71">
        <v>536</v>
      </c>
      <c r="W208" s="71">
        <v>182</v>
      </c>
      <c r="X208" s="71">
        <v>7210</v>
      </c>
      <c r="Y208" s="71">
        <v>8100</v>
      </c>
      <c r="Z208" s="71">
        <v>8968</v>
      </c>
      <c r="AA208" s="71">
        <v>3010</v>
      </c>
      <c r="AB208" s="71">
        <v>15825</v>
      </c>
      <c r="AC208" s="71">
        <v>0</v>
      </c>
      <c r="AD208" s="71">
        <v>1.1617518759000001</v>
      </c>
      <c r="AE208" s="72"/>
      <c r="AF208" s="71"/>
      <c r="AG208" s="71"/>
      <c r="AH208" s="71"/>
      <c r="AI208" s="71"/>
      <c r="AJ208" s="71"/>
      <c r="AK208" s="71"/>
      <c r="AL208" s="71"/>
      <c r="AM208" s="71"/>
      <c r="AN208" s="71"/>
      <c r="AO208" s="71"/>
      <c r="AP208" s="71"/>
      <c r="AQ208" s="72"/>
      <c r="AR208" s="71">
        <v>9</v>
      </c>
      <c r="AS208" s="71">
        <v>0</v>
      </c>
      <c r="AT208" s="71">
        <v>0</v>
      </c>
      <c r="AU208" s="71">
        <v>0</v>
      </c>
      <c r="AV208" s="71">
        <v>0</v>
      </c>
      <c r="AW208" s="71">
        <v>0</v>
      </c>
      <c r="AX208" s="71"/>
      <c r="AY208" s="72"/>
      <c r="AZ208" s="71">
        <v>49.569000000000003</v>
      </c>
      <c r="BA208" s="71">
        <v>0</v>
      </c>
      <c r="BB208" s="71">
        <v>0</v>
      </c>
      <c r="BC208" s="71">
        <v>0</v>
      </c>
      <c r="BD208" s="71">
        <v>0</v>
      </c>
      <c r="BE208" s="71">
        <v>0</v>
      </c>
      <c r="BF208" s="71"/>
      <c r="BG208" s="72"/>
      <c r="BH208" s="71">
        <v>0</v>
      </c>
      <c r="BI208" s="71">
        <v>0</v>
      </c>
      <c r="BJ208" s="71">
        <v>24.798999999999999</v>
      </c>
      <c r="BK208" s="71">
        <v>0</v>
      </c>
      <c r="BL208" s="71">
        <v>8.5090000000000003</v>
      </c>
      <c r="BM208" s="71">
        <v>0</v>
      </c>
      <c r="BN208" s="72"/>
      <c r="BO208" s="71">
        <v>0</v>
      </c>
      <c r="BP208" s="71">
        <v>0</v>
      </c>
      <c r="BQ208" s="71">
        <v>1</v>
      </c>
      <c r="BR208" s="71">
        <v>0</v>
      </c>
      <c r="BS208" s="71">
        <v>2</v>
      </c>
      <c r="BT208" s="71">
        <v>0</v>
      </c>
      <c r="BU208"/>
      <c r="BV208" s="70">
        <v>33.308</v>
      </c>
      <c r="BW208" s="70">
        <v>0</v>
      </c>
      <c r="BX208" s="70">
        <v>0</v>
      </c>
      <c r="BY208" s="70">
        <v>0</v>
      </c>
      <c r="BZ208" s="70">
        <v>0</v>
      </c>
      <c r="CA208" s="70">
        <v>0</v>
      </c>
      <c r="CB208" s="70">
        <v>0</v>
      </c>
      <c r="CC208" s="70">
        <v>0</v>
      </c>
      <c r="CD208" s="70">
        <v>0</v>
      </c>
    </row>
    <row r="209" spans="1:82">
      <c r="A209" s="70" t="s">
        <v>1958</v>
      </c>
      <c r="B209" s="70">
        <v>182</v>
      </c>
      <c r="C209" s="70">
        <v>12</v>
      </c>
      <c r="D209" s="70">
        <v>11</v>
      </c>
      <c r="E209" s="70">
        <v>2015</v>
      </c>
      <c r="F209" s="70" t="s">
        <v>182</v>
      </c>
      <c r="G209" s="70" t="s">
        <v>1574</v>
      </c>
      <c r="H209" s="70" t="s">
        <v>1575</v>
      </c>
      <c r="I209" s="148"/>
      <c r="J209" s="71">
        <v>13.88752745701229</v>
      </c>
      <c r="K209" s="71">
        <v>1.733446290858256</v>
      </c>
      <c r="L209" s="71">
        <v>8.7842538868919391</v>
      </c>
      <c r="M209" s="71">
        <v>43.657371412553637</v>
      </c>
      <c r="N209" s="71">
        <v>44.02452587598107</v>
      </c>
      <c r="O209" s="71">
        <v>15.688673972270241</v>
      </c>
      <c r="P209" s="71">
        <v>15.29197634265342</v>
      </c>
      <c r="Q209" s="71">
        <v>1.16682427083014</v>
      </c>
      <c r="R209" s="71">
        <v>0</v>
      </c>
      <c r="S209" s="71">
        <v>0</v>
      </c>
      <c r="T209" s="72"/>
      <c r="U209" s="71">
        <v>554210</v>
      </c>
      <c r="V209" s="71">
        <v>536</v>
      </c>
      <c r="W209" s="71">
        <v>182</v>
      </c>
      <c r="X209" s="71">
        <v>7210</v>
      </c>
      <c r="Y209" s="71">
        <v>8419</v>
      </c>
      <c r="Z209" s="71">
        <v>9115</v>
      </c>
      <c r="AA209" s="71">
        <v>3043</v>
      </c>
      <c r="AB209" s="71">
        <v>16060</v>
      </c>
      <c r="AC209" s="71">
        <v>0</v>
      </c>
      <c r="AD209" s="71">
        <v>0</v>
      </c>
      <c r="AE209" s="72"/>
      <c r="AF209" s="71">
        <v>4277005.1478998465</v>
      </c>
      <c r="AG209" s="71">
        <v>1154856.35872481</v>
      </c>
      <c r="AH209" s="71">
        <v>1135820.404810067</v>
      </c>
      <c r="AI209" s="71">
        <v>45856185.194036223</v>
      </c>
      <c r="AJ209" s="71">
        <v>37288151.930469282</v>
      </c>
      <c r="AK209" s="71">
        <v>0</v>
      </c>
      <c r="AL209" s="71">
        <v>0</v>
      </c>
      <c r="AM209" s="71">
        <v>2200955.6308338032</v>
      </c>
      <c r="AN209" s="71">
        <v>0</v>
      </c>
      <c r="AO209" s="71">
        <v>0</v>
      </c>
      <c r="AP209" s="71">
        <v>91912974.666774035</v>
      </c>
      <c r="AQ209" s="72"/>
      <c r="AR209" s="71">
        <v>10</v>
      </c>
      <c r="AS209" s="71">
        <v>1</v>
      </c>
      <c r="AT209" s="71">
        <v>0</v>
      </c>
      <c r="AU209" s="71">
        <v>0</v>
      </c>
      <c r="AV209" s="71">
        <v>0</v>
      </c>
      <c r="AW209" s="71">
        <v>0</v>
      </c>
      <c r="AX209" s="71"/>
      <c r="AY209" s="72"/>
      <c r="AZ209" s="71">
        <v>51.969000000000001</v>
      </c>
      <c r="BA209" s="71">
        <v>10</v>
      </c>
      <c r="BB209" s="71">
        <v>0</v>
      </c>
      <c r="BC209" s="71">
        <v>0</v>
      </c>
      <c r="BD209" s="71">
        <v>0</v>
      </c>
      <c r="BE209" s="71">
        <v>0</v>
      </c>
      <c r="BF209" s="71"/>
      <c r="BG209" s="72"/>
      <c r="BH209" s="71">
        <v>0</v>
      </c>
      <c r="BI209" s="71">
        <v>0</v>
      </c>
      <c r="BJ209" s="71">
        <v>23.725999999999999</v>
      </c>
      <c r="BK209" s="71">
        <v>0</v>
      </c>
      <c r="BL209" s="71">
        <v>8.3730000000000011</v>
      </c>
      <c r="BM209" s="71">
        <v>0</v>
      </c>
      <c r="BN209" s="72"/>
      <c r="BO209" s="71">
        <v>0</v>
      </c>
      <c r="BP209" s="71">
        <v>0</v>
      </c>
      <c r="BQ209" s="71">
        <v>1</v>
      </c>
      <c r="BR209" s="71">
        <v>0</v>
      </c>
      <c r="BS209" s="71">
        <v>2</v>
      </c>
      <c r="BT209" s="71">
        <v>0</v>
      </c>
      <c r="BU209"/>
      <c r="BV209" s="70">
        <v>32.098999999999997</v>
      </c>
      <c r="BW209" s="70">
        <v>0</v>
      </c>
      <c r="BX209" s="70">
        <v>0</v>
      </c>
      <c r="BY209" s="70">
        <v>0</v>
      </c>
      <c r="BZ209" s="70">
        <v>0</v>
      </c>
      <c r="CA209" s="70">
        <v>0</v>
      </c>
      <c r="CB209" s="70">
        <v>0</v>
      </c>
      <c r="CC209" s="70">
        <v>0</v>
      </c>
      <c r="CD209" s="70">
        <v>0</v>
      </c>
    </row>
    <row r="210" spans="1:82">
      <c r="A210" s="70" t="s">
        <v>1959</v>
      </c>
      <c r="B210" s="70">
        <v>183</v>
      </c>
      <c r="C210" s="70">
        <v>13</v>
      </c>
      <c r="D210" s="70">
        <v>11</v>
      </c>
      <c r="E210" s="70">
        <v>2016</v>
      </c>
      <c r="F210" s="70" t="s">
        <v>155</v>
      </c>
      <c r="G210" s="70" t="s">
        <v>1574</v>
      </c>
      <c r="H210" s="70" t="s">
        <v>1575</v>
      </c>
      <c r="I210" s="148"/>
      <c r="J210" s="71">
        <v>14.249026295909541</v>
      </c>
      <c r="K210" s="71">
        <v>1.6351218510314653</v>
      </c>
      <c r="L210" s="71">
        <v>9.4461313766767123</v>
      </c>
      <c r="M210" s="71">
        <v>37.431132879140677</v>
      </c>
      <c r="N210" s="71">
        <v>47.843686619021426</v>
      </c>
      <c r="O210" s="71">
        <v>15.782107569778086</v>
      </c>
      <c r="P210" s="71">
        <v>17.097842485959667</v>
      </c>
      <c r="Q210" s="71">
        <v>1.1632388666831599</v>
      </c>
      <c r="R210" s="71">
        <v>0</v>
      </c>
      <c r="S210" s="71">
        <v>0</v>
      </c>
      <c r="T210" s="72"/>
      <c r="U210" s="71">
        <v>541265</v>
      </c>
      <c r="V210" s="71">
        <v>536</v>
      </c>
      <c r="W210" s="71">
        <v>182</v>
      </c>
      <c r="X210" s="71">
        <v>7210</v>
      </c>
      <c r="Y210" s="71">
        <v>8997</v>
      </c>
      <c r="Z210" s="71">
        <v>9282</v>
      </c>
      <c r="AA210" s="71">
        <v>3519</v>
      </c>
      <c r="AB210" s="71">
        <v>16469</v>
      </c>
      <c r="AC210" s="71">
        <v>0</v>
      </c>
      <c r="AD210" s="71">
        <v>0</v>
      </c>
      <c r="AE210" s="72"/>
      <c r="AF210" s="71">
        <v>4465163.3955028597</v>
      </c>
      <c r="AG210" s="71">
        <v>1100814.2903983679</v>
      </c>
      <c r="AH210" s="71">
        <v>962663.76131178706</v>
      </c>
      <c r="AI210" s="71">
        <v>45773615.516991057</v>
      </c>
      <c r="AJ210" s="71">
        <v>39580774.652134188</v>
      </c>
      <c r="AK210" s="71">
        <v>0</v>
      </c>
      <c r="AL210" s="71">
        <v>0</v>
      </c>
      <c r="AM210" s="71">
        <v>2258760.8384104702</v>
      </c>
      <c r="AN210" s="71">
        <v>0</v>
      </c>
      <c r="AO210" s="71">
        <v>0</v>
      </c>
      <c r="AP210" s="71">
        <v>94141792.45474872</v>
      </c>
      <c r="AQ210" s="72"/>
      <c r="AR210" s="71">
        <v>11</v>
      </c>
      <c r="AS210" s="71">
        <v>1</v>
      </c>
      <c r="AT210" s="71">
        <v>0</v>
      </c>
      <c r="AU210" s="71">
        <v>0</v>
      </c>
      <c r="AV210" s="71">
        <v>0</v>
      </c>
      <c r="AW210" s="71">
        <v>0</v>
      </c>
      <c r="AX210" s="71"/>
      <c r="AY210" s="72"/>
      <c r="AZ210" s="71">
        <v>60.969000000000001</v>
      </c>
      <c r="BA210" s="71">
        <v>10</v>
      </c>
      <c r="BB210" s="71">
        <v>0</v>
      </c>
      <c r="BC210" s="71">
        <v>0</v>
      </c>
      <c r="BD210" s="71">
        <v>0</v>
      </c>
      <c r="BE210" s="71">
        <v>0</v>
      </c>
      <c r="BF210" s="71"/>
      <c r="BG210" s="72"/>
      <c r="BH210" s="71">
        <v>0</v>
      </c>
      <c r="BI210" s="71">
        <v>0</v>
      </c>
      <c r="BJ210" s="71">
        <v>24.709</v>
      </c>
      <c r="BK210" s="71">
        <v>0</v>
      </c>
      <c r="BL210" s="71">
        <v>8.8769999999999989</v>
      </c>
      <c r="BM210" s="71">
        <v>0</v>
      </c>
      <c r="BN210" s="72"/>
      <c r="BO210" s="71">
        <v>0</v>
      </c>
      <c r="BP210" s="71">
        <v>0</v>
      </c>
      <c r="BQ210" s="71">
        <v>1</v>
      </c>
      <c r="BR210" s="71">
        <v>0</v>
      </c>
      <c r="BS210" s="71">
        <v>2</v>
      </c>
      <c r="BT210" s="71">
        <v>0</v>
      </c>
      <c r="BU210"/>
      <c r="BV210" s="70">
        <v>33.585999999999999</v>
      </c>
      <c r="BW210" s="70">
        <v>0</v>
      </c>
      <c r="BX210" s="70">
        <v>0</v>
      </c>
      <c r="BY210" s="70">
        <v>0</v>
      </c>
      <c r="BZ210" s="70">
        <v>0</v>
      </c>
      <c r="CA210" s="70">
        <v>0</v>
      </c>
      <c r="CB210" s="70">
        <v>0</v>
      </c>
      <c r="CC210" s="70">
        <v>0</v>
      </c>
      <c r="CD210" s="70">
        <v>0</v>
      </c>
    </row>
    <row r="211" spans="1:82">
      <c r="A211" s="70" t="s">
        <v>1960</v>
      </c>
      <c r="B211" s="70">
        <v>184</v>
      </c>
      <c r="C211" s="70">
        <v>14</v>
      </c>
      <c r="D211" s="70">
        <v>11</v>
      </c>
      <c r="E211" s="70">
        <v>2017</v>
      </c>
      <c r="F211" s="70" t="s">
        <v>156</v>
      </c>
      <c r="G211" s="70" t="s">
        <v>1574</v>
      </c>
      <c r="H211" s="70" t="s">
        <v>1575</v>
      </c>
      <c r="I211" s="148"/>
      <c r="J211" s="71">
        <v>15.765130552813028</v>
      </c>
      <c r="K211" s="71">
        <v>1.6708497082035223</v>
      </c>
      <c r="L211" s="71">
        <v>8.5271177750938012</v>
      </c>
      <c r="M211" s="71">
        <v>37.531821521848812</v>
      </c>
      <c r="N211" s="71">
        <v>47.119624616578626</v>
      </c>
      <c r="O211" s="71">
        <v>15.899231705147676</v>
      </c>
      <c r="P211" s="71">
        <v>17.124716181866692</v>
      </c>
      <c r="Q211" s="71">
        <v>1.1223506751158301</v>
      </c>
      <c r="R211" s="71">
        <v>0</v>
      </c>
      <c r="S211" s="71">
        <v>0</v>
      </c>
      <c r="T211" s="72"/>
      <c r="U211" s="71">
        <v>589263</v>
      </c>
      <c r="V211" s="71">
        <v>536</v>
      </c>
      <c r="W211" s="71">
        <v>182</v>
      </c>
      <c r="X211" s="71">
        <v>7210</v>
      </c>
      <c r="Y211" s="71">
        <v>9055</v>
      </c>
      <c r="Z211" s="71">
        <v>9506</v>
      </c>
      <c r="AA211" s="71">
        <v>3547</v>
      </c>
      <c r="AB211" s="71">
        <v>16432</v>
      </c>
      <c r="AC211" s="71">
        <v>0</v>
      </c>
      <c r="AD211" s="71">
        <v>0</v>
      </c>
      <c r="AE211" s="72"/>
      <c r="AF211" s="71">
        <v>4776726.9751462191</v>
      </c>
      <c r="AG211" s="71">
        <v>1104012.75934149</v>
      </c>
      <c r="AH211" s="71">
        <v>1175995.6373239469</v>
      </c>
      <c r="AI211" s="71">
        <v>44641147.456267767</v>
      </c>
      <c r="AJ211" s="71">
        <v>36123234.287679151</v>
      </c>
      <c r="AK211" s="71">
        <v>0</v>
      </c>
      <c r="AL211" s="71">
        <v>0</v>
      </c>
      <c r="AM211" s="71">
        <v>2257212.6079066512</v>
      </c>
      <c r="AN211" s="71">
        <v>0</v>
      </c>
      <c r="AO211" s="71">
        <v>0</v>
      </c>
      <c r="AP211" s="71">
        <v>90078329.723665223</v>
      </c>
      <c r="AQ211" s="72"/>
      <c r="AR211" s="71">
        <v>12</v>
      </c>
      <c r="AS211" s="71">
        <v>1</v>
      </c>
      <c r="AT211" s="71">
        <v>0</v>
      </c>
      <c r="AU211" s="71">
        <v>0</v>
      </c>
      <c r="AV211" s="71">
        <v>0</v>
      </c>
      <c r="AW211" s="71">
        <v>0</v>
      </c>
      <c r="AX211" s="71"/>
      <c r="AY211" s="72"/>
      <c r="AZ211" s="71">
        <v>68.968999999999994</v>
      </c>
      <c r="BA211" s="71">
        <v>10</v>
      </c>
      <c r="BB211" s="71">
        <v>0</v>
      </c>
      <c r="BC211" s="71">
        <v>0</v>
      </c>
      <c r="BD211" s="71">
        <v>0</v>
      </c>
      <c r="BE211" s="71">
        <v>0</v>
      </c>
      <c r="BF211" s="71"/>
      <c r="BG211" s="72"/>
      <c r="BH211" s="71">
        <v>0</v>
      </c>
      <c r="BI211" s="71">
        <v>0</v>
      </c>
      <c r="BJ211" s="71">
        <v>17.864000000000001</v>
      </c>
      <c r="BK211" s="71">
        <v>0</v>
      </c>
      <c r="BL211" s="71">
        <v>8.6950000000000003</v>
      </c>
      <c r="BM211" s="71">
        <v>0</v>
      </c>
      <c r="BN211" s="72"/>
      <c r="BO211" s="71">
        <v>0</v>
      </c>
      <c r="BP211" s="71">
        <v>0</v>
      </c>
      <c r="BQ211" s="71">
        <v>1</v>
      </c>
      <c r="BR211" s="71">
        <v>0</v>
      </c>
      <c r="BS211" s="71">
        <v>2</v>
      </c>
      <c r="BT211" s="71">
        <v>0</v>
      </c>
      <c r="BU211"/>
      <c r="BV211" s="70">
        <v>26.559000000000001</v>
      </c>
      <c r="BW211" s="70">
        <v>0</v>
      </c>
      <c r="BX211" s="70">
        <v>0</v>
      </c>
      <c r="BY211" s="70">
        <v>0</v>
      </c>
      <c r="BZ211" s="70">
        <v>0</v>
      </c>
      <c r="CA211" s="70">
        <v>0</v>
      </c>
      <c r="CB211" s="70">
        <v>0</v>
      </c>
      <c r="CC211" s="70">
        <v>0</v>
      </c>
      <c r="CD211" s="70">
        <v>0</v>
      </c>
    </row>
    <row r="212" spans="1:82">
      <c r="A212" s="70" t="s">
        <v>1961</v>
      </c>
      <c r="B212" s="70">
        <v>185</v>
      </c>
      <c r="C212" s="70">
        <v>15</v>
      </c>
      <c r="D212" s="70">
        <v>11</v>
      </c>
      <c r="E212" s="70">
        <v>2018</v>
      </c>
      <c r="F212" s="70" t="s">
        <v>183</v>
      </c>
      <c r="G212" s="70" t="s">
        <v>1574</v>
      </c>
      <c r="H212" s="70" t="s">
        <v>1575</v>
      </c>
      <c r="I212" s="148"/>
      <c r="J212" s="71">
        <v>17.802909251822726</v>
      </c>
      <c r="K212" s="71">
        <v>1.5551085218187768</v>
      </c>
      <c r="L212" s="71">
        <v>7.8225322358345615</v>
      </c>
      <c r="M212" s="71">
        <v>37.716931332278961</v>
      </c>
      <c r="N212" s="71">
        <v>45.035127459731079</v>
      </c>
      <c r="O212" s="71">
        <v>15.813865893525236</v>
      </c>
      <c r="P212" s="71">
        <v>17.695134893425244</v>
      </c>
      <c r="Q212" s="71">
        <v>1.0547838291132701</v>
      </c>
      <c r="R212" s="71">
        <v>0</v>
      </c>
      <c r="S212" s="71">
        <v>0</v>
      </c>
      <c r="T212" s="72"/>
      <c r="U212" s="71">
        <v>695296</v>
      </c>
      <c r="V212" s="71">
        <v>536</v>
      </c>
      <c r="W212" s="71">
        <v>182</v>
      </c>
      <c r="X212" s="71">
        <v>7210</v>
      </c>
      <c r="Y212" s="71">
        <v>9400</v>
      </c>
      <c r="Z212" s="71">
        <v>9636</v>
      </c>
      <c r="AA212" s="71">
        <v>3702</v>
      </c>
      <c r="AB212" s="71">
        <v>16642</v>
      </c>
      <c r="AC212" s="71">
        <v>0</v>
      </c>
      <c r="AD212" s="71">
        <v>0</v>
      </c>
      <c r="AE212" s="72"/>
      <c r="AF212" s="71">
        <v>5657813.8247352848</v>
      </c>
      <c r="AG212" s="71">
        <v>998867.44320844603</v>
      </c>
      <c r="AH212" s="71">
        <v>1108376.032877652</v>
      </c>
      <c r="AI212" s="71">
        <v>45632371.302899227</v>
      </c>
      <c r="AJ212" s="71">
        <v>34834764.713075668</v>
      </c>
      <c r="AK212" s="71">
        <v>0</v>
      </c>
      <c r="AL212" s="71">
        <v>0</v>
      </c>
      <c r="AM212" s="71">
        <v>2290789.7844632599</v>
      </c>
      <c r="AN212" s="71">
        <v>0</v>
      </c>
      <c r="AO212" s="71">
        <v>0</v>
      </c>
      <c r="AP212" s="71">
        <v>90522983.10125953</v>
      </c>
      <c r="AQ212" s="72"/>
      <c r="AR212" s="71">
        <v>13</v>
      </c>
      <c r="AS212" s="71">
        <v>1</v>
      </c>
      <c r="AT212" s="71">
        <v>0</v>
      </c>
      <c r="AU212" s="71">
        <v>0</v>
      </c>
      <c r="AV212" s="71">
        <v>0</v>
      </c>
      <c r="AW212" s="71">
        <v>0</v>
      </c>
      <c r="AX212" s="71"/>
      <c r="AY212" s="72"/>
      <c r="AZ212" s="71">
        <v>77.468999999999994</v>
      </c>
      <c r="BA212" s="71">
        <v>10</v>
      </c>
      <c r="BB212" s="71">
        <v>0</v>
      </c>
      <c r="BC212" s="71">
        <v>0</v>
      </c>
      <c r="BD212" s="71">
        <v>0</v>
      </c>
      <c r="BE212" s="71">
        <v>0</v>
      </c>
      <c r="BF212" s="71"/>
      <c r="BG212" s="72"/>
      <c r="BH212" s="71">
        <v>0</v>
      </c>
      <c r="BI212" s="71">
        <v>0</v>
      </c>
      <c r="BJ212" s="71">
        <v>12.567</v>
      </c>
      <c r="BK212" s="71">
        <v>0</v>
      </c>
      <c r="BL212" s="71">
        <v>8.6939999999999991</v>
      </c>
      <c r="BM212" s="71">
        <v>0</v>
      </c>
      <c r="BN212" s="72"/>
      <c r="BO212" s="71">
        <v>0</v>
      </c>
      <c r="BP212" s="71">
        <v>0</v>
      </c>
      <c r="BQ212" s="71">
        <v>1</v>
      </c>
      <c r="BR212" s="71">
        <v>0</v>
      </c>
      <c r="BS212" s="71">
        <v>2</v>
      </c>
      <c r="BT212" s="71">
        <v>0</v>
      </c>
      <c r="BU212"/>
      <c r="BV212" s="70">
        <v>21.260999999999999</v>
      </c>
      <c r="BW212" s="70">
        <v>0</v>
      </c>
      <c r="BX212" s="70">
        <v>0</v>
      </c>
      <c r="BY212" s="70">
        <v>0</v>
      </c>
      <c r="BZ212" s="70">
        <v>0</v>
      </c>
      <c r="CA212" s="70">
        <v>0</v>
      </c>
      <c r="CB212" s="70">
        <v>0</v>
      </c>
      <c r="CC212" s="70">
        <v>0</v>
      </c>
      <c r="CD212" s="70">
        <v>0</v>
      </c>
    </row>
    <row r="213" spans="1:82">
      <c r="A213" s="70" t="s">
        <v>1962</v>
      </c>
      <c r="B213" s="70">
        <v>186</v>
      </c>
      <c r="C213" s="70">
        <v>16</v>
      </c>
      <c r="D213" s="70">
        <v>11</v>
      </c>
      <c r="E213" s="70">
        <v>2019</v>
      </c>
      <c r="F213" s="70" t="s">
        <v>158</v>
      </c>
      <c r="G213" s="70" t="s">
        <v>1574</v>
      </c>
      <c r="H213" s="70" t="s">
        <v>1575</v>
      </c>
      <c r="I213" s="148"/>
      <c r="J213" s="71">
        <v>17.146414981687755</v>
      </c>
      <c r="K213" s="71">
        <v>1.4430261974962506</v>
      </c>
      <c r="L213" s="71">
        <v>7.857579849385572</v>
      </c>
      <c r="M213" s="71">
        <v>33.835512213657687</v>
      </c>
      <c r="N213" s="71">
        <v>47.739928052838835</v>
      </c>
      <c r="O213" s="71">
        <v>15.800225490426834</v>
      </c>
      <c r="P213" s="71">
        <v>16.326012065376133</v>
      </c>
      <c r="Q213" s="71">
        <v>1.0424090285368099</v>
      </c>
      <c r="R213" s="71">
        <v>0</v>
      </c>
      <c r="S213" s="71">
        <v>0</v>
      </c>
      <c r="T213" s="72"/>
      <c r="U213" s="71">
        <v>704445</v>
      </c>
      <c r="V213" s="71">
        <v>536</v>
      </c>
      <c r="W213" s="71">
        <v>182</v>
      </c>
      <c r="X213" s="71">
        <v>7210</v>
      </c>
      <c r="Y213" s="71">
        <v>9843</v>
      </c>
      <c r="Z213" s="71">
        <v>9892</v>
      </c>
      <c r="AA213" s="71">
        <v>3390</v>
      </c>
      <c r="AB213" s="71">
        <v>16892</v>
      </c>
      <c r="AC213" s="71">
        <v>0</v>
      </c>
      <c r="AD213" s="71">
        <v>0</v>
      </c>
      <c r="AE213" s="72"/>
      <c r="AF213" s="71">
        <v>5624873.6442759689</v>
      </c>
      <c r="AG213" s="71">
        <v>998571.65052552242</v>
      </c>
      <c r="AH213" s="71">
        <v>1196715.041202626</v>
      </c>
      <c r="AI213" s="71">
        <v>44715935.695022151</v>
      </c>
      <c r="AJ213" s="71">
        <v>38477001.517666638</v>
      </c>
      <c r="AK213" s="71">
        <v>0</v>
      </c>
      <c r="AL213" s="71">
        <v>0</v>
      </c>
      <c r="AM213" s="71">
        <v>2300563.2370920829</v>
      </c>
      <c r="AN213" s="71">
        <v>0</v>
      </c>
      <c r="AO213" s="71">
        <v>0</v>
      </c>
      <c r="AP213" s="71">
        <v>93313660.78578499</v>
      </c>
      <c r="AQ213" s="72"/>
      <c r="AR213" s="71">
        <v>13</v>
      </c>
      <c r="AS213" s="71">
        <v>1</v>
      </c>
      <c r="AT213" s="71">
        <v>0</v>
      </c>
      <c r="AU213" s="71">
        <v>0</v>
      </c>
      <c r="AV213" s="71">
        <v>0</v>
      </c>
      <c r="AW213" s="71">
        <v>0</v>
      </c>
      <c r="AX213" s="71"/>
      <c r="AY213" s="72"/>
      <c r="AZ213" s="71">
        <v>76.968999999999994</v>
      </c>
      <c r="BA213" s="71">
        <v>10</v>
      </c>
      <c r="BB213" s="71">
        <v>0</v>
      </c>
      <c r="BC213" s="71">
        <v>0</v>
      </c>
      <c r="BD213" s="71">
        <v>0</v>
      </c>
      <c r="BE213" s="71">
        <v>0</v>
      </c>
      <c r="BF213" s="71"/>
      <c r="BG213" s="72"/>
      <c r="BH213" s="71">
        <v>0</v>
      </c>
      <c r="BI213" s="71">
        <v>0</v>
      </c>
      <c r="BJ213" s="71">
        <v>12.62</v>
      </c>
      <c r="BK213" s="71">
        <v>0</v>
      </c>
      <c r="BL213" s="71">
        <v>7.3339999999999996</v>
      </c>
      <c r="BM213" s="71">
        <v>0</v>
      </c>
      <c r="BN213" s="72"/>
      <c r="BO213" s="71">
        <v>0</v>
      </c>
      <c r="BP213" s="71">
        <v>0</v>
      </c>
      <c r="BQ213" s="71">
        <v>1</v>
      </c>
      <c r="BR213" s="71">
        <v>0</v>
      </c>
      <c r="BS213" s="71">
        <v>2</v>
      </c>
      <c r="BT213" s="71">
        <v>0</v>
      </c>
      <c r="BU213"/>
      <c r="BV213" s="70">
        <v>19.954000000000001</v>
      </c>
      <c r="BW213" s="70">
        <v>0</v>
      </c>
      <c r="BX213" s="70">
        <v>0</v>
      </c>
      <c r="BY213" s="70">
        <v>0</v>
      </c>
      <c r="BZ213" s="70">
        <v>0</v>
      </c>
      <c r="CA213" s="70">
        <v>0</v>
      </c>
      <c r="CB213" s="70">
        <v>0</v>
      </c>
      <c r="CC213" s="70">
        <v>0</v>
      </c>
      <c r="CD213" s="70">
        <v>0</v>
      </c>
    </row>
    <row r="214" spans="1:82">
      <c r="A214" s="70" t="s">
        <v>1963</v>
      </c>
      <c r="B214" s="70">
        <v>187</v>
      </c>
      <c r="C214" s="70">
        <v>17</v>
      </c>
      <c r="D214" s="70">
        <v>11</v>
      </c>
      <c r="E214" s="70">
        <v>2020</v>
      </c>
      <c r="F214" s="70" t="s">
        <v>159</v>
      </c>
      <c r="G214" s="70" t="s">
        <v>1574</v>
      </c>
      <c r="H214" s="70" t="s">
        <v>1575</v>
      </c>
      <c r="I214" s="148"/>
      <c r="J214" s="71">
        <v>13.858816767691721</v>
      </c>
      <c r="K214" s="71">
        <v>1.6790171170198878</v>
      </c>
      <c r="L214" s="71">
        <v>10.349203812695761</v>
      </c>
      <c r="M214" s="71">
        <v>35.639236823036164</v>
      </c>
      <c r="N214" s="71">
        <v>36.203558615979276</v>
      </c>
      <c r="O214" s="71">
        <v>13.938393132861357</v>
      </c>
      <c r="P214" s="71">
        <v>15.740553512944349</v>
      </c>
      <c r="Q214" s="71">
        <v>0.89166301996186503</v>
      </c>
      <c r="R214" s="71">
        <v>0</v>
      </c>
      <c r="S214" s="71">
        <v>0</v>
      </c>
      <c r="T214" s="72"/>
      <c r="U214" s="71">
        <v>645439</v>
      </c>
      <c r="V214" s="71">
        <v>577</v>
      </c>
      <c r="W214" s="71">
        <v>213</v>
      </c>
      <c r="X214" s="71">
        <v>7986</v>
      </c>
      <c r="Y214" s="71">
        <v>8144</v>
      </c>
      <c r="Z214" s="71">
        <v>9960</v>
      </c>
      <c r="AA214" s="71">
        <v>3474</v>
      </c>
      <c r="AB214" s="71">
        <v>15123</v>
      </c>
      <c r="AC214" s="71">
        <v>0</v>
      </c>
      <c r="AD214" s="71">
        <v>0</v>
      </c>
      <c r="AE214" s="72"/>
      <c r="AF214" s="71">
        <v>5039527.9664209858</v>
      </c>
      <c r="AG214" s="71">
        <v>1075747.267465824</v>
      </c>
      <c r="AH214" s="71">
        <v>1517693.0221256223</v>
      </c>
      <c r="AI214" s="71">
        <v>45853069.721301734</v>
      </c>
      <c r="AJ214" s="71">
        <v>33443236.810605131</v>
      </c>
      <c r="AK214" s="71"/>
      <c r="AL214" s="71"/>
      <c r="AM214" s="71">
        <v>1973719.5200344014</v>
      </c>
      <c r="AN214" s="71"/>
      <c r="AO214" s="71"/>
      <c r="AP214" s="71">
        <v>88902994.3079537</v>
      </c>
      <c r="AQ214" s="72"/>
      <c r="AR214" s="71">
        <v>14</v>
      </c>
      <c r="AS214" s="71">
        <v>1</v>
      </c>
      <c r="AT214" s="71">
        <v>0</v>
      </c>
      <c r="AU214" s="71">
        <v>0</v>
      </c>
      <c r="AV214" s="71">
        <v>0</v>
      </c>
      <c r="AW214" s="71">
        <v>0</v>
      </c>
      <c r="AX214" s="71"/>
      <c r="AY214" s="72"/>
      <c r="AZ214" s="71">
        <v>82.468999999999994</v>
      </c>
      <c r="BA214" s="71">
        <v>10</v>
      </c>
      <c r="BB214" s="71">
        <v>0</v>
      </c>
      <c r="BC214" s="71">
        <v>0</v>
      </c>
      <c r="BD214" s="71">
        <v>0</v>
      </c>
      <c r="BE214" s="71">
        <v>0</v>
      </c>
      <c r="BF214" s="71"/>
      <c r="BG214" s="72"/>
      <c r="BH214" s="71">
        <v>0</v>
      </c>
      <c r="BI214" s="71">
        <v>0</v>
      </c>
      <c r="BJ214" s="71">
        <v>11.058999999999999</v>
      </c>
      <c r="BK214" s="71">
        <v>0</v>
      </c>
      <c r="BL214" s="71">
        <v>6.706999999999999</v>
      </c>
      <c r="BM214" s="71">
        <v>0</v>
      </c>
      <c r="BN214" s="72"/>
      <c r="BO214" s="71">
        <v>0</v>
      </c>
      <c r="BP214" s="71">
        <v>0</v>
      </c>
      <c r="BQ214" s="71">
        <v>1</v>
      </c>
      <c r="BR214" s="71">
        <v>0</v>
      </c>
      <c r="BS214" s="71">
        <v>2</v>
      </c>
      <c r="BT214" s="71">
        <v>0</v>
      </c>
      <c r="BU214"/>
      <c r="BV214" s="70">
        <v>17.765999999999998</v>
      </c>
      <c r="BW214" s="70">
        <v>0</v>
      </c>
      <c r="BX214" s="70">
        <v>0</v>
      </c>
      <c r="BY214" s="70">
        <v>0</v>
      </c>
      <c r="BZ214" s="70">
        <v>0</v>
      </c>
      <c r="CA214" s="70">
        <v>0</v>
      </c>
      <c r="CB214" s="70">
        <v>0</v>
      </c>
      <c r="CC214" s="70">
        <v>0</v>
      </c>
      <c r="CD214" s="70">
        <v>0</v>
      </c>
    </row>
    <row r="215" spans="1:82">
      <c r="A215" s="70" t="s">
        <v>1964</v>
      </c>
      <c r="B215" s="70">
        <v>187</v>
      </c>
      <c r="C215" s="70">
        <v>18</v>
      </c>
      <c r="D215" s="70">
        <v>11</v>
      </c>
      <c r="E215" s="70">
        <v>2021</v>
      </c>
      <c r="F215" s="70" t="s">
        <v>160</v>
      </c>
      <c r="G215" s="70" t="s">
        <v>1574</v>
      </c>
      <c r="H215" s="70" t="s">
        <v>1575</v>
      </c>
      <c r="I215" s="148"/>
      <c r="J215" s="71">
        <v>13.628264133962135</v>
      </c>
      <c r="K215" s="71">
        <v>1.6173595501867442</v>
      </c>
      <c r="L215" s="71">
        <v>9.4445689761204843</v>
      </c>
      <c r="M215" s="71">
        <v>36.195796743292469</v>
      </c>
      <c r="N215" s="71">
        <v>34.990231765069581</v>
      </c>
      <c r="O215" s="71">
        <v>13.304579046687223</v>
      </c>
      <c r="P215" s="71">
        <v>16.462938881467814</v>
      </c>
      <c r="Q215" s="71">
        <v>0.86348693130068199</v>
      </c>
      <c r="R215" s="71">
        <v>0</v>
      </c>
      <c r="S215" s="71">
        <v>0</v>
      </c>
      <c r="T215" s="72"/>
      <c r="U215" s="71">
        <v>651795</v>
      </c>
      <c r="V215" s="71">
        <v>577</v>
      </c>
      <c r="W215" s="71">
        <v>213</v>
      </c>
      <c r="X215" s="71">
        <v>7986</v>
      </c>
      <c r="Y215" s="71">
        <v>7967</v>
      </c>
      <c r="Z215" s="71">
        <v>9789</v>
      </c>
      <c r="AA215" s="71">
        <v>3543</v>
      </c>
      <c r="AB215" s="71">
        <v>14789</v>
      </c>
      <c r="AC215" s="71">
        <v>0</v>
      </c>
      <c r="AD215" s="71">
        <v>0</v>
      </c>
      <c r="AE215" s="72"/>
      <c r="AF215" s="71">
        <v>4992469.1442537773</v>
      </c>
      <c r="AG215" s="71">
        <v>1094323.7342127138</v>
      </c>
      <c r="AH215" s="71">
        <v>1360700.1185768305</v>
      </c>
      <c r="AI215" s="71">
        <v>50314409.75297758</v>
      </c>
      <c r="AJ215" s="71">
        <v>31869624.136077002</v>
      </c>
      <c r="AK215" s="71">
        <v>0</v>
      </c>
      <c r="AL215" s="71">
        <v>0</v>
      </c>
      <c r="AM215" s="71">
        <v>1941261.6367895973</v>
      </c>
      <c r="AN215" s="71">
        <v>0</v>
      </c>
      <c r="AO215" s="71">
        <v>0</v>
      </c>
      <c r="AP215" s="71">
        <v>91572788.522887498</v>
      </c>
      <c r="AQ215" s="72"/>
      <c r="AR215" s="71">
        <v>14</v>
      </c>
      <c r="AS215" s="71">
        <v>1</v>
      </c>
      <c r="AT215" s="71">
        <v>0</v>
      </c>
      <c r="AU215" s="71">
        <v>0</v>
      </c>
      <c r="AV215" s="71">
        <v>0</v>
      </c>
      <c r="AW215" s="71">
        <v>0</v>
      </c>
      <c r="AX215" s="71"/>
      <c r="AY215" s="72"/>
      <c r="AZ215" s="71">
        <v>82.468999999999994</v>
      </c>
      <c r="BA215" s="71">
        <v>10</v>
      </c>
      <c r="BB215" s="71">
        <v>0</v>
      </c>
      <c r="BC215" s="71">
        <v>0</v>
      </c>
      <c r="BD215" s="71">
        <v>0</v>
      </c>
      <c r="BE215" s="71">
        <v>0</v>
      </c>
      <c r="BF215" s="71"/>
      <c r="BG215" s="72"/>
      <c r="BH215" s="71">
        <v>0</v>
      </c>
      <c r="BI215" s="71">
        <v>0</v>
      </c>
      <c r="BJ215" s="71">
        <v>10.243</v>
      </c>
      <c r="BK215" s="71">
        <v>0</v>
      </c>
      <c r="BL215" s="71">
        <v>6.4930000000000003</v>
      </c>
      <c r="BM215" s="71">
        <v>0</v>
      </c>
      <c r="BN215" s="72"/>
      <c r="BO215" s="71">
        <v>0</v>
      </c>
      <c r="BP215" s="71">
        <v>0</v>
      </c>
      <c r="BQ215" s="71">
        <v>1</v>
      </c>
      <c r="BR215" s="71">
        <v>0</v>
      </c>
      <c r="BS215" s="71">
        <v>2</v>
      </c>
      <c r="BT215" s="71">
        <v>0</v>
      </c>
      <c r="BU215"/>
      <c r="BV215" s="70">
        <v>16.736000000000001</v>
      </c>
      <c r="BW215" s="70">
        <v>0</v>
      </c>
      <c r="BX215" s="70">
        <v>0</v>
      </c>
      <c r="BY215" s="70">
        <v>0</v>
      </c>
      <c r="BZ215" s="70">
        <v>0</v>
      </c>
      <c r="CA215" s="70">
        <v>0</v>
      </c>
      <c r="CB215" s="70">
        <v>0</v>
      </c>
      <c r="CC215" s="70">
        <v>0</v>
      </c>
      <c r="CD215" s="70">
        <v>0</v>
      </c>
    </row>
    <row r="216" spans="1:82">
      <c r="A216" s="70" t="s">
        <v>1578</v>
      </c>
      <c r="B216" s="70">
        <v>187</v>
      </c>
      <c r="C216" s="70">
        <v>19</v>
      </c>
      <c r="D216" s="70">
        <v>11</v>
      </c>
      <c r="E216" s="70">
        <v>2022</v>
      </c>
      <c r="F216" s="70" t="s">
        <v>161</v>
      </c>
      <c r="G216" s="1064" t="s">
        <v>1574</v>
      </c>
      <c r="H216" s="70" t="s">
        <v>1575</v>
      </c>
      <c r="I216" s="148"/>
      <c r="J216" s="71">
        <v>11.296778915085213</v>
      </c>
      <c r="K216" s="71">
        <v>1.5470918719550142</v>
      </c>
      <c r="L216" s="71">
        <v>8.4683030689721228</v>
      </c>
      <c r="M216" s="71">
        <v>36.903512586002584</v>
      </c>
      <c r="N216" s="71">
        <v>38.759020245799718</v>
      </c>
      <c r="O216" s="71">
        <v>14.222097668406537</v>
      </c>
      <c r="P216" s="71">
        <v>16.984648213031015</v>
      </c>
      <c r="Q216" s="71">
        <v>0.92048885744076958</v>
      </c>
      <c r="R216" s="71">
        <v>0</v>
      </c>
      <c r="S216" s="71">
        <v>0</v>
      </c>
      <c r="T216" s="72"/>
      <c r="U216" s="71">
        <v>664508</v>
      </c>
      <c r="V216" s="71">
        <v>577</v>
      </c>
      <c r="W216" s="71">
        <v>213</v>
      </c>
      <c r="X216" s="71">
        <v>7986</v>
      </c>
      <c r="Y216" s="71">
        <v>8961</v>
      </c>
      <c r="Z216" s="71">
        <v>9942</v>
      </c>
      <c r="AA216" s="71">
        <v>3711</v>
      </c>
      <c r="AB216" s="71">
        <v>15636</v>
      </c>
      <c r="AC216" s="71">
        <v>0</v>
      </c>
      <c r="AD216" s="71">
        <v>0</v>
      </c>
      <c r="AE216" s="72"/>
      <c r="AF216" s="71">
        <v>4537610.0168189546</v>
      </c>
      <c r="AG216" s="71">
        <v>1103936.8995651221</v>
      </c>
      <c r="AH216" s="71">
        <v>1510389.6407817712</v>
      </c>
      <c r="AI216" s="71">
        <v>49968466.761569314</v>
      </c>
      <c r="AJ216" s="71">
        <v>36487979.431567147</v>
      </c>
      <c r="AK216" s="71">
        <v>0</v>
      </c>
      <c r="AL216" s="71">
        <v>0</v>
      </c>
      <c r="AM216" s="71">
        <v>2019034.375349659</v>
      </c>
      <c r="AN216" s="71">
        <v>0</v>
      </c>
      <c r="AO216" s="71">
        <v>0</v>
      </c>
      <c r="AP216" s="71">
        <v>95627417.125651971</v>
      </c>
      <c r="AQ216" s="72"/>
      <c r="AR216" s="71">
        <v>14</v>
      </c>
      <c r="AS216" s="71">
        <v>1</v>
      </c>
      <c r="AT216" s="71">
        <v>0</v>
      </c>
      <c r="AU216" s="71">
        <v>0</v>
      </c>
      <c r="AV216" s="71">
        <v>0</v>
      </c>
      <c r="AW216" s="71">
        <v>0</v>
      </c>
      <c r="AX216" s="71"/>
      <c r="AY216" s="72"/>
      <c r="AZ216" s="71">
        <v>82.468999999999994</v>
      </c>
      <c r="BA216" s="71">
        <v>10</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1965</v>
      </c>
      <c r="B217" s="70">
        <v>187</v>
      </c>
      <c r="C217" s="70">
        <v>20</v>
      </c>
      <c r="D217" s="70">
        <v>11</v>
      </c>
      <c r="E217" s="70">
        <v>2023</v>
      </c>
      <c r="F217" s="70" t="s">
        <v>1539</v>
      </c>
      <c r="G217" s="1064" t="s">
        <v>1574</v>
      </c>
      <c r="H217" s="70" t="s">
        <v>1575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v>
      </c>
      <c r="AS217" s="71">
        <v>1</v>
      </c>
      <c r="AT217" s="71">
        <v>0</v>
      </c>
      <c r="AU217" s="71">
        <v>0</v>
      </c>
      <c r="AV217" s="71">
        <v>0</v>
      </c>
      <c r="AW217" s="71">
        <v>0</v>
      </c>
      <c r="AX217" s="71"/>
      <c r="AY217" s="72"/>
      <c r="AZ217" s="71">
        <v>82.468999999999994</v>
      </c>
      <c r="BA217" s="71">
        <v>10</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1573</v>
      </c>
      <c r="B218" s="70">
        <v>187</v>
      </c>
      <c r="C218" s="70">
        <v>21</v>
      </c>
      <c r="D218" s="70">
        <v>11</v>
      </c>
      <c r="E218" s="70">
        <v>2024</v>
      </c>
      <c r="F218" s="70" t="s">
        <v>1554</v>
      </c>
      <c r="G218" s="70" t="s">
        <v>1574</v>
      </c>
      <c r="H218" s="70" t="s">
        <v>1575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1966</v>
      </c>
      <c r="B219" s="70">
        <v>86</v>
      </c>
      <c r="C219" s="70">
        <v>1</v>
      </c>
      <c r="D219" s="70">
        <v>6</v>
      </c>
      <c r="E219" s="70">
        <v>1990</v>
      </c>
      <c r="F219" s="70" t="s">
        <v>787</v>
      </c>
      <c r="G219" s="70" t="s">
        <v>1967</v>
      </c>
      <c r="H219" s="70" t="s">
        <v>1968</v>
      </c>
      <c r="I219" s="148"/>
      <c r="J219" s="71">
        <v>38.896593111007377</v>
      </c>
      <c r="K219" s="71">
        <v>3.0467181254929838</v>
      </c>
      <c r="L219" s="71">
        <v>19.137658821682059</v>
      </c>
      <c r="M219" s="71">
        <v>9.1077148703528845</v>
      </c>
      <c r="N219" s="71">
        <v>25.418858235933332</v>
      </c>
      <c r="O219" s="71">
        <v>12.469861854251439</v>
      </c>
      <c r="P219" s="71">
        <v>26.36617590214836</v>
      </c>
      <c r="Q219" s="71">
        <v>1.32743242765369</v>
      </c>
      <c r="R219" s="71">
        <v>0</v>
      </c>
      <c r="S219" s="71">
        <v>1.525849808817074</v>
      </c>
      <c r="T219" s="72"/>
      <c r="U219" s="71">
        <v>825358</v>
      </c>
      <c r="V219" s="71">
        <v>939</v>
      </c>
      <c r="W219" s="71">
        <v>252</v>
      </c>
      <c r="X219" s="71">
        <v>3786</v>
      </c>
      <c r="Y219" s="71">
        <v>5582</v>
      </c>
      <c r="Z219" s="71">
        <v>5129</v>
      </c>
      <c r="AA219" s="71">
        <v>6402</v>
      </c>
      <c r="AB219" s="71">
        <v>21553</v>
      </c>
      <c r="AC219" s="71">
        <v>0</v>
      </c>
      <c r="AD219" s="71">
        <v>1.525849808817074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1969</v>
      </c>
      <c r="B220" s="70">
        <v>87</v>
      </c>
      <c r="C220" s="70">
        <v>2</v>
      </c>
      <c r="D220" s="70">
        <v>6</v>
      </c>
      <c r="E220" s="70">
        <v>2005</v>
      </c>
      <c r="F220" s="70" t="s">
        <v>789</v>
      </c>
      <c r="G220" s="70" t="s">
        <v>1967</v>
      </c>
      <c r="H220" s="70" t="s">
        <v>1968</v>
      </c>
      <c r="I220" s="148"/>
      <c r="J220" s="71">
        <v>33.511521216982473</v>
      </c>
      <c r="K220" s="71">
        <v>4.008702175795924</v>
      </c>
      <c r="L220" s="71">
        <v>16.02009111825663</v>
      </c>
      <c r="M220" s="71">
        <v>23.345813091457341</v>
      </c>
      <c r="N220" s="71">
        <v>45.184898623560187</v>
      </c>
      <c r="O220" s="71">
        <v>20.472048178624089</v>
      </c>
      <c r="P220" s="71">
        <v>28.130343663943432</v>
      </c>
      <c r="Q220" s="71">
        <v>1.2222953335640701</v>
      </c>
      <c r="R220" s="71">
        <v>0</v>
      </c>
      <c r="S220" s="71">
        <v>2.14962067798476</v>
      </c>
      <c r="T220" s="72"/>
      <c r="U220" s="71">
        <v>836878</v>
      </c>
      <c r="V220" s="71">
        <v>1351</v>
      </c>
      <c r="W220" s="71">
        <v>164</v>
      </c>
      <c r="X220" s="71">
        <v>3881</v>
      </c>
      <c r="Y220" s="71">
        <v>6894</v>
      </c>
      <c r="Z220" s="71">
        <v>9744</v>
      </c>
      <c r="AA220" s="71">
        <v>5594</v>
      </c>
      <c r="AB220" s="71">
        <v>20747</v>
      </c>
      <c r="AC220" s="71">
        <v>0</v>
      </c>
      <c r="AD220" s="71">
        <v>2.14962067798476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1970</v>
      </c>
      <c r="B221" s="70">
        <v>88</v>
      </c>
      <c r="C221" s="70">
        <v>3</v>
      </c>
      <c r="D221" s="70">
        <v>6</v>
      </c>
      <c r="E221" s="70">
        <v>2006</v>
      </c>
      <c r="F221" s="70" t="s">
        <v>790</v>
      </c>
      <c r="G221" s="70" t="s">
        <v>1967</v>
      </c>
      <c r="H221" s="70" t="s">
        <v>1968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1971</v>
      </c>
      <c r="B222" s="70">
        <v>89</v>
      </c>
      <c r="C222" s="70">
        <v>4</v>
      </c>
      <c r="D222" s="70">
        <v>6</v>
      </c>
      <c r="E222" s="70">
        <v>2007</v>
      </c>
      <c r="F222" s="70" t="s">
        <v>791</v>
      </c>
      <c r="G222" s="70" t="s">
        <v>1967</v>
      </c>
      <c r="H222" s="70" t="s">
        <v>1968</v>
      </c>
      <c r="I222" s="148"/>
      <c r="J222" s="71">
        <v>21.166361647510129</v>
      </c>
      <c r="K222" s="71">
        <v>3.5265113958615499</v>
      </c>
      <c r="L222" s="71">
        <v>12.725272179857891</v>
      </c>
      <c r="M222" s="71">
        <v>20.450059245073369</v>
      </c>
      <c r="N222" s="71">
        <v>39.476309587678969</v>
      </c>
      <c r="O222" s="71">
        <v>19.632520608463199</v>
      </c>
      <c r="P222" s="71">
        <v>27.702770151353729</v>
      </c>
      <c r="Q222" s="71">
        <v>1.2618005460377799</v>
      </c>
      <c r="R222" s="71">
        <v>0</v>
      </c>
      <c r="S222" s="71">
        <v>3.257648694098731</v>
      </c>
      <c r="T222" s="72"/>
      <c r="U222" s="71">
        <v>821404</v>
      </c>
      <c r="V222" s="71">
        <v>1109</v>
      </c>
      <c r="W222" s="71">
        <v>151</v>
      </c>
      <c r="X222" s="71">
        <v>4426</v>
      </c>
      <c r="Y222" s="71">
        <v>6996</v>
      </c>
      <c r="Z222" s="71">
        <v>9714</v>
      </c>
      <c r="AA222" s="71">
        <v>5425</v>
      </c>
      <c r="AB222" s="71">
        <v>20285</v>
      </c>
      <c r="AC222" s="71">
        <v>0</v>
      </c>
      <c r="AD222" s="71">
        <v>3.257648694098731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1972</v>
      </c>
      <c r="B223" s="70">
        <v>90</v>
      </c>
      <c r="C223" s="70">
        <v>5</v>
      </c>
      <c r="D223" s="70">
        <v>6</v>
      </c>
      <c r="E223" s="70">
        <v>2008</v>
      </c>
      <c r="F223" s="70" t="s">
        <v>792</v>
      </c>
      <c r="G223" s="70" t="s">
        <v>1967</v>
      </c>
      <c r="H223" s="70" t="s">
        <v>1968</v>
      </c>
      <c r="I223" s="148"/>
      <c r="J223" s="71">
        <v>18.040454493966529</v>
      </c>
      <c r="K223" s="71">
        <v>2.542253504843317</v>
      </c>
      <c r="L223" s="71">
        <v>11.31736034523569</v>
      </c>
      <c r="M223" s="71">
        <v>21.55439521990197</v>
      </c>
      <c r="N223" s="71">
        <v>37.629820097795303</v>
      </c>
      <c r="O223" s="71">
        <v>19.058587147361958</v>
      </c>
      <c r="P223" s="71">
        <v>27.028512837860291</v>
      </c>
      <c r="Q223" s="71">
        <v>1.2270623389335999</v>
      </c>
      <c r="R223" s="71">
        <v>0</v>
      </c>
      <c r="S223" s="71">
        <v>2.268457239760385</v>
      </c>
      <c r="T223" s="72"/>
      <c r="U223" s="71">
        <v>767700</v>
      </c>
      <c r="V223" s="71">
        <v>1109</v>
      </c>
      <c r="W223" s="71">
        <v>151</v>
      </c>
      <c r="X223" s="71">
        <v>4426</v>
      </c>
      <c r="Y223" s="71">
        <v>7012</v>
      </c>
      <c r="Z223" s="71">
        <v>9761</v>
      </c>
      <c r="AA223" s="71">
        <v>5299</v>
      </c>
      <c r="AB223" s="71">
        <v>20051</v>
      </c>
      <c r="AC223" s="71">
        <v>0</v>
      </c>
      <c r="AD223" s="71">
        <v>2.268457239760385</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1973</v>
      </c>
      <c r="B224" s="70">
        <v>91</v>
      </c>
      <c r="C224" s="70">
        <v>6</v>
      </c>
      <c r="D224" s="70">
        <v>6</v>
      </c>
      <c r="E224" s="70">
        <v>2009</v>
      </c>
      <c r="F224" s="70" t="s">
        <v>176</v>
      </c>
      <c r="G224" s="70" t="s">
        <v>1967</v>
      </c>
      <c r="H224" s="70" t="s">
        <v>1968</v>
      </c>
      <c r="I224" s="148"/>
      <c r="J224" s="71">
        <v>15.80293746394344</v>
      </c>
      <c r="K224" s="71">
        <v>2.2826952365503201</v>
      </c>
      <c r="L224" s="71">
        <v>14.93029765665292</v>
      </c>
      <c r="M224" s="71">
        <v>22.845746171527161</v>
      </c>
      <c r="N224" s="71">
        <v>38.613473836524449</v>
      </c>
      <c r="O224" s="71">
        <v>19.415481294911739</v>
      </c>
      <c r="P224" s="71">
        <v>26.05955632709771</v>
      </c>
      <c r="Q224" s="71">
        <v>1.1567944818699001</v>
      </c>
      <c r="R224" s="71">
        <v>0</v>
      </c>
      <c r="S224" s="71">
        <v>2.1248497299909279</v>
      </c>
      <c r="T224" s="72"/>
      <c r="U224" s="71">
        <v>635185</v>
      </c>
      <c r="V224" s="71">
        <v>1035</v>
      </c>
      <c r="W224" s="71">
        <v>250</v>
      </c>
      <c r="X224" s="71">
        <v>4798</v>
      </c>
      <c r="Y224" s="71">
        <v>7046</v>
      </c>
      <c r="Z224" s="71">
        <v>9815</v>
      </c>
      <c r="AA224" s="71">
        <v>5245</v>
      </c>
      <c r="AB224" s="71">
        <v>19843</v>
      </c>
      <c r="AC224" s="71">
        <v>0</v>
      </c>
      <c r="AD224" s="71">
        <v>2.1248497299909279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1974</v>
      </c>
      <c r="B225" s="70">
        <v>92</v>
      </c>
      <c r="C225" s="70">
        <v>7</v>
      </c>
      <c r="D225" s="70">
        <v>6</v>
      </c>
      <c r="E225" s="70">
        <v>2010</v>
      </c>
      <c r="F225" s="70" t="s">
        <v>177</v>
      </c>
      <c r="G225" s="70" t="s">
        <v>1967</v>
      </c>
      <c r="H225" s="70" t="s">
        <v>1968</v>
      </c>
      <c r="I225" s="148"/>
      <c r="J225" s="71">
        <v>18.652842280158811</v>
      </c>
      <c r="K225" s="71">
        <v>2.6519487149557208</v>
      </c>
      <c r="L225" s="71">
        <v>13.782399955315141</v>
      </c>
      <c r="M225" s="71">
        <v>21.70921760395807</v>
      </c>
      <c r="N225" s="71">
        <v>39.711236661890098</v>
      </c>
      <c r="O225" s="71">
        <v>19.49501224701287</v>
      </c>
      <c r="P225" s="71">
        <v>26.45186019912909</v>
      </c>
      <c r="Q225" s="71">
        <v>1.1998052524506799</v>
      </c>
      <c r="R225" s="71">
        <v>0</v>
      </c>
      <c r="S225" s="71">
        <v>2.139752526614259</v>
      </c>
      <c r="T225" s="72"/>
      <c r="U225" s="71">
        <v>739166</v>
      </c>
      <c r="V225" s="71">
        <v>1035</v>
      </c>
      <c r="W225" s="71">
        <v>250</v>
      </c>
      <c r="X225" s="71">
        <v>4798</v>
      </c>
      <c r="Y225" s="71">
        <v>7102</v>
      </c>
      <c r="Z225" s="71">
        <v>9901</v>
      </c>
      <c r="AA225" s="71">
        <v>5191</v>
      </c>
      <c r="AB225" s="71">
        <v>19721</v>
      </c>
      <c r="AC225" s="71">
        <v>0</v>
      </c>
      <c r="AD225" s="71">
        <v>2.139752526614259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4.47</v>
      </c>
      <c r="BM225" s="71">
        <v>0</v>
      </c>
      <c r="BN225" s="72"/>
      <c r="BO225" s="71">
        <v>0</v>
      </c>
      <c r="BP225" s="71">
        <v>0</v>
      </c>
      <c r="BQ225" s="71">
        <v>0</v>
      </c>
      <c r="BR225" s="71">
        <v>0</v>
      </c>
      <c r="BS225" s="71">
        <v>1</v>
      </c>
      <c r="BT225" s="71">
        <v>0</v>
      </c>
      <c r="BU225"/>
      <c r="BV225" s="70">
        <v>0</v>
      </c>
      <c r="BW225" s="70">
        <v>0</v>
      </c>
      <c r="BX225" s="70">
        <v>4.47</v>
      </c>
      <c r="BY225" s="70">
        <v>0</v>
      </c>
      <c r="BZ225" s="70">
        <v>0</v>
      </c>
      <c r="CA225" s="70">
        <v>0</v>
      </c>
      <c r="CB225" s="70">
        <v>0</v>
      </c>
      <c r="CC225" s="70">
        <v>0</v>
      </c>
      <c r="CD225" s="70">
        <v>0</v>
      </c>
    </row>
    <row r="226" spans="1:82">
      <c r="A226" s="70" t="s">
        <v>1975</v>
      </c>
      <c r="B226" s="70">
        <v>93</v>
      </c>
      <c r="C226" s="70">
        <v>8</v>
      </c>
      <c r="D226" s="70">
        <v>6</v>
      </c>
      <c r="E226" s="70">
        <v>2011</v>
      </c>
      <c r="F226" s="70" t="s">
        <v>178</v>
      </c>
      <c r="G226" s="70" t="s">
        <v>1967</v>
      </c>
      <c r="H226" s="70" t="s">
        <v>1968</v>
      </c>
      <c r="I226" s="148"/>
      <c r="J226" s="71">
        <v>18.88427569602732</v>
      </c>
      <c r="K226" s="71">
        <v>3.0837308385819648</v>
      </c>
      <c r="L226" s="71">
        <v>12.479023942241071</v>
      </c>
      <c r="M226" s="71">
        <v>25.572884846859498</v>
      </c>
      <c r="N226" s="71">
        <v>45.274401198736918</v>
      </c>
      <c r="O226" s="71">
        <v>19.265492893248357</v>
      </c>
      <c r="P226" s="71">
        <v>25.633011083840717</v>
      </c>
      <c r="Q226" s="71">
        <v>1.36915408558912</v>
      </c>
      <c r="R226" s="71">
        <v>0</v>
      </c>
      <c r="S226" s="71">
        <v>2.215572598661697</v>
      </c>
      <c r="T226" s="72"/>
      <c r="U226" s="71">
        <v>708772</v>
      </c>
      <c r="V226" s="71">
        <v>1035</v>
      </c>
      <c r="W226" s="71">
        <v>250</v>
      </c>
      <c r="X226" s="71">
        <v>4798</v>
      </c>
      <c r="Y226" s="71">
        <v>7110</v>
      </c>
      <c r="Z226" s="71">
        <v>9997</v>
      </c>
      <c r="AA226" s="71">
        <v>5180</v>
      </c>
      <c r="AB226" s="71">
        <v>19510</v>
      </c>
      <c r="AC226" s="71">
        <v>0</v>
      </c>
      <c r="AD226" s="71">
        <v>2.215572598661697</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1976</v>
      </c>
      <c r="B227" s="70">
        <v>94</v>
      </c>
      <c r="C227" s="70">
        <v>9</v>
      </c>
      <c r="D227" s="70">
        <v>6</v>
      </c>
      <c r="E227" s="70">
        <v>2012</v>
      </c>
      <c r="F227" s="70" t="s">
        <v>179</v>
      </c>
      <c r="G227" s="70" t="s">
        <v>1967</v>
      </c>
      <c r="H227" s="70" t="s">
        <v>1968</v>
      </c>
      <c r="I227" s="148"/>
      <c r="J227" s="71">
        <v>21.151386660045471</v>
      </c>
      <c r="K227" s="71">
        <v>3.391418648902631</v>
      </c>
      <c r="L227" s="71">
        <v>12.16024696617739</v>
      </c>
      <c r="M227" s="71">
        <v>27.730249203892061</v>
      </c>
      <c r="N227" s="71">
        <v>45.634327205583141</v>
      </c>
      <c r="O227" s="71">
        <v>19.362444911977093</v>
      </c>
      <c r="P227" s="71">
        <v>25.569832506066085</v>
      </c>
      <c r="Q227" s="71">
        <v>1.46765813472858</v>
      </c>
      <c r="R227" s="71">
        <v>0</v>
      </c>
      <c r="S227" s="71">
        <v>1.89144264746128</v>
      </c>
      <c r="T227" s="72"/>
      <c r="U227" s="71">
        <v>702827</v>
      </c>
      <c r="V227" s="71">
        <v>1035</v>
      </c>
      <c r="W227" s="71">
        <v>250</v>
      </c>
      <c r="X227" s="71">
        <v>4798</v>
      </c>
      <c r="Y227" s="71">
        <v>7154</v>
      </c>
      <c r="Z227" s="71">
        <v>10127</v>
      </c>
      <c r="AA227" s="71">
        <v>5138</v>
      </c>
      <c r="AB227" s="71">
        <v>19249</v>
      </c>
      <c r="AC227" s="71">
        <v>0</v>
      </c>
      <c r="AD227" s="71">
        <v>1.89144264746128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4.7</v>
      </c>
      <c r="BM227" s="71">
        <v>0</v>
      </c>
      <c r="BN227" s="72"/>
      <c r="BO227" s="71">
        <v>0</v>
      </c>
      <c r="BP227" s="71">
        <v>0</v>
      </c>
      <c r="BQ227" s="71">
        <v>0</v>
      </c>
      <c r="BR227" s="71">
        <v>0</v>
      </c>
      <c r="BS227" s="71">
        <v>1</v>
      </c>
      <c r="BT227" s="71">
        <v>0</v>
      </c>
      <c r="BU227"/>
      <c r="BV227" s="70">
        <v>0</v>
      </c>
      <c r="BW227" s="70">
        <v>0</v>
      </c>
      <c r="BX227" s="70">
        <v>4.7</v>
      </c>
      <c r="BY227" s="70">
        <v>0</v>
      </c>
      <c r="BZ227" s="70">
        <v>0</v>
      </c>
      <c r="CA227" s="70">
        <v>0</v>
      </c>
      <c r="CB227" s="70">
        <v>0</v>
      </c>
      <c r="CC227" s="70">
        <v>0</v>
      </c>
      <c r="CD227" s="70">
        <v>0</v>
      </c>
    </row>
    <row r="228" spans="1:82">
      <c r="A228" s="70" t="s">
        <v>1977</v>
      </c>
      <c r="B228" s="70">
        <v>95</v>
      </c>
      <c r="C228" s="70">
        <v>10</v>
      </c>
      <c r="D228" s="70">
        <v>6</v>
      </c>
      <c r="E228" s="70">
        <v>2013</v>
      </c>
      <c r="F228" s="70" t="s">
        <v>180</v>
      </c>
      <c r="G228" s="70" t="s">
        <v>1967</v>
      </c>
      <c r="H228" s="70" t="s">
        <v>1968</v>
      </c>
      <c r="I228" s="148"/>
      <c r="J228" s="71">
        <v>25.228719844799969</v>
      </c>
      <c r="K228" s="71">
        <v>3.1341761385643752</v>
      </c>
      <c r="L228" s="71">
        <v>10.49552628010967</v>
      </c>
      <c r="M228" s="71">
        <v>25.846687406878441</v>
      </c>
      <c r="N228" s="71">
        <v>45.04690603502231</v>
      </c>
      <c r="O228" s="71">
        <v>18.785639597993409</v>
      </c>
      <c r="P228" s="71">
        <v>25.441388443986174</v>
      </c>
      <c r="Q228" s="71">
        <v>1.4796444085681699</v>
      </c>
      <c r="R228" s="71">
        <v>0</v>
      </c>
      <c r="S228" s="71">
        <v>2.322155145666096</v>
      </c>
      <c r="T228" s="72"/>
      <c r="U228" s="71">
        <v>839735</v>
      </c>
      <c r="V228" s="71">
        <v>1035</v>
      </c>
      <c r="W228" s="71">
        <v>250</v>
      </c>
      <c r="X228" s="71">
        <v>4798</v>
      </c>
      <c r="Y228" s="71">
        <v>7191</v>
      </c>
      <c r="Z228" s="71">
        <v>10264</v>
      </c>
      <c r="AA228" s="71">
        <v>5093</v>
      </c>
      <c r="AB228" s="71">
        <v>19128</v>
      </c>
      <c r="AC228" s="71">
        <v>0</v>
      </c>
      <c r="AD228" s="71">
        <v>2.322155145666096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4.7</v>
      </c>
      <c r="BM228" s="71">
        <v>0</v>
      </c>
      <c r="BN228" s="72"/>
      <c r="BO228" s="71">
        <v>0</v>
      </c>
      <c r="BP228" s="71">
        <v>0</v>
      </c>
      <c r="BQ228" s="71">
        <v>0</v>
      </c>
      <c r="BR228" s="71">
        <v>0</v>
      </c>
      <c r="BS228" s="71">
        <v>1</v>
      </c>
      <c r="BT228" s="71">
        <v>0</v>
      </c>
      <c r="BU228"/>
      <c r="BV228" s="70">
        <v>0</v>
      </c>
      <c r="BW228" s="70">
        <v>0</v>
      </c>
      <c r="BX228" s="70">
        <v>4.7</v>
      </c>
      <c r="BY228" s="70">
        <v>0</v>
      </c>
      <c r="BZ228" s="70">
        <v>0</v>
      </c>
      <c r="CA228" s="70">
        <v>0</v>
      </c>
      <c r="CB228" s="70">
        <v>0</v>
      </c>
      <c r="CC228" s="70">
        <v>0</v>
      </c>
      <c r="CD228" s="70">
        <v>0</v>
      </c>
    </row>
    <row r="229" spans="1:82">
      <c r="A229" s="70" t="s">
        <v>1978</v>
      </c>
      <c r="B229" s="70">
        <v>96</v>
      </c>
      <c r="C229" s="70">
        <v>11</v>
      </c>
      <c r="D229" s="70">
        <v>6</v>
      </c>
      <c r="E229" s="70">
        <v>2014</v>
      </c>
      <c r="F229" s="70" t="s">
        <v>181</v>
      </c>
      <c r="G229" s="70" t="s">
        <v>1967</v>
      </c>
      <c r="H229" s="70" t="s">
        <v>1968</v>
      </c>
      <c r="I229" s="148"/>
      <c r="J229" s="71">
        <v>19.978770484172301</v>
      </c>
      <c r="K229" s="71">
        <v>2.979627106326689</v>
      </c>
      <c r="L229" s="71">
        <v>11.13514622803295</v>
      </c>
      <c r="M229" s="71">
        <v>24.093211239146409</v>
      </c>
      <c r="N229" s="71">
        <v>43.473463035476307</v>
      </c>
      <c r="O229" s="71">
        <v>17.909329753017868</v>
      </c>
      <c r="P229" s="71">
        <v>25.166901241731821</v>
      </c>
      <c r="Q229" s="71">
        <v>1.3977365406503</v>
      </c>
      <c r="R229" s="71">
        <v>0</v>
      </c>
      <c r="S229" s="71">
        <v>1.8694189340339331</v>
      </c>
      <c r="T229" s="72"/>
      <c r="U229" s="71">
        <v>783737</v>
      </c>
      <c r="V229" s="71">
        <v>894</v>
      </c>
      <c r="W229" s="71">
        <v>219</v>
      </c>
      <c r="X229" s="71">
        <v>4373</v>
      </c>
      <c r="Y229" s="71">
        <v>7231</v>
      </c>
      <c r="Z229" s="71">
        <v>10306</v>
      </c>
      <c r="AA229" s="71">
        <v>5012</v>
      </c>
      <c r="AB229" s="71">
        <v>18833</v>
      </c>
      <c r="AC229" s="71">
        <v>0</v>
      </c>
      <c r="AD229" s="71">
        <v>1.8694189340339331</v>
      </c>
      <c r="AE229" s="72"/>
      <c r="AF229" s="71"/>
      <c r="AG229" s="71"/>
      <c r="AH229" s="71"/>
      <c r="AI229" s="71"/>
      <c r="AJ229" s="71"/>
      <c r="AK229" s="71"/>
      <c r="AL229" s="71"/>
      <c r="AM229" s="71"/>
      <c r="AN229" s="71"/>
      <c r="AO229" s="71"/>
      <c r="AP229" s="71"/>
      <c r="AQ229" s="72"/>
      <c r="AR229" s="71">
        <v>120</v>
      </c>
      <c r="AS229" s="71">
        <v>22</v>
      </c>
      <c r="AT229" s="71">
        <v>0</v>
      </c>
      <c r="AU229" s="71">
        <v>0</v>
      </c>
      <c r="AV229" s="71">
        <v>0</v>
      </c>
      <c r="AW229" s="71">
        <v>0</v>
      </c>
      <c r="AX229" s="71"/>
      <c r="AY229" s="72"/>
      <c r="AZ229" s="71">
        <v>520</v>
      </c>
      <c r="BA229" s="71">
        <v>490.1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1979</v>
      </c>
      <c r="B230" s="70">
        <v>97</v>
      </c>
      <c r="C230" s="70">
        <v>12</v>
      </c>
      <c r="D230" s="70">
        <v>6</v>
      </c>
      <c r="E230" s="70">
        <v>2015</v>
      </c>
      <c r="F230" s="70" t="s">
        <v>182</v>
      </c>
      <c r="G230" s="70" t="s">
        <v>1967</v>
      </c>
      <c r="H230" s="70" t="s">
        <v>1968</v>
      </c>
      <c r="I230" s="148"/>
      <c r="J230" s="71">
        <v>24.521989632662031</v>
      </c>
      <c r="K230" s="71">
        <v>2.870823807626699</v>
      </c>
      <c r="L230" s="71">
        <v>9.8421759580281023</v>
      </c>
      <c r="M230" s="71">
        <v>20.85613558828512</v>
      </c>
      <c r="N230" s="71">
        <v>40.315946310776503</v>
      </c>
      <c r="O230" s="71">
        <v>17.893522173968339</v>
      </c>
      <c r="P230" s="71">
        <v>25.036025678310658</v>
      </c>
      <c r="Q230" s="71">
        <v>1.34773289065374</v>
      </c>
      <c r="R230" s="71">
        <v>0</v>
      </c>
      <c r="S230" s="71">
        <v>1.836075405860784</v>
      </c>
      <c r="T230" s="72"/>
      <c r="U230" s="71">
        <v>960510</v>
      </c>
      <c r="V230" s="71">
        <v>894</v>
      </c>
      <c r="W230" s="71">
        <v>219</v>
      </c>
      <c r="X230" s="71">
        <v>4373</v>
      </c>
      <c r="Y230" s="71">
        <v>7239</v>
      </c>
      <c r="Z230" s="71">
        <v>10396</v>
      </c>
      <c r="AA230" s="71">
        <v>4982</v>
      </c>
      <c r="AB230" s="71">
        <v>18550</v>
      </c>
      <c r="AC230" s="71">
        <v>0</v>
      </c>
      <c r="AD230" s="71">
        <v>1.836075405860784</v>
      </c>
      <c r="AE230" s="72"/>
      <c r="AF230" s="71">
        <v>13431076.620883221</v>
      </c>
      <c r="AG230" s="71">
        <v>2238786.3795286752</v>
      </c>
      <c r="AH230" s="71">
        <v>1480979.7810932079</v>
      </c>
      <c r="AI230" s="71">
        <v>26702926.204885781</v>
      </c>
      <c r="AJ230" s="71">
        <v>38506604.102374539</v>
      </c>
      <c r="AK230" s="71">
        <v>0</v>
      </c>
      <c r="AL230" s="71">
        <v>0</v>
      </c>
      <c r="AM230" s="71">
        <v>2542199.6856766529</v>
      </c>
      <c r="AN230" s="71">
        <v>0</v>
      </c>
      <c r="AO230" s="71">
        <v>0</v>
      </c>
      <c r="AP230" s="71">
        <v>84902572.774442077</v>
      </c>
      <c r="AQ230" s="72"/>
      <c r="AR230" s="71">
        <v>132</v>
      </c>
      <c r="AS230" s="71">
        <v>30</v>
      </c>
      <c r="AT230" s="71">
        <v>0</v>
      </c>
      <c r="AU230" s="71">
        <v>0</v>
      </c>
      <c r="AV230" s="71">
        <v>0</v>
      </c>
      <c r="AW230" s="71">
        <v>0</v>
      </c>
      <c r="AX230" s="71"/>
      <c r="AY230" s="72"/>
      <c r="AZ230" s="71">
        <v>592.6</v>
      </c>
      <c r="BA230" s="71">
        <v>706.1</v>
      </c>
      <c r="BB230" s="71">
        <v>0</v>
      </c>
      <c r="BC230" s="71">
        <v>0</v>
      </c>
      <c r="BD230" s="71">
        <v>0</v>
      </c>
      <c r="BE230" s="71">
        <v>0</v>
      </c>
      <c r="BF230" s="71"/>
      <c r="BG230" s="72"/>
      <c r="BH230" s="71">
        <v>0</v>
      </c>
      <c r="BI230" s="71">
        <v>0</v>
      </c>
      <c r="BJ230" s="71">
        <v>0</v>
      </c>
      <c r="BK230" s="71">
        <v>0</v>
      </c>
      <c r="BL230" s="71">
        <v>4.8</v>
      </c>
      <c r="BM230" s="71">
        <v>0</v>
      </c>
      <c r="BN230" s="72"/>
      <c r="BO230" s="71">
        <v>0</v>
      </c>
      <c r="BP230" s="71">
        <v>0</v>
      </c>
      <c r="BQ230" s="71">
        <v>0</v>
      </c>
      <c r="BR230" s="71">
        <v>0</v>
      </c>
      <c r="BS230" s="71">
        <v>1</v>
      </c>
      <c r="BT230" s="71">
        <v>0</v>
      </c>
      <c r="BU230"/>
      <c r="BV230" s="70">
        <v>0</v>
      </c>
      <c r="BW230" s="70">
        <v>0</v>
      </c>
      <c r="BX230" s="70">
        <v>4.8</v>
      </c>
      <c r="BY230" s="70">
        <v>0</v>
      </c>
      <c r="BZ230" s="70">
        <v>0</v>
      </c>
      <c r="CA230" s="70">
        <v>0</v>
      </c>
      <c r="CB230" s="70">
        <v>0</v>
      </c>
      <c r="CC230" s="70">
        <v>0</v>
      </c>
      <c r="CD230" s="70">
        <v>0</v>
      </c>
    </row>
    <row r="231" spans="1:82">
      <c r="A231" s="70" t="s">
        <v>1980</v>
      </c>
      <c r="B231" s="70">
        <v>98</v>
      </c>
      <c r="C231" s="70">
        <v>13</v>
      </c>
      <c r="D231" s="70">
        <v>6</v>
      </c>
      <c r="E231" s="70">
        <v>2016</v>
      </c>
      <c r="F231" s="70" t="s">
        <v>155</v>
      </c>
      <c r="G231" s="70" t="s">
        <v>1967</v>
      </c>
      <c r="H231" s="70" t="s">
        <v>1968</v>
      </c>
      <c r="I231" s="148"/>
      <c r="J231" s="71">
        <v>19.996105642981313</v>
      </c>
      <c r="K231" s="71">
        <v>2.6424577332569825</v>
      </c>
      <c r="L231" s="71">
        <v>12.229531482704994</v>
      </c>
      <c r="M231" s="71">
        <v>19.624735100183248</v>
      </c>
      <c r="N231" s="71">
        <v>43.65212023043027</v>
      </c>
      <c r="O231" s="71">
        <v>17.74934506797171</v>
      </c>
      <c r="P231" s="71">
        <v>25.231343003577312</v>
      </c>
      <c r="Q231" s="71">
        <v>1.2889638762584845</v>
      </c>
      <c r="R231" s="71">
        <v>0</v>
      </c>
      <c r="S231" s="71">
        <v>2.0958951523964262</v>
      </c>
      <c r="T231" s="72"/>
      <c r="U231" s="71">
        <v>896533</v>
      </c>
      <c r="V231" s="71">
        <v>894</v>
      </c>
      <c r="W231" s="71">
        <v>219</v>
      </c>
      <c r="X231" s="71">
        <v>4373</v>
      </c>
      <c r="Y231" s="71">
        <v>7226</v>
      </c>
      <c r="Z231" s="71">
        <v>10439</v>
      </c>
      <c r="AA231" s="71">
        <v>5193</v>
      </c>
      <c r="AB231" s="71">
        <v>18249</v>
      </c>
      <c r="AC231" s="71">
        <v>0</v>
      </c>
      <c r="AD231" s="71">
        <v>2.0958951523964262</v>
      </c>
      <c r="AE231" s="72"/>
      <c r="AF231" s="71">
        <v>10963439.077045631</v>
      </c>
      <c r="AG231" s="71">
        <v>2098374.3823252539</v>
      </c>
      <c r="AH231" s="71">
        <v>1356804.3155934829</v>
      </c>
      <c r="AI231" s="71">
        <v>27263892.464600511</v>
      </c>
      <c r="AJ231" s="71">
        <v>38895937.729308583</v>
      </c>
      <c r="AK231" s="71">
        <v>0</v>
      </c>
      <c r="AL231" s="71">
        <v>0</v>
      </c>
      <c r="AM231" s="71">
        <v>2502891.8902272549</v>
      </c>
      <c r="AN231" s="71">
        <v>0</v>
      </c>
      <c r="AO231" s="71">
        <v>0</v>
      </c>
      <c r="AP231" s="71">
        <v>83081339.859100729</v>
      </c>
      <c r="AQ231" s="72"/>
      <c r="AR231" s="71">
        <v>144</v>
      </c>
      <c r="AS231" s="71">
        <v>33</v>
      </c>
      <c r="AT231" s="71">
        <v>0</v>
      </c>
      <c r="AU231" s="71">
        <v>0</v>
      </c>
      <c r="AV231" s="71">
        <v>0</v>
      </c>
      <c r="AW231" s="71">
        <v>0</v>
      </c>
      <c r="AX231" s="71"/>
      <c r="AY231" s="72"/>
      <c r="AZ231" s="71">
        <v>662.3</v>
      </c>
      <c r="BA231" s="71">
        <v>2366.1</v>
      </c>
      <c r="BB231" s="71">
        <v>0</v>
      </c>
      <c r="BC231" s="71">
        <v>0</v>
      </c>
      <c r="BD231" s="71">
        <v>0</v>
      </c>
      <c r="BE231" s="71">
        <v>0</v>
      </c>
      <c r="BF231" s="71"/>
      <c r="BG231" s="72"/>
      <c r="BH231" s="71">
        <v>0</v>
      </c>
      <c r="BI231" s="71">
        <v>0</v>
      </c>
      <c r="BJ231" s="71">
        <v>0</v>
      </c>
      <c r="BK231" s="71">
        <v>0</v>
      </c>
      <c r="BL231" s="71">
        <v>4.6470000000000002</v>
      </c>
      <c r="BM231" s="71">
        <v>0</v>
      </c>
      <c r="BN231" s="72"/>
      <c r="BO231" s="71">
        <v>0</v>
      </c>
      <c r="BP231" s="71">
        <v>0</v>
      </c>
      <c r="BQ231" s="71">
        <v>0</v>
      </c>
      <c r="BR231" s="71">
        <v>0</v>
      </c>
      <c r="BS231" s="71">
        <v>1</v>
      </c>
      <c r="BT231" s="71">
        <v>0</v>
      </c>
      <c r="BU231"/>
      <c r="BV231" s="70">
        <v>0</v>
      </c>
      <c r="BW231" s="70">
        <v>0</v>
      </c>
      <c r="BX231" s="70">
        <v>4.6470000000000002</v>
      </c>
      <c r="BY231" s="70">
        <v>0</v>
      </c>
      <c r="BZ231" s="70">
        <v>0</v>
      </c>
      <c r="CA231" s="70">
        <v>0</v>
      </c>
      <c r="CB231" s="70">
        <v>0</v>
      </c>
      <c r="CC231" s="70">
        <v>0</v>
      </c>
      <c r="CD231" s="70">
        <v>0</v>
      </c>
    </row>
    <row r="232" spans="1:82">
      <c r="A232" s="70" t="s">
        <v>1981</v>
      </c>
      <c r="B232" s="70">
        <v>99</v>
      </c>
      <c r="C232" s="70">
        <v>14</v>
      </c>
      <c r="D232" s="70">
        <v>6</v>
      </c>
      <c r="E232" s="70">
        <v>2017</v>
      </c>
      <c r="F232" s="70" t="s">
        <v>156</v>
      </c>
      <c r="G232" s="70" t="s">
        <v>1967</v>
      </c>
      <c r="H232" s="70" t="s">
        <v>1968</v>
      </c>
      <c r="I232" s="148"/>
      <c r="J232" s="71">
        <v>19.93847877618791</v>
      </c>
      <c r="K232" s="71">
        <v>2.8916863459591764</v>
      </c>
      <c r="L232" s="71">
        <v>11.936172178387181</v>
      </c>
      <c r="M232" s="71">
        <v>17.499489924778306</v>
      </c>
      <c r="N232" s="71">
        <v>39.460126861698974</v>
      </c>
      <c r="O232" s="71">
        <v>17.409541638847269</v>
      </c>
      <c r="P232" s="71">
        <v>24.994264356787109</v>
      </c>
      <c r="Q232" s="71">
        <v>1.22480478981117</v>
      </c>
      <c r="R232" s="71">
        <v>0</v>
      </c>
      <c r="S232" s="71">
        <v>1.9970160090781657</v>
      </c>
      <c r="T232" s="72"/>
      <c r="U232" s="71">
        <v>912319</v>
      </c>
      <c r="V232" s="71">
        <v>894</v>
      </c>
      <c r="W232" s="71">
        <v>219</v>
      </c>
      <c r="X232" s="71">
        <v>4373</v>
      </c>
      <c r="Y232" s="71">
        <v>7217</v>
      </c>
      <c r="Z232" s="71">
        <v>10409</v>
      </c>
      <c r="AA232" s="71">
        <v>5177</v>
      </c>
      <c r="AB232" s="71">
        <v>17932</v>
      </c>
      <c r="AC232" s="71">
        <v>0</v>
      </c>
      <c r="AD232" s="71">
        <v>1.9970160090781659</v>
      </c>
      <c r="AE232" s="72"/>
      <c r="AF232" s="71">
        <v>11615254.4786708</v>
      </c>
      <c r="AG232" s="71">
        <v>2248877.9878207692</v>
      </c>
      <c r="AH232" s="71">
        <v>1834534.3429733671</v>
      </c>
      <c r="AI232" s="71">
        <v>25368760.26311294</v>
      </c>
      <c r="AJ232" s="71">
        <v>39221792.650313742</v>
      </c>
      <c r="AK232" s="71">
        <v>0</v>
      </c>
      <c r="AL232" s="71">
        <v>0</v>
      </c>
      <c r="AM232" s="71">
        <v>2463262.9311697939</v>
      </c>
      <c r="AN232" s="71">
        <v>0</v>
      </c>
      <c r="AO232" s="71">
        <v>0</v>
      </c>
      <c r="AP232" s="71">
        <v>82752482.654061422</v>
      </c>
      <c r="AQ232" s="72"/>
      <c r="AR232" s="71">
        <v>163</v>
      </c>
      <c r="AS232" s="71">
        <v>41</v>
      </c>
      <c r="AT232" s="71">
        <v>0</v>
      </c>
      <c r="AU232" s="71">
        <v>0</v>
      </c>
      <c r="AV232" s="71">
        <v>0</v>
      </c>
      <c r="AW232" s="71">
        <v>0</v>
      </c>
      <c r="AX232" s="71"/>
      <c r="AY232" s="72"/>
      <c r="AZ232" s="71">
        <v>809.4</v>
      </c>
      <c r="BA232" s="71">
        <v>5474.5</v>
      </c>
      <c r="BB232" s="71">
        <v>0</v>
      </c>
      <c r="BC232" s="71">
        <v>0</v>
      </c>
      <c r="BD232" s="71">
        <v>0</v>
      </c>
      <c r="BE232" s="71">
        <v>0</v>
      </c>
      <c r="BF232" s="71"/>
      <c r="BG232" s="72"/>
      <c r="BH232" s="71">
        <v>0</v>
      </c>
      <c r="BI232" s="71">
        <v>0</v>
      </c>
      <c r="BJ232" s="71">
        <v>0</v>
      </c>
      <c r="BK232" s="71">
        <v>0</v>
      </c>
      <c r="BL232" s="71">
        <v>4.8390000000000004</v>
      </c>
      <c r="BM232" s="71">
        <v>0</v>
      </c>
      <c r="BN232" s="72"/>
      <c r="BO232" s="71">
        <v>0</v>
      </c>
      <c r="BP232" s="71">
        <v>0</v>
      </c>
      <c r="BQ232" s="71">
        <v>0</v>
      </c>
      <c r="BR232" s="71">
        <v>0</v>
      </c>
      <c r="BS232" s="71">
        <v>1</v>
      </c>
      <c r="BT232" s="71">
        <v>0</v>
      </c>
      <c r="BU232"/>
      <c r="BV232" s="70">
        <v>0</v>
      </c>
      <c r="BW232" s="70">
        <v>0</v>
      </c>
      <c r="BX232" s="70">
        <v>4.8390000000000004</v>
      </c>
      <c r="BY232" s="70">
        <v>0</v>
      </c>
      <c r="BZ232" s="70">
        <v>0</v>
      </c>
      <c r="CA232" s="70">
        <v>0</v>
      </c>
      <c r="CB232" s="70">
        <v>0</v>
      </c>
      <c r="CC232" s="70">
        <v>0</v>
      </c>
      <c r="CD232" s="70">
        <v>0</v>
      </c>
    </row>
    <row r="233" spans="1:82">
      <c r="A233" s="70" t="s">
        <v>1982</v>
      </c>
      <c r="B233" s="70">
        <v>100</v>
      </c>
      <c r="C233" s="70">
        <v>15</v>
      </c>
      <c r="D233" s="70">
        <v>6</v>
      </c>
      <c r="E233" s="70">
        <v>2018</v>
      </c>
      <c r="F233" s="70" t="s">
        <v>183</v>
      </c>
      <c r="G233" s="70" t="s">
        <v>1967</v>
      </c>
      <c r="H233" s="70" t="s">
        <v>1968</v>
      </c>
      <c r="I233" s="148"/>
      <c r="J233" s="71">
        <v>21.163267788286291</v>
      </c>
      <c r="K233" s="71">
        <v>2.6984334407177535</v>
      </c>
      <c r="L233" s="71">
        <v>11.015186031451675</v>
      </c>
      <c r="M233" s="71">
        <v>18.971004141177893</v>
      </c>
      <c r="N233" s="71">
        <v>38.275948028771673</v>
      </c>
      <c r="O233" s="71">
        <v>17.056196371046887</v>
      </c>
      <c r="P233" s="71">
        <v>24.721566090976598</v>
      </c>
      <c r="Q233" s="71">
        <v>1.12209427416304</v>
      </c>
      <c r="R233" s="71">
        <v>0</v>
      </c>
      <c r="S233" s="71">
        <v>1.9614771219963523</v>
      </c>
      <c r="T233" s="72"/>
      <c r="U233" s="71">
        <v>899673</v>
      </c>
      <c r="V233" s="71">
        <v>894</v>
      </c>
      <c r="W233" s="71">
        <v>219</v>
      </c>
      <c r="X233" s="71">
        <v>4373</v>
      </c>
      <c r="Y233" s="71">
        <v>7232</v>
      </c>
      <c r="Z233" s="71">
        <v>10393</v>
      </c>
      <c r="AA233" s="71">
        <v>5172</v>
      </c>
      <c r="AB233" s="71">
        <v>17704</v>
      </c>
      <c r="AC233" s="71">
        <v>0</v>
      </c>
      <c r="AD233" s="71">
        <v>1.961477121996352</v>
      </c>
      <c r="AE233" s="72"/>
      <c r="AF233" s="71">
        <v>12250810.436249919</v>
      </c>
      <c r="AG233" s="71">
        <v>2061710.5044620619</v>
      </c>
      <c r="AH233" s="71">
        <v>1745908.67890384</v>
      </c>
      <c r="AI233" s="71">
        <v>26842770.14871664</v>
      </c>
      <c r="AJ233" s="71">
        <v>35705308.59177579</v>
      </c>
      <c r="AK233" s="71">
        <v>0</v>
      </c>
      <c r="AL233" s="71">
        <v>0</v>
      </c>
      <c r="AM233" s="71">
        <v>2436975.2640390312</v>
      </c>
      <c r="AN233" s="71">
        <v>0</v>
      </c>
      <c r="AO233" s="71">
        <v>0</v>
      </c>
      <c r="AP233" s="71">
        <v>81043483.624147281</v>
      </c>
      <c r="AQ233" s="72"/>
      <c r="AR233" s="71">
        <v>169</v>
      </c>
      <c r="AS233" s="71">
        <v>46</v>
      </c>
      <c r="AT233" s="71">
        <v>0</v>
      </c>
      <c r="AU233" s="71">
        <v>0</v>
      </c>
      <c r="AV233" s="71">
        <v>0</v>
      </c>
      <c r="AW233" s="71">
        <v>1</v>
      </c>
      <c r="AX233" s="71"/>
      <c r="AY233" s="72"/>
      <c r="AZ233" s="71">
        <v>850.8</v>
      </c>
      <c r="BA233" s="71">
        <v>5722</v>
      </c>
      <c r="BB233" s="71">
        <v>0</v>
      </c>
      <c r="BC233" s="71">
        <v>0</v>
      </c>
      <c r="BD233" s="71">
        <v>0</v>
      </c>
      <c r="BE233" s="71">
        <v>30</v>
      </c>
      <c r="BF233" s="71"/>
      <c r="BG233" s="72"/>
      <c r="BH233" s="71">
        <v>0</v>
      </c>
      <c r="BI233" s="71">
        <v>0</v>
      </c>
      <c r="BJ233" s="71">
        <v>0</v>
      </c>
      <c r="BK233" s="71">
        <v>0</v>
      </c>
      <c r="BL233" s="71">
        <v>4.4000000000000004</v>
      </c>
      <c r="BM233" s="71">
        <v>0</v>
      </c>
      <c r="BN233" s="72"/>
      <c r="BO233" s="71">
        <v>0</v>
      </c>
      <c r="BP233" s="71">
        <v>0</v>
      </c>
      <c r="BQ233" s="71">
        <v>0</v>
      </c>
      <c r="BR233" s="71">
        <v>0</v>
      </c>
      <c r="BS233" s="71">
        <v>1</v>
      </c>
      <c r="BT233" s="71">
        <v>0</v>
      </c>
      <c r="BU233"/>
      <c r="BV233" s="70">
        <v>0</v>
      </c>
      <c r="BW233" s="70">
        <v>0</v>
      </c>
      <c r="BX233" s="70">
        <v>4.4000000000000004</v>
      </c>
      <c r="BY233" s="70">
        <v>0</v>
      </c>
      <c r="BZ233" s="70">
        <v>0</v>
      </c>
      <c r="CA233" s="70">
        <v>0</v>
      </c>
      <c r="CB233" s="70">
        <v>0</v>
      </c>
      <c r="CC233" s="70">
        <v>0</v>
      </c>
      <c r="CD233" s="70">
        <v>0</v>
      </c>
    </row>
    <row r="234" spans="1:82">
      <c r="A234" s="70" t="s">
        <v>1983</v>
      </c>
      <c r="B234" s="70">
        <v>101</v>
      </c>
      <c r="C234" s="70">
        <v>16</v>
      </c>
      <c r="D234" s="70">
        <v>6</v>
      </c>
      <c r="E234" s="70">
        <v>2019</v>
      </c>
      <c r="F234" s="70" t="s">
        <v>158</v>
      </c>
      <c r="G234" s="70" t="s">
        <v>1967</v>
      </c>
      <c r="H234" s="70" t="s">
        <v>1968</v>
      </c>
      <c r="I234" s="148"/>
      <c r="J234" s="71">
        <v>14.853015351805333</v>
      </c>
      <c r="K234" s="71">
        <v>2.3945470407459339</v>
      </c>
      <c r="L234" s="71">
        <v>11.130239705798443</v>
      </c>
      <c r="M234" s="71">
        <v>17.567828498212833</v>
      </c>
      <c r="N234" s="71">
        <v>37.746543957731902</v>
      </c>
      <c r="O234" s="71">
        <v>16.42955109123842</v>
      </c>
      <c r="P234" s="71">
        <v>23.838867175106746</v>
      </c>
      <c r="Q234" s="71">
        <v>1.0756708368710099</v>
      </c>
      <c r="R234" s="71">
        <v>0</v>
      </c>
      <c r="S234" s="71">
        <v>1.6805550763832779</v>
      </c>
      <c r="T234" s="72"/>
      <c r="U234" s="71">
        <v>634299</v>
      </c>
      <c r="V234" s="71">
        <v>894</v>
      </c>
      <c r="W234" s="71">
        <v>219</v>
      </c>
      <c r="X234" s="71">
        <v>4373</v>
      </c>
      <c r="Y234" s="71">
        <v>7260</v>
      </c>
      <c r="Z234" s="71">
        <v>10286</v>
      </c>
      <c r="AA234" s="71">
        <v>4950</v>
      </c>
      <c r="AB234" s="71">
        <v>17431</v>
      </c>
      <c r="AC234" s="71">
        <v>0</v>
      </c>
      <c r="AD234" s="71">
        <v>1.6805550763832779</v>
      </c>
      <c r="AE234" s="72"/>
      <c r="AF234" s="71">
        <v>8375867.1563847149</v>
      </c>
      <c r="AG234" s="71">
        <v>1805925.252012799</v>
      </c>
      <c r="AH234" s="71">
        <v>1853624.396262428</v>
      </c>
      <c r="AI234" s="71">
        <v>25644729.08659482</v>
      </c>
      <c r="AJ234" s="71">
        <v>36491925.769547403</v>
      </c>
      <c r="AK234" s="71">
        <v>0</v>
      </c>
      <c r="AL234" s="71">
        <v>0</v>
      </c>
      <c r="AM234" s="71">
        <v>2373970.9795022551</v>
      </c>
      <c r="AN234" s="71">
        <v>0</v>
      </c>
      <c r="AO234" s="71">
        <v>0</v>
      </c>
      <c r="AP234" s="71">
        <v>76546042.640304416</v>
      </c>
      <c r="AQ234" s="72"/>
      <c r="AR234" s="71">
        <v>183</v>
      </c>
      <c r="AS234" s="71">
        <v>55</v>
      </c>
      <c r="AT234" s="71">
        <v>0</v>
      </c>
      <c r="AU234" s="71">
        <v>0</v>
      </c>
      <c r="AV234" s="71">
        <v>0</v>
      </c>
      <c r="AW234" s="71">
        <v>1</v>
      </c>
      <c r="AX234" s="71"/>
      <c r="AY234" s="72"/>
      <c r="AZ234" s="71">
        <v>930.49999999999989</v>
      </c>
      <c r="BA234" s="71">
        <v>6051.4</v>
      </c>
      <c r="BB234" s="71">
        <v>0</v>
      </c>
      <c r="BC234" s="71">
        <v>0</v>
      </c>
      <c r="BD234" s="71">
        <v>0</v>
      </c>
      <c r="BE234" s="71">
        <v>30</v>
      </c>
      <c r="BF234" s="71"/>
      <c r="BG234" s="72"/>
      <c r="BH234" s="71">
        <v>0</v>
      </c>
      <c r="BI234" s="71">
        <v>0</v>
      </c>
      <c r="BJ234" s="71">
        <v>0</v>
      </c>
      <c r="BK234" s="71">
        <v>0</v>
      </c>
      <c r="BL234" s="71">
        <v>4.26</v>
      </c>
      <c r="BM234" s="71">
        <v>0</v>
      </c>
      <c r="BN234" s="72"/>
      <c r="BO234" s="71">
        <v>0</v>
      </c>
      <c r="BP234" s="71">
        <v>0</v>
      </c>
      <c r="BQ234" s="71">
        <v>0</v>
      </c>
      <c r="BR234" s="71">
        <v>0</v>
      </c>
      <c r="BS234" s="71">
        <v>1</v>
      </c>
      <c r="BT234" s="71">
        <v>0</v>
      </c>
      <c r="BU234"/>
      <c r="BV234" s="70">
        <v>0</v>
      </c>
      <c r="BW234" s="70">
        <v>0</v>
      </c>
      <c r="BX234" s="70">
        <v>4.26</v>
      </c>
      <c r="BY234" s="70">
        <v>0</v>
      </c>
      <c r="BZ234" s="70">
        <v>0</v>
      </c>
      <c r="CA234" s="70">
        <v>0</v>
      </c>
      <c r="CB234" s="70">
        <v>0</v>
      </c>
      <c r="CC234" s="70">
        <v>0</v>
      </c>
      <c r="CD234" s="70">
        <v>0</v>
      </c>
    </row>
    <row r="235" spans="1:82">
      <c r="A235" s="70" t="s">
        <v>1984</v>
      </c>
      <c r="B235" s="70">
        <v>102</v>
      </c>
      <c r="C235" s="70">
        <v>17</v>
      </c>
      <c r="D235" s="70">
        <v>6</v>
      </c>
      <c r="E235" s="70">
        <v>2020</v>
      </c>
      <c r="F235" s="70" t="s">
        <v>159</v>
      </c>
      <c r="G235" s="1064" t="s">
        <v>1967</v>
      </c>
      <c r="H235" s="70" t="s">
        <v>1968</v>
      </c>
      <c r="I235" s="148"/>
      <c r="J235" s="71">
        <v>19.5096769902256</v>
      </c>
      <c r="K235" s="71">
        <v>2.5705787121657346</v>
      </c>
      <c r="L235" s="71">
        <v>19.09879679391166</v>
      </c>
      <c r="M235" s="71">
        <v>15.708291583263573</v>
      </c>
      <c r="N235" s="71">
        <v>33.220316408106257</v>
      </c>
      <c r="O235" s="71">
        <v>14.407204548474667</v>
      </c>
      <c r="P235" s="71">
        <v>22.632143004362987</v>
      </c>
      <c r="Q235" s="71">
        <v>1.0114122491850699</v>
      </c>
      <c r="R235" s="71">
        <v>0</v>
      </c>
      <c r="S235" s="71">
        <v>1.387203768728096</v>
      </c>
      <c r="T235" s="72"/>
      <c r="U235" s="71">
        <v>982413</v>
      </c>
      <c r="V235" s="71">
        <v>857</v>
      </c>
      <c r="W235" s="71">
        <v>406</v>
      </c>
      <c r="X235" s="71">
        <v>4244</v>
      </c>
      <c r="Y235" s="71">
        <v>7302</v>
      </c>
      <c r="Z235" s="71">
        <v>10295</v>
      </c>
      <c r="AA235" s="71">
        <v>4995</v>
      </c>
      <c r="AB235" s="71">
        <v>17154</v>
      </c>
      <c r="AC235" s="71">
        <v>0</v>
      </c>
      <c r="AD235" s="71">
        <v>1.387203768728096</v>
      </c>
      <c r="AE235" s="72"/>
      <c r="AF235" s="71">
        <v>11495888.977047181</v>
      </c>
      <c r="AG235" s="71">
        <v>1980402.0064141147</v>
      </c>
      <c r="AH235" s="71">
        <v>3330262.1282257838</v>
      </c>
      <c r="AI235" s="71">
        <v>23983888.509882078</v>
      </c>
      <c r="AJ235" s="71">
        <v>35099866.742575273</v>
      </c>
      <c r="AK235" s="71"/>
      <c r="AL235" s="71"/>
      <c r="AM235" s="71">
        <v>2238787.5849150387</v>
      </c>
      <c r="AN235" s="71"/>
      <c r="AO235" s="71"/>
      <c r="AP235" s="71">
        <v>78129095.949059471</v>
      </c>
      <c r="AQ235" s="72"/>
      <c r="AR235" s="71">
        <v>193</v>
      </c>
      <c r="AS235" s="71">
        <v>61</v>
      </c>
      <c r="AT235" s="71">
        <v>0</v>
      </c>
      <c r="AU235" s="71">
        <v>0</v>
      </c>
      <c r="AV235" s="71">
        <v>0</v>
      </c>
      <c r="AW235" s="71">
        <v>1</v>
      </c>
      <c r="AX235" s="71"/>
      <c r="AY235" s="72"/>
      <c r="AZ235" s="71">
        <v>997.99999999999955</v>
      </c>
      <c r="BA235" s="71">
        <v>6348.4</v>
      </c>
      <c r="BB235" s="71">
        <v>0</v>
      </c>
      <c r="BC235" s="71">
        <v>0</v>
      </c>
      <c r="BD235" s="71">
        <v>0</v>
      </c>
      <c r="BE235" s="71">
        <v>30</v>
      </c>
      <c r="BF235" s="71"/>
      <c r="BG235" s="72"/>
      <c r="BH235" s="71">
        <v>0</v>
      </c>
      <c r="BI235" s="71">
        <v>0</v>
      </c>
      <c r="BJ235" s="71">
        <v>0</v>
      </c>
      <c r="BK235" s="71">
        <v>0</v>
      </c>
      <c r="BL235" s="71">
        <v>4</v>
      </c>
      <c r="BM235" s="71">
        <v>0</v>
      </c>
      <c r="BN235" s="72"/>
      <c r="BO235" s="71">
        <v>0</v>
      </c>
      <c r="BP235" s="71">
        <v>0</v>
      </c>
      <c r="BQ235" s="71">
        <v>0</v>
      </c>
      <c r="BR235" s="71">
        <v>0</v>
      </c>
      <c r="BS235" s="71">
        <v>1</v>
      </c>
      <c r="BT235" s="71">
        <v>0</v>
      </c>
      <c r="BU235"/>
      <c r="BV235" s="70">
        <v>0</v>
      </c>
      <c r="BW235" s="70">
        <v>0</v>
      </c>
      <c r="BX235" s="70">
        <v>4</v>
      </c>
      <c r="BY235" s="70">
        <v>0</v>
      </c>
      <c r="BZ235" s="70">
        <v>0</v>
      </c>
      <c r="CA235" s="70">
        <v>0</v>
      </c>
      <c r="CB235" s="70">
        <v>0</v>
      </c>
      <c r="CC235" s="70">
        <v>0</v>
      </c>
      <c r="CD235" s="70">
        <v>0</v>
      </c>
    </row>
    <row r="236" spans="1:82">
      <c r="A236" s="70" t="s">
        <v>1985</v>
      </c>
      <c r="B236" s="70">
        <v>102</v>
      </c>
      <c r="C236" s="70">
        <v>18</v>
      </c>
      <c r="D236" s="70">
        <v>6</v>
      </c>
      <c r="E236" s="70">
        <v>2021</v>
      </c>
      <c r="F236" s="70" t="s">
        <v>160</v>
      </c>
      <c r="G236" s="1064" t="s">
        <v>1967</v>
      </c>
      <c r="H236" s="70" t="s">
        <v>1968</v>
      </c>
      <c r="I236" s="148"/>
      <c r="J236" s="71">
        <v>14.935526860026844</v>
      </c>
      <c r="K236" s="71">
        <v>3.046861927065573</v>
      </c>
      <c r="L236" s="71">
        <v>15.234189740667722</v>
      </c>
      <c r="M236" s="71">
        <v>17.879847382268107</v>
      </c>
      <c r="N236" s="71">
        <v>33.501684463961219</v>
      </c>
      <c r="O236" s="71">
        <v>13.869979484262245</v>
      </c>
      <c r="P236" s="71">
        <v>23.251635947746244</v>
      </c>
      <c r="Q236" s="71">
        <v>0.98872727666818205</v>
      </c>
      <c r="R236" s="71">
        <v>0</v>
      </c>
      <c r="S236" s="71">
        <v>1.8986688966169829</v>
      </c>
      <c r="T236" s="72"/>
      <c r="U236" s="71">
        <v>694187</v>
      </c>
      <c r="V236" s="71">
        <v>857</v>
      </c>
      <c r="W236" s="71">
        <v>406</v>
      </c>
      <c r="X236" s="71">
        <v>4244</v>
      </c>
      <c r="Y236" s="71">
        <v>7279</v>
      </c>
      <c r="Z236" s="71">
        <v>10205</v>
      </c>
      <c r="AA236" s="71">
        <v>5004</v>
      </c>
      <c r="AB236" s="71">
        <v>16934</v>
      </c>
      <c r="AC236" s="71">
        <v>0</v>
      </c>
      <c r="AD236" s="71">
        <v>1.8986688966169829</v>
      </c>
      <c r="AE236" s="72"/>
      <c r="AF236" s="71">
        <v>8807325.1760162506</v>
      </c>
      <c r="AG236" s="71">
        <v>2192739.5861614584</v>
      </c>
      <c r="AH236" s="71">
        <v>2555795.2385274721</v>
      </c>
      <c r="AI236" s="71">
        <v>26925869.735586904</v>
      </c>
      <c r="AJ236" s="71">
        <v>36242518.171044201</v>
      </c>
      <c r="AK236" s="71">
        <v>0</v>
      </c>
      <c r="AL236" s="71">
        <v>0</v>
      </c>
      <c r="AM236" s="71">
        <v>2222822.6761373347</v>
      </c>
      <c r="AN236" s="71">
        <v>0</v>
      </c>
      <c r="AO236" s="71">
        <v>0</v>
      </c>
      <c r="AP236" s="71">
        <v>78947070.583473623</v>
      </c>
      <c r="AQ236" s="72"/>
      <c r="AR236" s="71">
        <v>206</v>
      </c>
      <c r="AS236" s="71">
        <v>69</v>
      </c>
      <c r="AT236" s="71">
        <v>0</v>
      </c>
      <c r="AU236" s="71">
        <v>0</v>
      </c>
      <c r="AV236" s="71">
        <v>0</v>
      </c>
      <c r="AW236" s="71">
        <v>1</v>
      </c>
      <c r="AX236" s="71"/>
      <c r="AY236" s="72"/>
      <c r="AZ236" s="71">
        <v>1089.799999999999</v>
      </c>
      <c r="BA236" s="71">
        <v>6744.4</v>
      </c>
      <c r="BB236" s="71">
        <v>0</v>
      </c>
      <c r="BC236" s="71">
        <v>0</v>
      </c>
      <c r="BD236" s="71">
        <v>0</v>
      </c>
      <c r="BE236" s="71">
        <v>30</v>
      </c>
      <c r="BF236" s="71"/>
      <c r="BG236" s="72"/>
      <c r="BH236" s="71">
        <v>0</v>
      </c>
      <c r="BI236" s="71">
        <v>0</v>
      </c>
      <c r="BJ236" s="71">
        <v>0</v>
      </c>
      <c r="BK236" s="71">
        <v>0</v>
      </c>
      <c r="BL236" s="71">
        <v>4.5</v>
      </c>
      <c r="BM236" s="71">
        <v>0</v>
      </c>
      <c r="BN236" s="72"/>
      <c r="BO236" s="71">
        <v>0</v>
      </c>
      <c r="BP236" s="71">
        <v>0</v>
      </c>
      <c r="BQ236" s="71">
        <v>0</v>
      </c>
      <c r="BR236" s="71">
        <v>0</v>
      </c>
      <c r="BS236" s="71">
        <v>1</v>
      </c>
      <c r="BT236" s="71">
        <v>0</v>
      </c>
      <c r="BU236"/>
      <c r="BV236" s="70">
        <v>0</v>
      </c>
      <c r="BW236" s="70">
        <v>0</v>
      </c>
      <c r="BX236" s="70">
        <v>4.5</v>
      </c>
      <c r="BY236" s="70">
        <v>0</v>
      </c>
      <c r="BZ236" s="70">
        <v>0</v>
      </c>
      <c r="CA236" s="70">
        <v>0</v>
      </c>
      <c r="CB236" s="70">
        <v>0</v>
      </c>
      <c r="CC236" s="70">
        <v>0</v>
      </c>
      <c r="CD236" s="70">
        <v>0</v>
      </c>
    </row>
    <row r="237" spans="1:82">
      <c r="A237" s="70" t="s">
        <v>1986</v>
      </c>
      <c r="B237" s="70">
        <v>102</v>
      </c>
      <c r="C237" s="70">
        <v>19</v>
      </c>
      <c r="D237" s="70">
        <v>6</v>
      </c>
      <c r="E237" s="70">
        <v>2022</v>
      </c>
      <c r="F237" s="70" t="s">
        <v>161</v>
      </c>
      <c r="G237" s="70" t="s">
        <v>1967</v>
      </c>
      <c r="H237" s="70" t="s">
        <v>1968</v>
      </c>
      <c r="I237" s="148"/>
      <c r="J237" s="71">
        <v>15.208169684089635</v>
      </c>
      <c r="K237" s="71">
        <v>2.787050524027336</v>
      </c>
      <c r="L237" s="71">
        <v>15.387632547594226</v>
      </c>
      <c r="M237" s="71">
        <v>17.055572482617201</v>
      </c>
      <c r="N237" s="71">
        <v>35.329028506320149</v>
      </c>
      <c r="O237" s="71">
        <v>14.551114210725338</v>
      </c>
      <c r="P237" s="71">
        <v>22.916231097452517</v>
      </c>
      <c r="Q237" s="71">
        <v>0.97871113168027601</v>
      </c>
      <c r="R237" s="71">
        <v>0</v>
      </c>
      <c r="S237" s="71">
        <v>1.988255069564403</v>
      </c>
      <c r="T237" s="72"/>
      <c r="U237" s="71">
        <v>898841</v>
      </c>
      <c r="V237" s="71">
        <v>857</v>
      </c>
      <c r="W237" s="71">
        <v>406</v>
      </c>
      <c r="X237" s="71">
        <v>4244</v>
      </c>
      <c r="Y237" s="71">
        <v>7251</v>
      </c>
      <c r="Z237" s="71">
        <v>10172</v>
      </c>
      <c r="AA237" s="71">
        <v>5007</v>
      </c>
      <c r="AB237" s="71">
        <v>16625</v>
      </c>
      <c r="AC237" s="71">
        <v>0</v>
      </c>
      <c r="AD237" s="71">
        <v>1.988255069564403</v>
      </c>
      <c r="AE237" s="72"/>
      <c r="AF237" s="71">
        <v>8919870.9088086262</v>
      </c>
      <c r="AG237" s="71">
        <v>2298259.3768440904</v>
      </c>
      <c r="AH237" s="71">
        <v>3130604.624281487</v>
      </c>
      <c r="AI237" s="71">
        <v>25214619.11358415</v>
      </c>
      <c r="AJ237" s="71">
        <v>41542020.923793003</v>
      </c>
      <c r="AK237" s="71">
        <v>0</v>
      </c>
      <c r="AL237" s="71">
        <v>0</v>
      </c>
      <c r="AM237" s="71">
        <v>2146741.2695182962</v>
      </c>
      <c r="AN237" s="71">
        <v>0</v>
      </c>
      <c r="AO237" s="71">
        <v>0</v>
      </c>
      <c r="AP237" s="71">
        <v>83252116.216829658</v>
      </c>
      <c r="AQ237" s="72"/>
      <c r="AR237" s="71">
        <v>224</v>
      </c>
      <c r="AS237" s="71">
        <v>82</v>
      </c>
      <c r="AT237" s="71">
        <v>0</v>
      </c>
      <c r="AU237" s="71">
        <v>0</v>
      </c>
      <c r="AV237" s="71">
        <v>0</v>
      </c>
      <c r="AW237" s="71">
        <v>1</v>
      </c>
      <c r="AX237" s="71"/>
      <c r="AY237" s="72"/>
      <c r="AZ237" s="71">
        <v>1202.1999999999994</v>
      </c>
      <c r="BA237" s="71">
        <v>17338.400000000001</v>
      </c>
      <c r="BB237" s="71">
        <v>0</v>
      </c>
      <c r="BC237" s="71">
        <v>0</v>
      </c>
      <c r="BD237" s="71">
        <v>0</v>
      </c>
      <c r="BE237" s="71">
        <v>30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1987</v>
      </c>
      <c r="B238" s="70">
        <v>102</v>
      </c>
      <c r="C238" s="70">
        <v>20</v>
      </c>
      <c r="D238" s="70">
        <v>6</v>
      </c>
      <c r="E238" s="70">
        <v>2023</v>
      </c>
      <c r="F238" s="70" t="s">
        <v>1539</v>
      </c>
      <c r="G238" s="70" t="s">
        <v>1967</v>
      </c>
      <c r="H238" s="70" t="s">
        <v>1968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239</v>
      </c>
      <c r="AS238" s="71">
        <v>90</v>
      </c>
      <c r="AT238" s="71">
        <v>0</v>
      </c>
      <c r="AU238" s="71">
        <v>0</v>
      </c>
      <c r="AV238" s="71">
        <v>0</v>
      </c>
      <c r="AW238" s="71">
        <v>1</v>
      </c>
      <c r="AX238" s="71"/>
      <c r="AY238" s="72"/>
      <c r="AZ238" s="71">
        <v>1318.2</v>
      </c>
      <c r="BA238" s="71">
        <v>17734.400000000001</v>
      </c>
      <c r="BB238" s="71">
        <v>0</v>
      </c>
      <c r="BC238" s="71">
        <v>0</v>
      </c>
      <c r="BD238" s="71">
        <v>0</v>
      </c>
      <c r="BE238" s="71">
        <v>30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1988</v>
      </c>
      <c r="B239" s="70">
        <v>102</v>
      </c>
      <c r="C239" s="70">
        <v>21</v>
      </c>
      <c r="D239" s="70">
        <v>6</v>
      </c>
      <c r="E239" s="70">
        <v>2024</v>
      </c>
      <c r="F239" s="70" t="s">
        <v>1554</v>
      </c>
      <c r="G239" s="70" t="s">
        <v>1967</v>
      </c>
      <c r="H239" s="70" t="s">
        <v>1968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1989</v>
      </c>
      <c r="B240" s="70">
        <v>460</v>
      </c>
      <c r="C240" s="70">
        <v>1</v>
      </c>
      <c r="D240" s="70">
        <v>28</v>
      </c>
      <c r="E240" s="70">
        <v>1990</v>
      </c>
      <c r="F240" s="70" t="s">
        <v>787</v>
      </c>
      <c r="G240" s="70" t="s">
        <v>1990</v>
      </c>
      <c r="H240" s="70" t="s">
        <v>1991</v>
      </c>
      <c r="I240" s="148"/>
      <c r="J240" s="71">
        <v>9.1745248096071563</v>
      </c>
      <c r="K240" s="71">
        <v>1.8120222112864841</v>
      </c>
      <c r="L240" s="71">
        <v>11.16322191584071</v>
      </c>
      <c r="M240" s="71">
        <v>10.970038541336191</v>
      </c>
      <c r="N240" s="71">
        <v>18.435719733431348</v>
      </c>
      <c r="O240" s="71">
        <v>10.7023458534636</v>
      </c>
      <c r="P240" s="71">
        <v>20.921614117918409</v>
      </c>
      <c r="Q240" s="71">
        <v>1.06604778407914</v>
      </c>
      <c r="R240" s="71">
        <v>0</v>
      </c>
      <c r="S240" s="71">
        <v>1.3385273958377319</v>
      </c>
      <c r="T240" s="72"/>
      <c r="U240" s="71">
        <v>855166</v>
      </c>
      <c r="V240" s="71">
        <v>487</v>
      </c>
      <c r="W240" s="71">
        <v>106</v>
      </c>
      <c r="X240" s="71">
        <v>3517</v>
      </c>
      <c r="Y240" s="71">
        <v>4588</v>
      </c>
      <c r="Z240" s="71">
        <v>4402</v>
      </c>
      <c r="AA240" s="71">
        <v>5080</v>
      </c>
      <c r="AB240" s="71">
        <v>17309</v>
      </c>
      <c r="AC240" s="71">
        <v>0</v>
      </c>
      <c r="AD240" s="71">
        <v>1.3385273958377319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1992</v>
      </c>
      <c r="B241" s="70">
        <v>461</v>
      </c>
      <c r="C241" s="70">
        <v>2</v>
      </c>
      <c r="D241" s="70">
        <v>28</v>
      </c>
      <c r="E241" s="70">
        <v>2005</v>
      </c>
      <c r="F241" s="70" t="s">
        <v>789</v>
      </c>
      <c r="G241" s="70" t="s">
        <v>1990</v>
      </c>
      <c r="H241" s="70" t="s">
        <v>1991</v>
      </c>
      <c r="I241" s="148"/>
      <c r="J241" s="71">
        <v>6.5426336704606047</v>
      </c>
      <c r="K241" s="71">
        <v>1.285466373495761</v>
      </c>
      <c r="L241" s="71">
        <v>16.54429354087398</v>
      </c>
      <c r="M241" s="71">
        <v>19.5365973140641</v>
      </c>
      <c r="N241" s="71">
        <v>33.322688777271502</v>
      </c>
      <c r="O241" s="71">
        <v>18.280715435366201</v>
      </c>
      <c r="P241" s="71">
        <v>19.66710297992184</v>
      </c>
      <c r="Q241" s="71">
        <v>1.0604577049285799</v>
      </c>
      <c r="R241" s="71">
        <v>0</v>
      </c>
      <c r="S241" s="71">
        <v>0.99590223212950524</v>
      </c>
      <c r="T241" s="72"/>
      <c r="U241" s="71">
        <v>632803</v>
      </c>
      <c r="V241" s="71">
        <v>454</v>
      </c>
      <c r="W241" s="71">
        <v>146</v>
      </c>
      <c r="X241" s="71">
        <v>2703</v>
      </c>
      <c r="Y241" s="71">
        <v>5671</v>
      </c>
      <c r="Z241" s="71">
        <v>8701</v>
      </c>
      <c r="AA241" s="71">
        <v>3911</v>
      </c>
      <c r="AB241" s="71">
        <v>18000</v>
      </c>
      <c r="AC241" s="71">
        <v>0</v>
      </c>
      <c r="AD241" s="71">
        <v>0.99590223212950524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1993</v>
      </c>
      <c r="B242" s="70">
        <v>462</v>
      </c>
      <c r="C242" s="70">
        <v>3</v>
      </c>
      <c r="D242" s="70">
        <v>28</v>
      </c>
      <c r="E242" s="70">
        <v>2006</v>
      </c>
      <c r="F242" s="70" t="s">
        <v>790</v>
      </c>
      <c r="G242" s="70" t="s">
        <v>1990</v>
      </c>
      <c r="H242" s="70" t="s">
        <v>1991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1994</v>
      </c>
      <c r="B243" s="70">
        <v>463</v>
      </c>
      <c r="C243" s="70">
        <v>4</v>
      </c>
      <c r="D243" s="70">
        <v>28</v>
      </c>
      <c r="E243" s="70">
        <v>2007</v>
      </c>
      <c r="F243" s="70" t="s">
        <v>791</v>
      </c>
      <c r="G243" s="70" t="s">
        <v>1990</v>
      </c>
      <c r="H243" s="70" t="s">
        <v>1991</v>
      </c>
      <c r="I243" s="148"/>
      <c r="J243" s="71">
        <v>6.1430434559068647</v>
      </c>
      <c r="K243" s="71">
        <v>1.3640991747300539</v>
      </c>
      <c r="L243" s="71">
        <v>18.700379127509049</v>
      </c>
      <c r="M243" s="71">
        <v>22.613363352629381</v>
      </c>
      <c r="N243" s="71">
        <v>30.670934398171379</v>
      </c>
      <c r="O243" s="71">
        <v>18.039929889967318</v>
      </c>
      <c r="P243" s="71">
        <v>19.128954283312641</v>
      </c>
      <c r="Q243" s="71">
        <v>1.11276065901256</v>
      </c>
      <c r="R243" s="71">
        <v>0</v>
      </c>
      <c r="S243" s="71">
        <v>1.4343305954551731</v>
      </c>
      <c r="T243" s="72"/>
      <c r="U243" s="71">
        <v>647141</v>
      </c>
      <c r="V243" s="71">
        <v>455</v>
      </c>
      <c r="W243" s="71">
        <v>160</v>
      </c>
      <c r="X243" s="71">
        <v>3457</v>
      </c>
      <c r="Y243" s="71">
        <v>5780</v>
      </c>
      <c r="Z243" s="71">
        <v>8926</v>
      </c>
      <c r="AA243" s="71">
        <v>3746</v>
      </c>
      <c r="AB243" s="71">
        <v>17889</v>
      </c>
      <c r="AC243" s="71">
        <v>0</v>
      </c>
      <c r="AD243" s="71">
        <v>1.4343305954551731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1995</v>
      </c>
      <c r="B244" s="70">
        <v>464</v>
      </c>
      <c r="C244" s="70">
        <v>5</v>
      </c>
      <c r="D244" s="70">
        <v>28</v>
      </c>
      <c r="E244" s="70">
        <v>2008</v>
      </c>
      <c r="F244" s="70" t="s">
        <v>792</v>
      </c>
      <c r="G244" s="70" t="s">
        <v>1990</v>
      </c>
      <c r="H244" s="70" t="s">
        <v>1991</v>
      </c>
      <c r="I244" s="148"/>
      <c r="J244" s="71">
        <v>4.8161218642207828</v>
      </c>
      <c r="K244" s="71">
        <v>1.0160793189307209</v>
      </c>
      <c r="L244" s="71">
        <v>16.17043792209839</v>
      </c>
      <c r="M244" s="71">
        <v>22.614047023767501</v>
      </c>
      <c r="N244" s="71">
        <v>29.84047937189251</v>
      </c>
      <c r="O244" s="71">
        <v>17.45946995919585</v>
      </c>
      <c r="P244" s="71">
        <v>18.602186510601339</v>
      </c>
      <c r="Q244" s="71">
        <v>1.0860643024814001</v>
      </c>
      <c r="R244" s="71">
        <v>0</v>
      </c>
      <c r="S244" s="71">
        <v>1.6249395826957409</v>
      </c>
      <c r="T244" s="72"/>
      <c r="U244" s="71">
        <v>557297</v>
      </c>
      <c r="V244" s="71">
        <v>455</v>
      </c>
      <c r="W244" s="71">
        <v>160</v>
      </c>
      <c r="X244" s="71">
        <v>3457</v>
      </c>
      <c r="Y244" s="71">
        <v>5822</v>
      </c>
      <c r="Z244" s="71">
        <v>8942</v>
      </c>
      <c r="AA244" s="71">
        <v>3647</v>
      </c>
      <c r="AB244" s="71">
        <v>17747</v>
      </c>
      <c r="AC244" s="71">
        <v>0</v>
      </c>
      <c r="AD244" s="71">
        <v>1.6249395826957409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1996</v>
      </c>
      <c r="B245" s="70">
        <v>465</v>
      </c>
      <c r="C245" s="70">
        <v>6</v>
      </c>
      <c r="D245" s="70">
        <v>28</v>
      </c>
      <c r="E245" s="70">
        <v>2009</v>
      </c>
      <c r="F245" s="70" t="s">
        <v>176</v>
      </c>
      <c r="G245" s="70" t="s">
        <v>1990</v>
      </c>
      <c r="H245" s="70" t="s">
        <v>1991</v>
      </c>
      <c r="I245" s="148"/>
      <c r="J245" s="71">
        <v>4.1553851679769833</v>
      </c>
      <c r="K245" s="71">
        <v>0.85116030208782023</v>
      </c>
      <c r="L245" s="71">
        <v>10.56484594017169</v>
      </c>
      <c r="M245" s="71">
        <v>21.317640134740842</v>
      </c>
      <c r="N245" s="71">
        <v>26.37310489709219</v>
      </c>
      <c r="O245" s="71">
        <v>17.935829740291869</v>
      </c>
      <c r="P245" s="71">
        <v>17.717517228299421</v>
      </c>
      <c r="Q245" s="71">
        <v>1.0301143221610201</v>
      </c>
      <c r="R245" s="71">
        <v>0</v>
      </c>
      <c r="S245" s="71">
        <v>1.5718582937530909</v>
      </c>
      <c r="T245" s="72"/>
      <c r="U245" s="71">
        <v>396456</v>
      </c>
      <c r="V245" s="71">
        <v>361</v>
      </c>
      <c r="W245" s="71">
        <v>155</v>
      </c>
      <c r="X245" s="71">
        <v>3574</v>
      </c>
      <c r="Y245" s="71">
        <v>5826</v>
      </c>
      <c r="Z245" s="71">
        <v>9067</v>
      </c>
      <c r="AA245" s="71">
        <v>3566</v>
      </c>
      <c r="AB245" s="71">
        <v>17670</v>
      </c>
      <c r="AC245" s="71">
        <v>0</v>
      </c>
      <c r="AD245" s="71">
        <v>1.5718582937530909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4.92</v>
      </c>
      <c r="BM245" s="71">
        <v>0</v>
      </c>
      <c r="BN245" s="72"/>
      <c r="BO245" s="71">
        <v>0</v>
      </c>
      <c r="BP245" s="71">
        <v>0</v>
      </c>
      <c r="BQ245" s="71">
        <v>0</v>
      </c>
      <c r="BR245" s="71">
        <v>0</v>
      </c>
      <c r="BS245" s="71">
        <v>1</v>
      </c>
      <c r="BT245" s="71">
        <v>0</v>
      </c>
      <c r="BU245"/>
      <c r="BV245" s="70">
        <v>4.92</v>
      </c>
      <c r="BW245" s="70">
        <v>0</v>
      </c>
      <c r="BX245" s="70">
        <v>0</v>
      </c>
      <c r="BY245" s="70">
        <v>0</v>
      </c>
      <c r="BZ245" s="70">
        <v>0</v>
      </c>
      <c r="CA245" s="70">
        <v>0</v>
      </c>
      <c r="CB245" s="70">
        <v>0</v>
      </c>
      <c r="CC245" s="70">
        <v>0</v>
      </c>
      <c r="CD245" s="70">
        <v>0</v>
      </c>
    </row>
    <row r="246" spans="1:82">
      <c r="A246" s="70" t="s">
        <v>1997</v>
      </c>
      <c r="B246" s="70">
        <v>466</v>
      </c>
      <c r="C246" s="70">
        <v>7</v>
      </c>
      <c r="D246" s="70">
        <v>28</v>
      </c>
      <c r="E246" s="70">
        <v>2010</v>
      </c>
      <c r="F246" s="70" t="s">
        <v>177</v>
      </c>
      <c r="G246" s="70" t="s">
        <v>1990</v>
      </c>
      <c r="H246" s="70" t="s">
        <v>1991</v>
      </c>
      <c r="I246" s="148"/>
      <c r="J246" s="71">
        <v>4.7421170208042058</v>
      </c>
      <c r="K246" s="71">
        <v>0.9763176399719381</v>
      </c>
      <c r="L246" s="71">
        <v>9.6623485867623788</v>
      </c>
      <c r="M246" s="71">
        <v>23.679461411937609</v>
      </c>
      <c r="N246" s="71">
        <v>29.24894837099826</v>
      </c>
      <c r="O246" s="71">
        <v>18.08127436262188</v>
      </c>
      <c r="P246" s="71">
        <v>17.860483528789729</v>
      </c>
      <c r="Q246" s="71">
        <v>1.0718000675637001</v>
      </c>
      <c r="R246" s="71">
        <v>0</v>
      </c>
      <c r="S246" s="71">
        <v>1.4526667436446361</v>
      </c>
      <c r="T246" s="72"/>
      <c r="U246" s="71">
        <v>445151</v>
      </c>
      <c r="V246" s="71">
        <v>361</v>
      </c>
      <c r="W246" s="71">
        <v>155</v>
      </c>
      <c r="X246" s="71">
        <v>3574</v>
      </c>
      <c r="Y246" s="71">
        <v>5896</v>
      </c>
      <c r="Z246" s="71">
        <v>9183</v>
      </c>
      <c r="AA246" s="71">
        <v>3505</v>
      </c>
      <c r="AB246" s="71">
        <v>17617</v>
      </c>
      <c r="AC246" s="71">
        <v>0</v>
      </c>
      <c r="AD246" s="71">
        <v>1.4526667436446361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4.7460000000000004</v>
      </c>
      <c r="BM246" s="71">
        <v>0</v>
      </c>
      <c r="BN246" s="72"/>
      <c r="BO246" s="71">
        <v>0</v>
      </c>
      <c r="BP246" s="71">
        <v>0</v>
      </c>
      <c r="BQ246" s="71">
        <v>0</v>
      </c>
      <c r="BR246" s="71">
        <v>0</v>
      </c>
      <c r="BS246" s="71">
        <v>1</v>
      </c>
      <c r="BT246" s="71">
        <v>0</v>
      </c>
      <c r="BU246"/>
      <c r="BV246" s="70">
        <v>4.7460000000000004</v>
      </c>
      <c r="BW246" s="70">
        <v>0</v>
      </c>
      <c r="BX246" s="70">
        <v>0</v>
      </c>
      <c r="BY246" s="70">
        <v>0</v>
      </c>
      <c r="BZ246" s="70">
        <v>0</v>
      </c>
      <c r="CA246" s="70">
        <v>0</v>
      </c>
      <c r="CB246" s="70">
        <v>0</v>
      </c>
      <c r="CC246" s="70">
        <v>0</v>
      </c>
      <c r="CD246" s="70">
        <v>0</v>
      </c>
    </row>
    <row r="247" spans="1:82">
      <c r="A247" s="70" t="s">
        <v>1998</v>
      </c>
      <c r="B247" s="70">
        <v>467</v>
      </c>
      <c r="C247" s="70">
        <v>8</v>
      </c>
      <c r="D247" s="70">
        <v>28</v>
      </c>
      <c r="E247" s="70">
        <v>2011</v>
      </c>
      <c r="F247" s="70" t="s">
        <v>178</v>
      </c>
      <c r="G247" s="70" t="s">
        <v>1990</v>
      </c>
      <c r="H247" s="70" t="s">
        <v>1991</v>
      </c>
      <c r="I247" s="148"/>
      <c r="J247" s="71">
        <v>4.7798852125964357</v>
      </c>
      <c r="K247" s="71">
        <v>1.029513784899472</v>
      </c>
      <c r="L247" s="71">
        <v>9.6493343446378415</v>
      </c>
      <c r="M247" s="71">
        <v>21.247261404576388</v>
      </c>
      <c r="N247" s="71">
        <v>30.58214760418306</v>
      </c>
      <c r="O247" s="71">
        <v>17.762333499756934</v>
      </c>
      <c r="P247" s="71">
        <v>17.34929283010532</v>
      </c>
      <c r="Q247" s="71">
        <v>1.22922106423265</v>
      </c>
      <c r="R247" s="71">
        <v>0</v>
      </c>
      <c r="S247" s="71">
        <v>2.2342744875787499</v>
      </c>
      <c r="T247" s="72"/>
      <c r="U247" s="71">
        <v>447251</v>
      </c>
      <c r="V247" s="71">
        <v>361</v>
      </c>
      <c r="W247" s="71">
        <v>155</v>
      </c>
      <c r="X247" s="71">
        <v>3574</v>
      </c>
      <c r="Y247" s="71">
        <v>5961</v>
      </c>
      <c r="Z247" s="71">
        <v>9217</v>
      </c>
      <c r="AA247" s="71">
        <v>3506</v>
      </c>
      <c r="AB247" s="71">
        <v>17516</v>
      </c>
      <c r="AC247" s="71">
        <v>0</v>
      </c>
      <c r="AD247" s="71">
        <v>2.2342744875787499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4.984</v>
      </c>
      <c r="BM247" s="71">
        <v>0</v>
      </c>
      <c r="BN247" s="72"/>
      <c r="BO247" s="71">
        <v>0</v>
      </c>
      <c r="BP247" s="71">
        <v>0</v>
      </c>
      <c r="BQ247" s="71">
        <v>0</v>
      </c>
      <c r="BR247" s="71">
        <v>0</v>
      </c>
      <c r="BS247" s="71">
        <v>1</v>
      </c>
      <c r="BT247" s="71">
        <v>0</v>
      </c>
      <c r="BU247"/>
      <c r="BV247" s="70">
        <v>4.984</v>
      </c>
      <c r="BW247" s="70">
        <v>0</v>
      </c>
      <c r="BX247" s="70">
        <v>0</v>
      </c>
      <c r="BY247" s="70">
        <v>0</v>
      </c>
      <c r="BZ247" s="70">
        <v>0</v>
      </c>
      <c r="CA247" s="70">
        <v>0</v>
      </c>
      <c r="CB247" s="70">
        <v>0</v>
      </c>
      <c r="CC247" s="70">
        <v>0</v>
      </c>
      <c r="CD247" s="70">
        <v>0</v>
      </c>
    </row>
    <row r="248" spans="1:82">
      <c r="A248" s="70" t="s">
        <v>1999</v>
      </c>
      <c r="B248" s="70">
        <v>468</v>
      </c>
      <c r="C248" s="70">
        <v>9</v>
      </c>
      <c r="D248" s="70">
        <v>28</v>
      </c>
      <c r="E248" s="70">
        <v>2012</v>
      </c>
      <c r="F248" s="70" t="s">
        <v>179</v>
      </c>
      <c r="G248" s="70" t="s">
        <v>1990</v>
      </c>
      <c r="H248" s="70" t="s">
        <v>1991</v>
      </c>
      <c r="I248" s="148"/>
      <c r="J248" s="71">
        <v>6.8563257180484367</v>
      </c>
      <c r="K248" s="71">
        <v>0.9681131956115403</v>
      </c>
      <c r="L248" s="71">
        <v>9.3543065706645194</v>
      </c>
      <c r="M248" s="71">
        <v>22.46895746303478</v>
      </c>
      <c r="N248" s="71">
        <v>32.124684200463939</v>
      </c>
      <c r="O248" s="71">
        <v>17.840522708962006</v>
      </c>
      <c r="P248" s="71">
        <v>17.209124329695705</v>
      </c>
      <c r="Q248" s="71">
        <v>1.33544767155546</v>
      </c>
      <c r="R248" s="71">
        <v>0</v>
      </c>
      <c r="S248" s="71">
        <v>1.28780341439571</v>
      </c>
      <c r="T248" s="72"/>
      <c r="U248" s="71">
        <v>559147</v>
      </c>
      <c r="V248" s="71">
        <v>361</v>
      </c>
      <c r="W248" s="71">
        <v>155</v>
      </c>
      <c r="X248" s="71">
        <v>3574</v>
      </c>
      <c r="Y248" s="71">
        <v>6044</v>
      </c>
      <c r="Z248" s="71">
        <v>9331</v>
      </c>
      <c r="AA248" s="71">
        <v>3458</v>
      </c>
      <c r="AB248" s="71">
        <v>17515</v>
      </c>
      <c r="AC248" s="71">
        <v>0</v>
      </c>
      <c r="AD248" s="71">
        <v>1.28780341439571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4.7690000000000001</v>
      </c>
      <c r="BM248" s="71">
        <v>0</v>
      </c>
      <c r="BN248" s="72"/>
      <c r="BO248" s="71">
        <v>0</v>
      </c>
      <c r="BP248" s="71">
        <v>0</v>
      </c>
      <c r="BQ248" s="71">
        <v>0</v>
      </c>
      <c r="BR248" s="71">
        <v>0</v>
      </c>
      <c r="BS248" s="71">
        <v>1</v>
      </c>
      <c r="BT248" s="71">
        <v>0</v>
      </c>
      <c r="BU248"/>
      <c r="BV248" s="70">
        <v>4.7690000000000001</v>
      </c>
      <c r="BW248" s="70">
        <v>0</v>
      </c>
      <c r="BX248" s="70">
        <v>0</v>
      </c>
      <c r="BY248" s="70">
        <v>0</v>
      </c>
      <c r="BZ248" s="70">
        <v>0</v>
      </c>
      <c r="CA248" s="70">
        <v>0</v>
      </c>
      <c r="CB248" s="70">
        <v>0</v>
      </c>
      <c r="CC248" s="70">
        <v>0</v>
      </c>
      <c r="CD248" s="70">
        <v>0</v>
      </c>
    </row>
    <row r="249" spans="1:82">
      <c r="A249" s="70" t="s">
        <v>2000</v>
      </c>
      <c r="B249" s="70">
        <v>469</v>
      </c>
      <c r="C249" s="70">
        <v>10</v>
      </c>
      <c r="D249" s="70">
        <v>28</v>
      </c>
      <c r="E249" s="70">
        <v>2013</v>
      </c>
      <c r="F249" s="70" t="s">
        <v>180</v>
      </c>
      <c r="G249" s="70" t="s">
        <v>1990</v>
      </c>
      <c r="H249" s="70" t="s">
        <v>1991</v>
      </c>
      <c r="I249" s="148"/>
      <c r="J249" s="71">
        <v>5.5423254029127129</v>
      </c>
      <c r="K249" s="71">
        <v>0.80566247963060189</v>
      </c>
      <c r="L249" s="71">
        <v>8.2364470463175188</v>
      </c>
      <c r="M249" s="71">
        <v>21.73680680982164</v>
      </c>
      <c r="N249" s="71">
        <v>29.72491601535733</v>
      </c>
      <c r="O249" s="71">
        <v>17.315952478236134</v>
      </c>
      <c r="P249" s="71">
        <v>16.879334685299291</v>
      </c>
      <c r="Q249" s="71">
        <v>1.35378799635882</v>
      </c>
      <c r="R249" s="71">
        <v>0</v>
      </c>
      <c r="S249" s="71">
        <v>1.5221191417148929</v>
      </c>
      <c r="T249" s="72"/>
      <c r="U249" s="71">
        <v>431343</v>
      </c>
      <c r="V249" s="71">
        <v>361</v>
      </c>
      <c r="W249" s="71">
        <v>155</v>
      </c>
      <c r="X249" s="71">
        <v>3574</v>
      </c>
      <c r="Y249" s="71">
        <v>6073</v>
      </c>
      <c r="Z249" s="71">
        <v>9461</v>
      </c>
      <c r="AA249" s="71">
        <v>3379</v>
      </c>
      <c r="AB249" s="71">
        <v>17501</v>
      </c>
      <c r="AC249" s="71">
        <v>0</v>
      </c>
      <c r="AD249" s="71">
        <v>1.5221191417148929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5.0229999999999997</v>
      </c>
      <c r="BM249" s="71">
        <v>0</v>
      </c>
      <c r="BN249" s="72"/>
      <c r="BO249" s="71">
        <v>0</v>
      </c>
      <c r="BP249" s="71">
        <v>0</v>
      </c>
      <c r="BQ249" s="71">
        <v>0</v>
      </c>
      <c r="BR249" s="71">
        <v>0</v>
      </c>
      <c r="BS249" s="71">
        <v>1</v>
      </c>
      <c r="BT249" s="71">
        <v>0</v>
      </c>
      <c r="BU249"/>
      <c r="BV249" s="70">
        <v>5.0229999999999997</v>
      </c>
      <c r="BW249" s="70">
        <v>0</v>
      </c>
      <c r="BX249" s="70">
        <v>0</v>
      </c>
      <c r="BY249" s="70">
        <v>0</v>
      </c>
      <c r="BZ249" s="70">
        <v>0</v>
      </c>
      <c r="CA249" s="70">
        <v>0</v>
      </c>
      <c r="CB249" s="70">
        <v>0</v>
      </c>
      <c r="CC249" s="70">
        <v>0</v>
      </c>
      <c r="CD249" s="70">
        <v>0</v>
      </c>
    </row>
    <row r="250" spans="1:82">
      <c r="A250" s="70" t="s">
        <v>2001</v>
      </c>
      <c r="B250" s="70">
        <v>470</v>
      </c>
      <c r="C250" s="70">
        <v>11</v>
      </c>
      <c r="D250" s="70">
        <v>28</v>
      </c>
      <c r="E250" s="70">
        <v>2014</v>
      </c>
      <c r="F250" s="70" t="s">
        <v>181</v>
      </c>
      <c r="G250" s="70" t="s">
        <v>1990</v>
      </c>
      <c r="H250" s="70" t="s">
        <v>1991</v>
      </c>
      <c r="I250" s="148"/>
      <c r="J250" s="71">
        <v>6.9196682265293941</v>
      </c>
      <c r="K250" s="71">
        <v>0.94385734221316064</v>
      </c>
      <c r="L250" s="71">
        <v>6.7088796138607023</v>
      </c>
      <c r="M250" s="71">
        <v>22.336036556022101</v>
      </c>
      <c r="N250" s="71">
        <v>33.119639635117323</v>
      </c>
      <c r="O250" s="71">
        <v>16.633815679787215</v>
      </c>
      <c r="P250" s="71">
        <v>16.555321906223032</v>
      </c>
      <c r="Q250" s="71">
        <v>1.2938321623297799</v>
      </c>
      <c r="R250" s="71">
        <v>0</v>
      </c>
      <c r="S250" s="71">
        <v>1.7376466390537531</v>
      </c>
      <c r="T250" s="72"/>
      <c r="U250" s="71">
        <v>576335</v>
      </c>
      <c r="V250" s="71">
        <v>372</v>
      </c>
      <c r="W250" s="71">
        <v>111</v>
      </c>
      <c r="X250" s="71">
        <v>3774</v>
      </c>
      <c r="Y250" s="71">
        <v>6100</v>
      </c>
      <c r="Z250" s="71">
        <v>9572</v>
      </c>
      <c r="AA250" s="71">
        <v>3297</v>
      </c>
      <c r="AB250" s="71">
        <v>17433</v>
      </c>
      <c r="AC250" s="71">
        <v>0</v>
      </c>
      <c r="AD250" s="71">
        <v>1.7376466390537531</v>
      </c>
      <c r="AE250" s="72"/>
      <c r="AF250" s="71"/>
      <c r="AG250" s="71"/>
      <c r="AH250" s="71"/>
      <c r="AI250" s="71"/>
      <c r="AJ250" s="71"/>
      <c r="AK250" s="71"/>
      <c r="AL250" s="71"/>
      <c r="AM250" s="71"/>
      <c r="AN250" s="71"/>
      <c r="AO250" s="71"/>
      <c r="AP250" s="71"/>
      <c r="AQ250" s="72"/>
      <c r="AR250" s="71">
        <v>80</v>
      </c>
      <c r="AS250" s="71">
        <v>51</v>
      </c>
      <c r="AT250" s="71">
        <v>1</v>
      </c>
      <c r="AU250" s="71">
        <v>0</v>
      </c>
      <c r="AV250" s="71">
        <v>0</v>
      </c>
      <c r="AW250" s="71">
        <v>0</v>
      </c>
      <c r="AX250" s="71"/>
      <c r="AY250" s="72"/>
      <c r="AZ250" s="71">
        <v>365.8</v>
      </c>
      <c r="BA250" s="71">
        <v>6828.2</v>
      </c>
      <c r="BB250" s="71">
        <v>600</v>
      </c>
      <c r="BC250" s="71">
        <v>0</v>
      </c>
      <c r="BD250" s="71">
        <v>0</v>
      </c>
      <c r="BE250" s="71">
        <v>0</v>
      </c>
      <c r="BF250" s="71"/>
      <c r="BG250" s="72"/>
      <c r="BH250" s="71">
        <v>0</v>
      </c>
      <c r="BI250" s="71">
        <v>0</v>
      </c>
      <c r="BJ250" s="71">
        <v>0</v>
      </c>
      <c r="BK250" s="71">
        <v>0</v>
      </c>
      <c r="BL250" s="71">
        <v>3.9969999999999999</v>
      </c>
      <c r="BM250" s="71">
        <v>0</v>
      </c>
      <c r="BN250" s="72"/>
      <c r="BO250" s="71">
        <v>0</v>
      </c>
      <c r="BP250" s="71">
        <v>0</v>
      </c>
      <c r="BQ250" s="71">
        <v>0</v>
      </c>
      <c r="BR250" s="71">
        <v>0</v>
      </c>
      <c r="BS250" s="71">
        <v>1</v>
      </c>
      <c r="BT250" s="71">
        <v>0</v>
      </c>
      <c r="BU250"/>
      <c r="BV250" s="70">
        <v>3.9969999999999999</v>
      </c>
      <c r="BW250" s="70">
        <v>0</v>
      </c>
      <c r="BX250" s="70">
        <v>0</v>
      </c>
      <c r="BY250" s="70">
        <v>0</v>
      </c>
      <c r="BZ250" s="70">
        <v>0</v>
      </c>
      <c r="CA250" s="70">
        <v>0</v>
      </c>
      <c r="CB250" s="70">
        <v>0</v>
      </c>
      <c r="CC250" s="70">
        <v>0</v>
      </c>
      <c r="CD250" s="70">
        <v>0</v>
      </c>
    </row>
    <row r="251" spans="1:82">
      <c r="A251" s="70" t="s">
        <v>2002</v>
      </c>
      <c r="B251" s="70">
        <v>471</v>
      </c>
      <c r="C251" s="70">
        <v>12</v>
      </c>
      <c r="D251" s="70">
        <v>28</v>
      </c>
      <c r="E251" s="70">
        <v>2015</v>
      </c>
      <c r="F251" s="70" t="s">
        <v>182</v>
      </c>
      <c r="G251" s="70" t="s">
        <v>1990</v>
      </c>
      <c r="H251" s="70" t="s">
        <v>1991</v>
      </c>
      <c r="I251" s="148"/>
      <c r="J251" s="71">
        <v>7.1904422679713766</v>
      </c>
      <c r="K251" s="71">
        <v>0.90426844721409927</v>
      </c>
      <c r="L251" s="71">
        <v>6.6438343041610937</v>
      </c>
      <c r="M251" s="71">
        <v>21.33439155304346</v>
      </c>
      <c r="N251" s="71">
        <v>27.343646186573629</v>
      </c>
      <c r="O251" s="71">
        <v>16.705899020828852</v>
      </c>
      <c r="P251" s="71">
        <v>16.302060879253268</v>
      </c>
      <c r="Q251" s="71">
        <v>1.2532826072117</v>
      </c>
      <c r="R251" s="71">
        <v>0</v>
      </c>
      <c r="S251" s="71">
        <v>1.8191805363704749</v>
      </c>
      <c r="T251" s="72"/>
      <c r="U251" s="71">
        <v>585485</v>
      </c>
      <c r="V251" s="71">
        <v>372</v>
      </c>
      <c r="W251" s="71">
        <v>111</v>
      </c>
      <c r="X251" s="71">
        <v>3774</v>
      </c>
      <c r="Y251" s="71">
        <v>6061</v>
      </c>
      <c r="Z251" s="71">
        <v>9706</v>
      </c>
      <c r="AA251" s="71">
        <v>3244</v>
      </c>
      <c r="AB251" s="71">
        <v>17250</v>
      </c>
      <c r="AC251" s="71">
        <v>0</v>
      </c>
      <c r="AD251" s="71">
        <v>1.8191805363704749</v>
      </c>
      <c r="AE251" s="72"/>
      <c r="AF251" s="71">
        <v>6959479.8470546966</v>
      </c>
      <c r="AG251" s="71">
        <v>600693.98520783416</v>
      </c>
      <c r="AH251" s="71">
        <v>780195.65471400484</v>
      </c>
      <c r="AI251" s="71">
        <v>23846048.594292369</v>
      </c>
      <c r="AJ251" s="71">
        <v>34408356.813751787</v>
      </c>
      <c r="AK251" s="71">
        <v>0</v>
      </c>
      <c r="AL251" s="71">
        <v>0</v>
      </c>
      <c r="AM251" s="71">
        <v>2364040.1389715499</v>
      </c>
      <c r="AN251" s="71">
        <v>0</v>
      </c>
      <c r="AO251" s="71">
        <v>0</v>
      </c>
      <c r="AP251" s="71">
        <v>68958815.033992246</v>
      </c>
      <c r="AQ251" s="72"/>
      <c r="AR251" s="71">
        <v>102</v>
      </c>
      <c r="AS251" s="71">
        <v>82</v>
      </c>
      <c r="AT251" s="71">
        <v>1</v>
      </c>
      <c r="AU251" s="71">
        <v>0</v>
      </c>
      <c r="AV251" s="71">
        <v>1</v>
      </c>
      <c r="AW251" s="71">
        <v>0</v>
      </c>
      <c r="AX251" s="71"/>
      <c r="AY251" s="72"/>
      <c r="AZ251" s="71">
        <v>479.8</v>
      </c>
      <c r="BA251" s="71">
        <v>9611.2999999999993</v>
      </c>
      <c r="BB251" s="71">
        <v>600</v>
      </c>
      <c r="BC251" s="71">
        <v>0</v>
      </c>
      <c r="BD251" s="71">
        <v>20</v>
      </c>
      <c r="BE251" s="71">
        <v>0</v>
      </c>
      <c r="BF251" s="71"/>
      <c r="BG251" s="72"/>
      <c r="BH251" s="71">
        <v>0</v>
      </c>
      <c r="BI251" s="71">
        <v>0</v>
      </c>
      <c r="BJ251" s="71">
        <v>0</v>
      </c>
      <c r="BK251" s="71">
        <v>0</v>
      </c>
      <c r="BL251" s="71">
        <v>3.8039999999999998</v>
      </c>
      <c r="BM251" s="71">
        <v>0</v>
      </c>
      <c r="BN251" s="72"/>
      <c r="BO251" s="71">
        <v>0</v>
      </c>
      <c r="BP251" s="71">
        <v>0</v>
      </c>
      <c r="BQ251" s="71">
        <v>0</v>
      </c>
      <c r="BR251" s="71">
        <v>0</v>
      </c>
      <c r="BS251" s="71">
        <v>1</v>
      </c>
      <c r="BT251" s="71">
        <v>0</v>
      </c>
      <c r="BU251"/>
      <c r="BV251" s="70">
        <v>3.8039999999999998</v>
      </c>
      <c r="BW251" s="70">
        <v>0</v>
      </c>
      <c r="BX251" s="70">
        <v>0</v>
      </c>
      <c r="BY251" s="70">
        <v>0</v>
      </c>
      <c r="BZ251" s="70">
        <v>0</v>
      </c>
      <c r="CA251" s="70">
        <v>0</v>
      </c>
      <c r="CB251" s="70">
        <v>0</v>
      </c>
      <c r="CC251" s="70">
        <v>0</v>
      </c>
      <c r="CD251" s="70">
        <v>0</v>
      </c>
    </row>
    <row r="252" spans="1:82">
      <c r="A252" s="70" t="s">
        <v>2003</v>
      </c>
      <c r="B252" s="70">
        <v>472</v>
      </c>
      <c r="C252" s="70">
        <v>13</v>
      </c>
      <c r="D252" s="70">
        <v>28</v>
      </c>
      <c r="E252" s="70">
        <v>2016</v>
      </c>
      <c r="F252" s="70" t="s">
        <v>155</v>
      </c>
      <c r="G252" s="70" t="s">
        <v>1990</v>
      </c>
      <c r="H252" s="70" t="s">
        <v>1991</v>
      </c>
      <c r="I252" s="148"/>
      <c r="J252" s="71">
        <v>5.7018765823085245</v>
      </c>
      <c r="K252" s="71">
        <v>0.89657228219706864</v>
      </c>
      <c r="L252" s="71">
        <v>6.9831866381214551</v>
      </c>
      <c r="M252" s="71">
        <v>21.516794558974389</v>
      </c>
      <c r="N252" s="71">
        <v>26.287682867458862</v>
      </c>
      <c r="O252" s="71">
        <v>16.538737376775632</v>
      </c>
      <c r="P252" s="71">
        <v>15.75197651022485</v>
      </c>
      <c r="Q252" s="71">
        <v>1.2066069317838617</v>
      </c>
      <c r="R252" s="71">
        <v>0</v>
      </c>
      <c r="S252" s="71">
        <v>1.8895557677011159</v>
      </c>
      <c r="T252" s="72"/>
      <c r="U252" s="71">
        <v>539495</v>
      </c>
      <c r="V252" s="71">
        <v>372</v>
      </c>
      <c r="W252" s="71">
        <v>111</v>
      </c>
      <c r="X252" s="71">
        <v>3774</v>
      </c>
      <c r="Y252" s="71">
        <v>6106</v>
      </c>
      <c r="Z252" s="71">
        <v>9727</v>
      </c>
      <c r="AA252" s="71">
        <v>3242</v>
      </c>
      <c r="AB252" s="71">
        <v>17083</v>
      </c>
      <c r="AC252" s="71">
        <v>0</v>
      </c>
      <c r="AD252" s="71">
        <v>1.8895557677011161</v>
      </c>
      <c r="AE252" s="72"/>
      <c r="AF252" s="71">
        <v>5696676.2345097391</v>
      </c>
      <c r="AG252" s="71">
        <v>573141.36875502346</v>
      </c>
      <c r="AH252" s="71">
        <v>601837.63486480562</v>
      </c>
      <c r="AI252" s="71">
        <v>25141247.997933518</v>
      </c>
      <c r="AJ252" s="71">
        <v>28371321.940149762</v>
      </c>
      <c r="AK252" s="71">
        <v>0</v>
      </c>
      <c r="AL252" s="71">
        <v>0</v>
      </c>
      <c r="AM252" s="71">
        <v>2342972.3360596308</v>
      </c>
      <c r="AN252" s="71">
        <v>0</v>
      </c>
      <c r="AO252" s="71">
        <v>0</v>
      </c>
      <c r="AP252" s="71">
        <v>62727197.512272477</v>
      </c>
      <c r="AQ252" s="72"/>
      <c r="AR252" s="71">
        <v>130</v>
      </c>
      <c r="AS252" s="71">
        <v>84</v>
      </c>
      <c r="AT252" s="71">
        <v>1</v>
      </c>
      <c r="AU252" s="71">
        <v>0</v>
      </c>
      <c r="AV252" s="71">
        <v>1</v>
      </c>
      <c r="AW252" s="71">
        <v>0</v>
      </c>
      <c r="AX252" s="71"/>
      <c r="AY252" s="72"/>
      <c r="AZ252" s="71">
        <v>638.1</v>
      </c>
      <c r="BA252" s="71">
        <v>9661.7000000000007</v>
      </c>
      <c r="BB252" s="71">
        <v>600</v>
      </c>
      <c r="BC252" s="71">
        <v>0</v>
      </c>
      <c r="BD252" s="71">
        <v>20</v>
      </c>
      <c r="BE252" s="71">
        <v>0</v>
      </c>
      <c r="BF252" s="71"/>
      <c r="BG252" s="72"/>
      <c r="BH252" s="71">
        <v>0</v>
      </c>
      <c r="BI252" s="71">
        <v>0</v>
      </c>
      <c r="BJ252" s="71">
        <v>0</v>
      </c>
      <c r="BK252" s="71">
        <v>0</v>
      </c>
      <c r="BL252" s="71">
        <v>3.8370000000000002</v>
      </c>
      <c r="BM252" s="71">
        <v>0</v>
      </c>
      <c r="BN252" s="72"/>
      <c r="BO252" s="71">
        <v>0</v>
      </c>
      <c r="BP252" s="71">
        <v>0</v>
      </c>
      <c r="BQ252" s="71">
        <v>0</v>
      </c>
      <c r="BR252" s="71">
        <v>0</v>
      </c>
      <c r="BS252" s="71">
        <v>1</v>
      </c>
      <c r="BT252" s="71">
        <v>0</v>
      </c>
      <c r="BU252"/>
      <c r="BV252" s="70">
        <v>3.8370000000000002</v>
      </c>
      <c r="BW252" s="70">
        <v>0</v>
      </c>
      <c r="BX252" s="70">
        <v>0</v>
      </c>
      <c r="BY252" s="70">
        <v>0</v>
      </c>
      <c r="BZ252" s="70">
        <v>0</v>
      </c>
      <c r="CA252" s="70">
        <v>0</v>
      </c>
      <c r="CB252" s="70">
        <v>0</v>
      </c>
      <c r="CC252" s="70">
        <v>0</v>
      </c>
      <c r="CD252" s="70">
        <v>0</v>
      </c>
    </row>
    <row r="253" spans="1:82">
      <c r="A253" s="70" t="s">
        <v>2004</v>
      </c>
      <c r="B253" s="70">
        <v>473</v>
      </c>
      <c r="C253" s="70">
        <v>14</v>
      </c>
      <c r="D253" s="70">
        <v>28</v>
      </c>
      <c r="E253" s="70">
        <v>2017</v>
      </c>
      <c r="F253" s="70" t="s">
        <v>156</v>
      </c>
      <c r="G253" s="70" t="s">
        <v>1990</v>
      </c>
      <c r="H253" s="70" t="s">
        <v>1991</v>
      </c>
      <c r="I253" s="148"/>
      <c r="J253" s="71">
        <v>5.5194680110290752</v>
      </c>
      <c r="K253" s="71">
        <v>0.89656730337822255</v>
      </c>
      <c r="L253" s="71">
        <v>6.920712216393035</v>
      </c>
      <c r="M253" s="71">
        <v>18.690179310791937</v>
      </c>
      <c r="N253" s="71">
        <v>30.03321750725657</v>
      </c>
      <c r="O253" s="71">
        <v>16.374235050851642</v>
      </c>
      <c r="P253" s="71">
        <v>15.623225701866543</v>
      </c>
      <c r="Q253" s="71">
        <v>1.1631957155077099</v>
      </c>
      <c r="R253" s="71">
        <v>0</v>
      </c>
      <c r="S253" s="71">
        <v>0.91318339849177055</v>
      </c>
      <c r="T253" s="72"/>
      <c r="U253" s="71">
        <v>604954</v>
      </c>
      <c r="V253" s="71">
        <v>372</v>
      </c>
      <c r="W253" s="71">
        <v>111</v>
      </c>
      <c r="X253" s="71">
        <v>3774</v>
      </c>
      <c r="Y253" s="71">
        <v>6147</v>
      </c>
      <c r="Z253" s="71">
        <v>9790</v>
      </c>
      <c r="AA253" s="71">
        <v>3236</v>
      </c>
      <c r="AB253" s="71">
        <v>17030</v>
      </c>
      <c r="AC253" s="71">
        <v>0</v>
      </c>
      <c r="AD253" s="71">
        <v>0.91318339849177055</v>
      </c>
      <c r="AE253" s="72"/>
      <c r="AF253" s="71">
        <v>5753018.7757258359</v>
      </c>
      <c r="AG253" s="71">
        <v>575208.87533282232</v>
      </c>
      <c r="AH253" s="71">
        <v>862863.04325497104</v>
      </c>
      <c r="AI253" s="71">
        <v>22826282.795711279</v>
      </c>
      <c r="AJ253" s="71">
        <v>36104451.387826361</v>
      </c>
      <c r="AK253" s="71">
        <v>0</v>
      </c>
      <c r="AL253" s="71">
        <v>0</v>
      </c>
      <c r="AM253" s="71">
        <v>2339358.0034475569</v>
      </c>
      <c r="AN253" s="71">
        <v>0</v>
      </c>
      <c r="AO253" s="71">
        <v>0</v>
      </c>
      <c r="AP253" s="71">
        <v>68461182.881298825</v>
      </c>
      <c r="AQ253" s="72"/>
      <c r="AR253" s="71">
        <v>152</v>
      </c>
      <c r="AS253" s="71">
        <v>86</v>
      </c>
      <c r="AT253" s="71">
        <v>1</v>
      </c>
      <c r="AU253" s="71">
        <v>0</v>
      </c>
      <c r="AV253" s="71">
        <v>1</v>
      </c>
      <c r="AW253" s="71">
        <v>0</v>
      </c>
      <c r="AX253" s="71"/>
      <c r="AY253" s="72"/>
      <c r="AZ253" s="71">
        <v>736.1</v>
      </c>
      <c r="BA253" s="71">
        <v>9760.7000000000007</v>
      </c>
      <c r="BB253" s="71">
        <v>600</v>
      </c>
      <c r="BC253" s="71">
        <v>0</v>
      </c>
      <c r="BD253" s="71">
        <v>20</v>
      </c>
      <c r="BE253" s="71">
        <v>0</v>
      </c>
      <c r="BF253" s="71"/>
      <c r="BG253" s="72"/>
      <c r="BH253" s="71">
        <v>0</v>
      </c>
      <c r="BI253" s="71">
        <v>0</v>
      </c>
      <c r="BJ253" s="71">
        <v>0</v>
      </c>
      <c r="BK253" s="71">
        <v>0</v>
      </c>
      <c r="BL253" s="71">
        <v>3.7850000000000001</v>
      </c>
      <c r="BM253" s="71">
        <v>0</v>
      </c>
      <c r="BN253" s="72"/>
      <c r="BO253" s="71">
        <v>0</v>
      </c>
      <c r="BP253" s="71">
        <v>0</v>
      </c>
      <c r="BQ253" s="71">
        <v>0</v>
      </c>
      <c r="BR253" s="71">
        <v>0</v>
      </c>
      <c r="BS253" s="71">
        <v>1</v>
      </c>
      <c r="BT253" s="71">
        <v>0</v>
      </c>
      <c r="BU253"/>
      <c r="BV253" s="70">
        <v>3.7850000000000001</v>
      </c>
      <c r="BW253" s="70">
        <v>0</v>
      </c>
      <c r="BX253" s="70">
        <v>0</v>
      </c>
      <c r="BY253" s="70">
        <v>0</v>
      </c>
      <c r="BZ253" s="70">
        <v>0</v>
      </c>
      <c r="CA253" s="70">
        <v>0</v>
      </c>
      <c r="CB253" s="70">
        <v>0</v>
      </c>
      <c r="CC253" s="70">
        <v>0</v>
      </c>
      <c r="CD253" s="70">
        <v>0</v>
      </c>
    </row>
    <row r="254" spans="1:82">
      <c r="A254" s="70" t="s">
        <v>2005</v>
      </c>
      <c r="B254" s="70">
        <v>474</v>
      </c>
      <c r="C254" s="70">
        <v>15</v>
      </c>
      <c r="D254" s="70">
        <v>28</v>
      </c>
      <c r="E254" s="70">
        <v>2018</v>
      </c>
      <c r="F254" s="70" t="s">
        <v>183</v>
      </c>
      <c r="G254" s="1064" t="s">
        <v>1990</v>
      </c>
      <c r="H254" s="70" t="s">
        <v>1991</v>
      </c>
      <c r="I254" s="148"/>
      <c r="J254" s="71">
        <v>4.6653735340346749</v>
      </c>
      <c r="K254" s="71">
        <v>0.81357269651115083</v>
      </c>
      <c r="L254" s="71">
        <v>6.2790384630905862</v>
      </c>
      <c r="M254" s="71">
        <v>17.283438257790415</v>
      </c>
      <c r="N254" s="71">
        <v>25.512195678490063</v>
      </c>
      <c r="O254" s="71">
        <v>16.147013960813076</v>
      </c>
      <c r="P254" s="71">
        <v>15.539406682475816</v>
      </c>
      <c r="Q254" s="71">
        <v>1.07633331246254</v>
      </c>
      <c r="R254" s="71">
        <v>0</v>
      </c>
      <c r="S254" s="71">
        <v>1.2102896182641911</v>
      </c>
      <c r="T254" s="72"/>
      <c r="U254" s="71">
        <v>526981</v>
      </c>
      <c r="V254" s="71">
        <v>372</v>
      </c>
      <c r="W254" s="71">
        <v>111</v>
      </c>
      <c r="X254" s="71">
        <v>3774</v>
      </c>
      <c r="Y254" s="71">
        <v>6198</v>
      </c>
      <c r="Z254" s="71">
        <v>9839</v>
      </c>
      <c r="AA254" s="71">
        <v>3251</v>
      </c>
      <c r="AB254" s="71">
        <v>16982</v>
      </c>
      <c r="AC254" s="71">
        <v>0</v>
      </c>
      <c r="AD254" s="71">
        <v>1.2102896182641909</v>
      </c>
      <c r="AE254" s="72"/>
      <c r="AF254" s="71">
        <v>5390004.5811887654</v>
      </c>
      <c r="AG254" s="71">
        <v>506678.45680781401</v>
      </c>
      <c r="AH254" s="71">
        <v>804721.98979568761</v>
      </c>
      <c r="AI254" s="71">
        <v>21824847.675960951</v>
      </c>
      <c r="AJ254" s="71">
        <v>31884761.70576828</v>
      </c>
      <c r="AK254" s="71">
        <v>0</v>
      </c>
      <c r="AL254" s="71">
        <v>0</v>
      </c>
      <c r="AM254" s="71">
        <v>2337591.1621052208</v>
      </c>
      <c r="AN254" s="71">
        <v>0</v>
      </c>
      <c r="AO254" s="71">
        <v>0</v>
      </c>
      <c r="AP254" s="71">
        <v>62748605.571626715</v>
      </c>
      <c r="AQ254" s="72"/>
      <c r="AR254" s="71">
        <v>171</v>
      </c>
      <c r="AS254" s="71">
        <v>93</v>
      </c>
      <c r="AT254" s="71">
        <v>0</v>
      </c>
      <c r="AU254" s="71">
        <v>0</v>
      </c>
      <c r="AV254" s="71">
        <v>1</v>
      </c>
      <c r="AW254" s="71">
        <v>0</v>
      </c>
      <c r="AX254" s="71"/>
      <c r="AY254" s="72"/>
      <c r="AZ254" s="71">
        <v>825.2</v>
      </c>
      <c r="BA254" s="71">
        <v>9953</v>
      </c>
      <c r="BB254" s="71">
        <v>0</v>
      </c>
      <c r="BC254" s="71">
        <v>0</v>
      </c>
      <c r="BD254" s="71">
        <v>20</v>
      </c>
      <c r="BE254" s="71">
        <v>0</v>
      </c>
      <c r="BF254" s="71"/>
      <c r="BG254" s="72"/>
      <c r="BH254" s="71">
        <v>0</v>
      </c>
      <c r="BI254" s="71">
        <v>0</v>
      </c>
      <c r="BJ254" s="71">
        <v>0</v>
      </c>
      <c r="BK254" s="71">
        <v>0</v>
      </c>
      <c r="BL254" s="71">
        <v>3.4689999999999999</v>
      </c>
      <c r="BM254" s="71">
        <v>0</v>
      </c>
      <c r="BN254" s="72"/>
      <c r="BO254" s="71">
        <v>0</v>
      </c>
      <c r="BP254" s="71">
        <v>0</v>
      </c>
      <c r="BQ254" s="71">
        <v>0</v>
      </c>
      <c r="BR254" s="71">
        <v>0</v>
      </c>
      <c r="BS254" s="71">
        <v>1</v>
      </c>
      <c r="BT254" s="71">
        <v>0</v>
      </c>
      <c r="BU254"/>
      <c r="BV254" s="70">
        <v>3.4689999999999999</v>
      </c>
      <c r="BW254" s="70">
        <v>0</v>
      </c>
      <c r="BX254" s="70">
        <v>0</v>
      </c>
      <c r="BY254" s="70">
        <v>0</v>
      </c>
      <c r="BZ254" s="70">
        <v>0</v>
      </c>
      <c r="CA254" s="70">
        <v>0</v>
      </c>
      <c r="CB254" s="70">
        <v>0</v>
      </c>
      <c r="CC254" s="70">
        <v>0</v>
      </c>
      <c r="CD254" s="70">
        <v>0</v>
      </c>
    </row>
    <row r="255" spans="1:82">
      <c r="A255" s="70" t="s">
        <v>2006</v>
      </c>
      <c r="B255" s="70">
        <v>475</v>
      </c>
      <c r="C255" s="70">
        <v>16</v>
      </c>
      <c r="D255" s="70">
        <v>28</v>
      </c>
      <c r="E255" s="70">
        <v>2019</v>
      </c>
      <c r="F255" s="70" t="s">
        <v>158</v>
      </c>
      <c r="G255" s="1064" t="s">
        <v>1990</v>
      </c>
      <c r="H255" s="70" t="s">
        <v>1991</v>
      </c>
      <c r="I255" s="148"/>
      <c r="J255" s="71">
        <v>4.0978372032421007</v>
      </c>
      <c r="K255" s="71">
        <v>0.73445538897735341</v>
      </c>
      <c r="L255" s="71">
        <v>6.3003431786128683</v>
      </c>
      <c r="M255" s="71">
        <v>17.607203295207771</v>
      </c>
      <c r="N255" s="71">
        <v>22.637628941078617</v>
      </c>
      <c r="O255" s="71">
        <v>15.824184586904435</v>
      </c>
      <c r="P255" s="71">
        <v>15.62288588202955</v>
      </c>
      <c r="Q255" s="71">
        <v>1.0388915460228001</v>
      </c>
      <c r="R255" s="71">
        <v>0</v>
      </c>
      <c r="S255" s="71">
        <v>1.5017465085696458</v>
      </c>
      <c r="T255" s="72"/>
      <c r="U255" s="71">
        <v>502730</v>
      </c>
      <c r="V255" s="71">
        <v>372</v>
      </c>
      <c r="W255" s="71">
        <v>111</v>
      </c>
      <c r="X255" s="71">
        <v>3774</v>
      </c>
      <c r="Y255" s="71">
        <v>6280</v>
      </c>
      <c r="Z255" s="71">
        <v>9907</v>
      </c>
      <c r="AA255" s="71">
        <v>3244</v>
      </c>
      <c r="AB255" s="71">
        <v>16835</v>
      </c>
      <c r="AC255" s="71">
        <v>0</v>
      </c>
      <c r="AD255" s="71">
        <v>1.501746508569646</v>
      </c>
      <c r="AE255" s="72"/>
      <c r="AF255" s="71">
        <v>5143567.1743732449</v>
      </c>
      <c r="AG255" s="71">
        <v>492398.17620011477</v>
      </c>
      <c r="AH255" s="71">
        <v>875664.64269019489</v>
      </c>
      <c r="AI255" s="71">
        <v>24532291.695935588</v>
      </c>
      <c r="AJ255" s="71">
        <v>33025961.543558098</v>
      </c>
      <c r="AK255" s="71">
        <v>0</v>
      </c>
      <c r="AL255" s="71">
        <v>0</v>
      </c>
      <c r="AM255" s="71">
        <v>2292800.2661878527</v>
      </c>
      <c r="AN255" s="71">
        <v>0</v>
      </c>
      <c r="AO255" s="71">
        <v>0</v>
      </c>
      <c r="AP255" s="71">
        <v>66362683.498945095</v>
      </c>
      <c r="AQ255" s="72"/>
      <c r="AR255" s="71">
        <v>199</v>
      </c>
      <c r="AS255" s="71">
        <v>100</v>
      </c>
      <c r="AT255" s="71">
        <v>0</v>
      </c>
      <c r="AU255" s="71">
        <v>0</v>
      </c>
      <c r="AV255" s="71">
        <v>1</v>
      </c>
      <c r="AW255" s="71">
        <v>0</v>
      </c>
      <c r="AX255" s="71"/>
      <c r="AY255" s="72"/>
      <c r="AZ255" s="71">
        <v>965.3</v>
      </c>
      <c r="BA255" s="71">
        <v>10299.799999999999</v>
      </c>
      <c r="BB255" s="71">
        <v>0</v>
      </c>
      <c r="BC255" s="71">
        <v>0</v>
      </c>
      <c r="BD255" s="71">
        <v>20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2007</v>
      </c>
      <c r="B256" s="70">
        <v>476</v>
      </c>
      <c r="C256" s="70">
        <v>17</v>
      </c>
      <c r="D256" s="70">
        <v>28</v>
      </c>
      <c r="E256" s="70">
        <v>2020</v>
      </c>
      <c r="F256" s="70" t="s">
        <v>159</v>
      </c>
      <c r="G256" s="70" t="s">
        <v>1990</v>
      </c>
      <c r="H256" s="70" t="s">
        <v>1991</v>
      </c>
      <c r="I256" s="148"/>
      <c r="J256" s="71">
        <v>4.5010701817619188</v>
      </c>
      <c r="K256" s="71">
        <v>0.76775518581562807</v>
      </c>
      <c r="L256" s="71">
        <v>5.1513255266522355</v>
      </c>
      <c r="M256" s="71">
        <v>13.252768497553427</v>
      </c>
      <c r="N256" s="71">
        <v>20.279499485724557</v>
      </c>
      <c r="O256" s="71">
        <v>14.037753164230146</v>
      </c>
      <c r="P256" s="71">
        <v>14.544380188990029</v>
      </c>
      <c r="Q256" s="71">
        <v>0.98706147042131798</v>
      </c>
      <c r="R256" s="71">
        <v>0</v>
      </c>
      <c r="S256" s="71">
        <v>2.389464571082526</v>
      </c>
      <c r="T256" s="72"/>
      <c r="U256" s="71">
        <v>511130</v>
      </c>
      <c r="V256" s="71">
        <v>353</v>
      </c>
      <c r="W256" s="71">
        <v>81</v>
      </c>
      <c r="X256" s="71">
        <v>3568</v>
      </c>
      <c r="Y256" s="71">
        <v>6358</v>
      </c>
      <c r="Z256" s="71">
        <v>10031</v>
      </c>
      <c r="AA256" s="71">
        <v>3210</v>
      </c>
      <c r="AB256" s="71">
        <v>16741</v>
      </c>
      <c r="AC256" s="71">
        <v>0</v>
      </c>
      <c r="AD256" s="71">
        <v>2.389464571082526</v>
      </c>
      <c r="AE256" s="72"/>
      <c r="AF256" s="71">
        <v>5151618.8960262621</v>
      </c>
      <c r="AG256" s="71">
        <v>491828.54334604129</v>
      </c>
      <c r="AH256" s="71">
        <v>733049.89817659021</v>
      </c>
      <c r="AI256" s="71">
        <v>19324772.406965327</v>
      </c>
      <c r="AJ256" s="71">
        <v>32019498.071768589</v>
      </c>
      <c r="AK256" s="71"/>
      <c r="AL256" s="71"/>
      <c r="AM256" s="71">
        <v>2184886.496389335</v>
      </c>
      <c r="AN256" s="71"/>
      <c r="AO256" s="71"/>
      <c r="AP256" s="71">
        <v>59905654.312672146</v>
      </c>
      <c r="AQ256" s="72"/>
      <c r="AR256" s="71">
        <v>233</v>
      </c>
      <c r="AS256" s="71">
        <v>103</v>
      </c>
      <c r="AT256" s="71">
        <v>0</v>
      </c>
      <c r="AU256" s="71">
        <v>0</v>
      </c>
      <c r="AV256" s="71">
        <v>1</v>
      </c>
      <c r="AW256" s="71">
        <v>0</v>
      </c>
      <c r="AX256" s="71"/>
      <c r="AY256" s="72"/>
      <c r="AZ256" s="71">
        <v>1125.799999999999</v>
      </c>
      <c r="BA256" s="71">
        <v>10449.099999999989</v>
      </c>
      <c r="BB256" s="71">
        <v>0</v>
      </c>
      <c r="BC256" s="71">
        <v>0</v>
      </c>
      <c r="BD256" s="71">
        <v>20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2008</v>
      </c>
      <c r="B257" s="70">
        <v>476</v>
      </c>
      <c r="C257" s="70">
        <v>18</v>
      </c>
      <c r="D257" s="70">
        <v>28</v>
      </c>
      <c r="E257" s="70">
        <v>2021</v>
      </c>
      <c r="F257" s="70" t="s">
        <v>160</v>
      </c>
      <c r="G257" s="70" t="s">
        <v>1990</v>
      </c>
      <c r="H257" s="70" t="s">
        <v>1991</v>
      </c>
      <c r="I257" s="148"/>
      <c r="J257" s="71">
        <v>4.0170382674243159</v>
      </c>
      <c r="K257" s="71">
        <v>0.8126040955930357</v>
      </c>
      <c r="L257" s="71">
        <v>4.0965050171924569</v>
      </c>
      <c r="M257" s="71">
        <v>16.201937738608585</v>
      </c>
      <c r="N257" s="71">
        <v>23.146213239955678</v>
      </c>
      <c r="O257" s="71">
        <v>13.729988510535739</v>
      </c>
      <c r="P257" s="71">
        <v>14.813392366389893</v>
      </c>
      <c r="Q257" s="71">
        <v>0.972203725274708</v>
      </c>
      <c r="R257" s="71">
        <v>0</v>
      </c>
      <c r="S257" s="71">
        <v>2.094911936348792</v>
      </c>
      <c r="T257" s="72"/>
      <c r="U257" s="71">
        <v>516547</v>
      </c>
      <c r="V257" s="71">
        <v>353</v>
      </c>
      <c r="W257" s="71">
        <v>81</v>
      </c>
      <c r="X257" s="71">
        <v>3568</v>
      </c>
      <c r="Y257" s="71">
        <v>6417</v>
      </c>
      <c r="Z257" s="71">
        <v>10102</v>
      </c>
      <c r="AA257" s="71">
        <v>3188</v>
      </c>
      <c r="AB257" s="71">
        <v>16651</v>
      </c>
      <c r="AC257" s="71">
        <v>0</v>
      </c>
      <c r="AD257" s="71">
        <v>2.094911936348792</v>
      </c>
      <c r="AE257" s="72"/>
      <c r="AF257" s="71">
        <v>4508287.0025888793</v>
      </c>
      <c r="AG257" s="71">
        <v>520074.14567865251</v>
      </c>
      <c r="AH257" s="71">
        <v>649456.0365608182</v>
      </c>
      <c r="AI257" s="71">
        <v>23884342.684434619</v>
      </c>
      <c r="AJ257" s="71">
        <v>33072090.949531879</v>
      </c>
      <c r="AK257" s="71">
        <v>0</v>
      </c>
      <c r="AL257" s="71">
        <v>0</v>
      </c>
      <c r="AM257" s="71">
        <v>2185674.9958877265</v>
      </c>
      <c r="AN257" s="71">
        <v>0</v>
      </c>
      <c r="AO257" s="71">
        <v>0</v>
      </c>
      <c r="AP257" s="71">
        <v>64819925.814682573</v>
      </c>
      <c r="AQ257" s="72"/>
      <c r="AR257" s="71">
        <v>256</v>
      </c>
      <c r="AS257" s="71">
        <v>107</v>
      </c>
      <c r="AT257" s="71">
        <v>0</v>
      </c>
      <c r="AU257" s="71">
        <v>0</v>
      </c>
      <c r="AV257" s="71">
        <v>1</v>
      </c>
      <c r="AW257" s="71">
        <v>0</v>
      </c>
      <c r="AX257" s="71"/>
      <c r="AY257" s="72"/>
      <c r="AZ257" s="71">
        <v>1244.5</v>
      </c>
      <c r="BA257" s="71">
        <v>10647.099999999989</v>
      </c>
      <c r="BB257" s="71">
        <v>0</v>
      </c>
      <c r="BC257" s="71">
        <v>0</v>
      </c>
      <c r="BD257" s="71">
        <v>20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2009</v>
      </c>
      <c r="B258" s="70">
        <v>476</v>
      </c>
      <c r="C258" s="70">
        <v>19</v>
      </c>
      <c r="D258" s="70">
        <v>28</v>
      </c>
      <c r="E258" s="70">
        <v>2022</v>
      </c>
      <c r="F258" s="70" t="s">
        <v>161</v>
      </c>
      <c r="G258" s="70" t="s">
        <v>1990</v>
      </c>
      <c r="H258" s="70" t="s">
        <v>1991</v>
      </c>
      <c r="I258" s="148"/>
      <c r="J258" s="71">
        <v>4.3783891282086032</v>
      </c>
      <c r="K258" s="71">
        <v>0.75551410297504584</v>
      </c>
      <c r="L258" s="71">
        <v>3.7425511594140901</v>
      </c>
      <c r="M258" s="71">
        <v>14.655875199397634</v>
      </c>
      <c r="N258" s="71">
        <v>24.885872993332814</v>
      </c>
      <c r="O258" s="71">
        <v>14.501046476024651</v>
      </c>
      <c r="P258" s="71">
        <v>14.774035147309112</v>
      </c>
      <c r="Q258" s="71">
        <v>0.97223544900449665</v>
      </c>
      <c r="R258" s="71">
        <v>0</v>
      </c>
      <c r="S258" s="71">
        <v>1.587362068889008</v>
      </c>
      <c r="T258" s="72"/>
      <c r="U258" s="71">
        <v>570206</v>
      </c>
      <c r="V258" s="71">
        <v>353</v>
      </c>
      <c r="W258" s="71">
        <v>81</v>
      </c>
      <c r="X258" s="71">
        <v>3568</v>
      </c>
      <c r="Y258" s="71">
        <v>6452</v>
      </c>
      <c r="Z258" s="71">
        <v>10137</v>
      </c>
      <c r="AA258" s="71">
        <v>3228</v>
      </c>
      <c r="AB258" s="71">
        <v>16515</v>
      </c>
      <c r="AC258" s="71">
        <v>0</v>
      </c>
      <c r="AD258" s="71">
        <v>1.587362068889008</v>
      </c>
      <c r="AE258" s="72"/>
      <c r="AF258" s="71">
        <v>4768647.0788362781</v>
      </c>
      <c r="AG258" s="71">
        <v>523969.3484020356</v>
      </c>
      <c r="AH258" s="71">
        <v>557622.18236559641</v>
      </c>
      <c r="AI258" s="71">
        <v>21082394.829552319</v>
      </c>
      <c r="AJ258" s="71">
        <v>37314781.769885488</v>
      </c>
      <c r="AK258" s="71">
        <v>0</v>
      </c>
      <c r="AL258" s="71">
        <v>0</v>
      </c>
      <c r="AM258" s="71">
        <v>2132537.2671335135</v>
      </c>
      <c r="AN258" s="71">
        <v>0</v>
      </c>
      <c r="AO258" s="71">
        <v>0</v>
      </c>
      <c r="AP258" s="71">
        <v>66379952.476175226</v>
      </c>
      <c r="AQ258" s="72"/>
      <c r="AR258" s="71">
        <v>286</v>
      </c>
      <c r="AS258" s="71">
        <v>108</v>
      </c>
      <c r="AT258" s="71">
        <v>0</v>
      </c>
      <c r="AU258" s="71">
        <v>0</v>
      </c>
      <c r="AV258" s="71">
        <v>1</v>
      </c>
      <c r="AW258" s="71">
        <v>0</v>
      </c>
      <c r="AX258" s="71"/>
      <c r="AY258" s="72"/>
      <c r="AZ258" s="71">
        <v>1409.5999999999997</v>
      </c>
      <c r="BA258" s="71">
        <v>10696.599999999993</v>
      </c>
      <c r="BB258" s="71">
        <v>0</v>
      </c>
      <c r="BC258" s="71">
        <v>0</v>
      </c>
      <c r="BD258" s="71">
        <v>20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2010</v>
      </c>
      <c r="B259" s="70">
        <v>476</v>
      </c>
      <c r="C259" s="70">
        <v>20</v>
      </c>
      <c r="D259" s="70">
        <v>28</v>
      </c>
      <c r="E259" s="70">
        <v>2023</v>
      </c>
      <c r="F259" s="70" t="s">
        <v>1539</v>
      </c>
      <c r="G259" s="70" t="s">
        <v>1990</v>
      </c>
      <c r="H259" s="70" t="s">
        <v>1991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325</v>
      </c>
      <c r="AS259" s="71">
        <v>109</v>
      </c>
      <c r="AT259" s="71">
        <v>0</v>
      </c>
      <c r="AU259" s="71">
        <v>0</v>
      </c>
      <c r="AV259" s="71">
        <v>1</v>
      </c>
      <c r="AW259" s="71">
        <v>0</v>
      </c>
      <c r="AX259" s="71"/>
      <c r="AY259" s="72"/>
      <c r="AZ259" s="71">
        <v>1626.6999999999998</v>
      </c>
      <c r="BA259" s="71">
        <v>10746.099999999993</v>
      </c>
      <c r="BB259" s="71">
        <v>0</v>
      </c>
      <c r="BC259" s="71">
        <v>0</v>
      </c>
      <c r="BD259" s="71">
        <v>20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2011</v>
      </c>
      <c r="B260" s="70">
        <v>476</v>
      </c>
      <c r="C260" s="70">
        <v>21</v>
      </c>
      <c r="D260" s="70">
        <v>28</v>
      </c>
      <c r="E260" s="70">
        <v>2024</v>
      </c>
      <c r="F260" s="70" t="s">
        <v>1554</v>
      </c>
      <c r="G260" s="70" t="s">
        <v>1990</v>
      </c>
      <c r="H260" s="70" t="s">
        <v>1991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2012</v>
      </c>
      <c r="B261" s="70">
        <v>460</v>
      </c>
      <c r="C261" s="70">
        <v>1</v>
      </c>
      <c r="D261" s="70">
        <v>28</v>
      </c>
      <c r="E261" s="70">
        <v>1990</v>
      </c>
      <c r="F261" s="70" t="s">
        <v>787</v>
      </c>
      <c r="G261" s="70" t="s">
        <v>2013</v>
      </c>
      <c r="H261" s="70" t="s">
        <v>2014</v>
      </c>
      <c r="I261" s="148"/>
      <c r="J261" s="71">
        <v>11.15107085078081</v>
      </c>
      <c r="K261" s="71">
        <v>3.738324779589087</v>
      </c>
      <c r="L261" s="71">
        <v>6.3493104903578512</v>
      </c>
      <c r="M261" s="71">
        <v>22.972209424605989</v>
      </c>
      <c r="N261" s="71">
        <v>19.82048804519783</v>
      </c>
      <c r="O261" s="71">
        <v>18.112784327193062</v>
      </c>
      <c r="P261" s="71">
        <v>28.676613996666511</v>
      </c>
      <c r="Q261" s="71">
        <v>1.6290348309488301</v>
      </c>
      <c r="R261" s="71">
        <v>0.64684085307780204</v>
      </c>
      <c r="S261" s="71">
        <v>2.1721970266593909</v>
      </c>
      <c r="T261" s="72"/>
      <c r="U261" s="71">
        <v>1908466</v>
      </c>
      <c r="V261" s="71">
        <v>1474</v>
      </c>
      <c r="W261" s="71">
        <v>67</v>
      </c>
      <c r="X261" s="71">
        <v>9505</v>
      </c>
      <c r="Y261" s="71">
        <v>8831</v>
      </c>
      <c r="Z261" s="71">
        <v>7450</v>
      </c>
      <c r="AA261" s="71">
        <v>6963</v>
      </c>
      <c r="AB261" s="71">
        <v>26450</v>
      </c>
      <c r="AC261" s="71">
        <v>112034</v>
      </c>
      <c r="AD261" s="71">
        <v>2.1721970266593909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2015</v>
      </c>
      <c r="B262" s="70">
        <v>461</v>
      </c>
      <c r="C262" s="70">
        <v>2</v>
      </c>
      <c r="D262" s="70">
        <v>28</v>
      </c>
      <c r="E262" s="70">
        <v>2005</v>
      </c>
      <c r="F262" s="70" t="s">
        <v>789</v>
      </c>
      <c r="G262" s="70" t="s">
        <v>2013</v>
      </c>
      <c r="H262" s="70" t="s">
        <v>2014</v>
      </c>
      <c r="I262" s="148"/>
      <c r="J262" s="71">
        <v>8.0610670859818256</v>
      </c>
      <c r="K262" s="71">
        <v>2.471216423537633</v>
      </c>
      <c r="L262" s="71">
        <v>9.0587236570084677</v>
      </c>
      <c r="M262" s="71">
        <v>32.856498997910322</v>
      </c>
      <c r="N262" s="71">
        <v>26.414903646706819</v>
      </c>
      <c r="O262" s="71">
        <v>23.375616588194951</v>
      </c>
      <c r="P262" s="71">
        <v>24.76113911356051</v>
      </c>
      <c r="Q262" s="71">
        <v>1.30424514842827</v>
      </c>
      <c r="R262" s="71">
        <v>0.25292189410110139</v>
      </c>
      <c r="S262" s="71">
        <v>3.6576918100000002</v>
      </c>
      <c r="T262" s="72"/>
      <c r="U262" s="71">
        <v>1092854</v>
      </c>
      <c r="V262" s="71">
        <v>1093</v>
      </c>
      <c r="W262" s="71">
        <v>82</v>
      </c>
      <c r="X262" s="71">
        <v>6992</v>
      </c>
      <c r="Y262" s="71">
        <v>8866</v>
      </c>
      <c r="Z262" s="71">
        <v>11126</v>
      </c>
      <c r="AA262" s="71">
        <v>4924</v>
      </c>
      <c r="AB262" s="71">
        <v>22138</v>
      </c>
      <c r="AC262" s="71">
        <v>44724</v>
      </c>
      <c r="AD262" s="71">
        <v>3.6576918100000002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2016</v>
      </c>
      <c r="B263" s="70">
        <v>462</v>
      </c>
      <c r="C263" s="70">
        <v>3</v>
      </c>
      <c r="D263" s="70">
        <v>28</v>
      </c>
      <c r="E263" s="70">
        <v>2006</v>
      </c>
      <c r="F263" s="70" t="s">
        <v>790</v>
      </c>
      <c r="G263" s="70" t="s">
        <v>2013</v>
      </c>
      <c r="H263" s="70" t="s">
        <v>2014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2017</v>
      </c>
      <c r="B264" s="70">
        <v>463</v>
      </c>
      <c r="C264" s="70">
        <v>4</v>
      </c>
      <c r="D264" s="70">
        <v>28</v>
      </c>
      <c r="E264" s="70">
        <v>2007</v>
      </c>
      <c r="F264" s="70" t="s">
        <v>791</v>
      </c>
      <c r="G264" s="70" t="s">
        <v>2013</v>
      </c>
      <c r="H264" s="70" t="s">
        <v>2014</v>
      </c>
      <c r="I264" s="148"/>
      <c r="J264" s="71">
        <v>5.816043453192683</v>
      </c>
      <c r="K264" s="71">
        <v>2.299775869016635</v>
      </c>
      <c r="L264" s="71">
        <v>6.8443865278207587</v>
      </c>
      <c r="M264" s="71">
        <v>29.530994467366568</v>
      </c>
      <c r="N264" s="71">
        <v>25.624096713632898</v>
      </c>
      <c r="O264" s="71">
        <v>22.021406686207019</v>
      </c>
      <c r="P264" s="71">
        <v>24.12311266267189</v>
      </c>
      <c r="Q264" s="71">
        <v>1.32754977833563</v>
      </c>
      <c r="R264" s="71">
        <v>0.34478269406400758</v>
      </c>
      <c r="S264" s="71">
        <v>2.4478944477</v>
      </c>
      <c r="T264" s="72"/>
      <c r="U264" s="71">
        <v>1030311</v>
      </c>
      <c r="V264" s="71">
        <v>1051</v>
      </c>
      <c r="W264" s="71">
        <v>90</v>
      </c>
      <c r="X264" s="71">
        <v>7673</v>
      </c>
      <c r="Y264" s="71">
        <v>8758</v>
      </c>
      <c r="Z264" s="71">
        <v>10896</v>
      </c>
      <c r="AA264" s="71">
        <v>4724</v>
      </c>
      <c r="AB264" s="71">
        <v>21342</v>
      </c>
      <c r="AC264" s="71">
        <v>62717</v>
      </c>
      <c r="AD264" s="71">
        <v>2.4478944477</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2018</v>
      </c>
      <c r="B265" s="70">
        <v>464</v>
      </c>
      <c r="C265" s="70">
        <v>5</v>
      </c>
      <c r="D265" s="70">
        <v>28</v>
      </c>
      <c r="E265" s="70">
        <v>2008</v>
      </c>
      <c r="F265" s="70" t="s">
        <v>792</v>
      </c>
      <c r="G265" s="70" t="s">
        <v>2013</v>
      </c>
      <c r="H265" s="70" t="s">
        <v>2014</v>
      </c>
      <c r="I265" s="148"/>
      <c r="J265" s="71">
        <v>5.4748041549787514</v>
      </c>
      <c r="K265" s="71">
        <v>1.7368051750275579</v>
      </c>
      <c r="L265" s="71">
        <v>5.8866749811084524</v>
      </c>
      <c r="M265" s="71">
        <v>31.061241695069729</v>
      </c>
      <c r="N265" s="71">
        <v>23.943440691284561</v>
      </c>
      <c r="O265" s="71">
        <v>21.233698927114158</v>
      </c>
      <c r="P265" s="71">
        <v>23.136692627388999</v>
      </c>
      <c r="Q265" s="71">
        <v>1.2859339149175499</v>
      </c>
      <c r="R265" s="71">
        <v>0.3479819370192182</v>
      </c>
      <c r="S265" s="71">
        <v>2.5670529304</v>
      </c>
      <c r="T265" s="72"/>
      <c r="U265" s="71">
        <v>1120290</v>
      </c>
      <c r="V265" s="71">
        <v>1051</v>
      </c>
      <c r="W265" s="71">
        <v>90</v>
      </c>
      <c r="X265" s="71">
        <v>7673</v>
      </c>
      <c r="Y265" s="71">
        <v>8735</v>
      </c>
      <c r="Z265" s="71">
        <v>10875</v>
      </c>
      <c r="AA265" s="71">
        <v>4536</v>
      </c>
      <c r="AB265" s="71">
        <v>21013</v>
      </c>
      <c r="AC265" s="71">
        <v>65729</v>
      </c>
      <c r="AD265" s="71">
        <v>2.5670529304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2019</v>
      </c>
      <c r="B266" s="70">
        <v>465</v>
      </c>
      <c r="C266" s="70">
        <v>6</v>
      </c>
      <c r="D266" s="70">
        <v>28</v>
      </c>
      <c r="E266" s="70">
        <v>2009</v>
      </c>
      <c r="F266" s="70" t="s">
        <v>176</v>
      </c>
      <c r="G266" s="70" t="s">
        <v>2013</v>
      </c>
      <c r="H266" s="70" t="s">
        <v>2014</v>
      </c>
      <c r="I266" s="148"/>
      <c r="J266" s="71">
        <v>5.5192065979248106</v>
      </c>
      <c r="K266" s="71">
        <v>1.3669709039747571</v>
      </c>
      <c r="L266" s="71">
        <v>6.351372587148072</v>
      </c>
      <c r="M266" s="71">
        <v>27.00506320421373</v>
      </c>
      <c r="N266" s="71">
        <v>23.211482998398608</v>
      </c>
      <c r="O266" s="71">
        <v>21.33625891461212</v>
      </c>
      <c r="P266" s="71">
        <v>21.881084092380991</v>
      </c>
      <c r="Q266" s="71">
        <v>1.2113025119333201</v>
      </c>
      <c r="R266" s="71">
        <v>0.27330003516195428</v>
      </c>
      <c r="S266" s="71">
        <v>2.689797039608</v>
      </c>
      <c r="T266" s="72"/>
      <c r="U266" s="71">
        <v>1022989</v>
      </c>
      <c r="V266" s="71">
        <v>893</v>
      </c>
      <c r="W266" s="71">
        <v>140</v>
      </c>
      <c r="X266" s="71">
        <v>8465</v>
      </c>
      <c r="Y266" s="71">
        <v>8762</v>
      </c>
      <c r="Z266" s="71">
        <v>10786</v>
      </c>
      <c r="AA266" s="71">
        <v>4404</v>
      </c>
      <c r="AB266" s="71">
        <v>20778</v>
      </c>
      <c r="AC266" s="71">
        <v>50362</v>
      </c>
      <c r="AD266" s="71">
        <v>2.689797039608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6.6</v>
      </c>
      <c r="BK266" s="71">
        <v>0</v>
      </c>
      <c r="BL266" s="71">
        <v>0</v>
      </c>
      <c r="BM266" s="71">
        <v>0</v>
      </c>
      <c r="BN266" s="72"/>
      <c r="BO266" s="71">
        <v>0</v>
      </c>
      <c r="BP266" s="71">
        <v>0</v>
      </c>
      <c r="BQ266" s="71">
        <v>1</v>
      </c>
      <c r="BR266" s="71">
        <v>0</v>
      </c>
      <c r="BS266" s="71">
        <v>0</v>
      </c>
      <c r="BT266" s="71">
        <v>0</v>
      </c>
      <c r="BU266"/>
      <c r="BV266" s="70">
        <v>6.6</v>
      </c>
      <c r="BW266" s="70">
        <v>0</v>
      </c>
      <c r="BX266" s="70">
        <v>0</v>
      </c>
      <c r="BY266" s="70">
        <v>0</v>
      </c>
      <c r="BZ266" s="70">
        <v>0</v>
      </c>
      <c r="CA266" s="70">
        <v>0</v>
      </c>
      <c r="CB266" s="70">
        <v>0</v>
      </c>
      <c r="CC266" s="70">
        <v>0</v>
      </c>
      <c r="CD266" s="70">
        <v>0</v>
      </c>
    </row>
    <row r="267" spans="1:82">
      <c r="A267" s="70" t="s">
        <v>2020</v>
      </c>
      <c r="B267" s="70">
        <v>466</v>
      </c>
      <c r="C267" s="70">
        <v>7</v>
      </c>
      <c r="D267" s="70">
        <v>28</v>
      </c>
      <c r="E267" s="70">
        <v>2010</v>
      </c>
      <c r="F267" s="70" t="s">
        <v>177</v>
      </c>
      <c r="G267" s="70" t="s">
        <v>2013</v>
      </c>
      <c r="H267" s="70" t="s">
        <v>2014</v>
      </c>
      <c r="I267" s="148"/>
      <c r="J267" s="71">
        <v>5.8332083853493018</v>
      </c>
      <c r="K267" s="71">
        <v>1.479163331421995</v>
      </c>
      <c r="L267" s="71">
        <v>5.8444347007137551</v>
      </c>
      <c r="M267" s="71">
        <v>29.665990579370039</v>
      </c>
      <c r="N267" s="71">
        <v>23.40246192526963</v>
      </c>
      <c r="O267" s="71">
        <v>21.247417145491958</v>
      </c>
      <c r="P267" s="71">
        <v>22.05935326565784</v>
      </c>
      <c r="Q267" s="71">
        <v>1.24707712918889</v>
      </c>
      <c r="R267" s="71">
        <v>0.34939300845902171</v>
      </c>
      <c r="S267" s="71">
        <v>3.0091023404100001</v>
      </c>
      <c r="T267" s="72"/>
      <c r="U267" s="71">
        <v>940576</v>
      </c>
      <c r="V267" s="71">
        <v>893</v>
      </c>
      <c r="W267" s="71">
        <v>140</v>
      </c>
      <c r="X267" s="71">
        <v>8465</v>
      </c>
      <c r="Y267" s="71">
        <v>8729</v>
      </c>
      <c r="Z267" s="71">
        <v>10791</v>
      </c>
      <c r="AA267" s="71">
        <v>4329</v>
      </c>
      <c r="AB267" s="71">
        <v>20498</v>
      </c>
      <c r="AC267" s="71">
        <v>61014</v>
      </c>
      <c r="AD267" s="71">
        <v>3.0091023404100001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158.51300000000001</v>
      </c>
      <c r="BK267" s="71">
        <v>0</v>
      </c>
      <c r="BL267" s="71">
        <v>3.3450000000000002</v>
      </c>
      <c r="BM267" s="71">
        <v>0</v>
      </c>
      <c r="BN267" s="72"/>
      <c r="BO267" s="71">
        <v>0</v>
      </c>
      <c r="BP267" s="71">
        <v>0</v>
      </c>
      <c r="BQ267" s="71">
        <v>2</v>
      </c>
      <c r="BR267" s="71">
        <v>0</v>
      </c>
      <c r="BS267" s="71">
        <v>1</v>
      </c>
      <c r="BT267" s="71">
        <v>0</v>
      </c>
      <c r="BU267"/>
      <c r="BV267" s="70">
        <v>161.858</v>
      </c>
      <c r="BW267" s="70">
        <v>0</v>
      </c>
      <c r="BX267" s="70">
        <v>0</v>
      </c>
      <c r="BY267" s="70">
        <v>0</v>
      </c>
      <c r="BZ267" s="70">
        <v>0</v>
      </c>
      <c r="CA267" s="70">
        <v>0</v>
      </c>
      <c r="CB267" s="70">
        <v>0</v>
      </c>
      <c r="CC267" s="70">
        <v>0</v>
      </c>
      <c r="CD267" s="70">
        <v>0</v>
      </c>
    </row>
    <row r="268" spans="1:82">
      <c r="A268" s="70" t="s">
        <v>2021</v>
      </c>
      <c r="B268" s="70">
        <v>467</v>
      </c>
      <c r="C268" s="70">
        <v>8</v>
      </c>
      <c r="D268" s="70">
        <v>28</v>
      </c>
      <c r="E268" s="70">
        <v>2011</v>
      </c>
      <c r="F268" s="70" t="s">
        <v>178</v>
      </c>
      <c r="G268" s="70" t="s">
        <v>2013</v>
      </c>
      <c r="H268" s="70" t="s">
        <v>2014</v>
      </c>
      <c r="I268" s="148"/>
      <c r="J268" s="71">
        <v>6.5320005452927106</v>
      </c>
      <c r="K268" s="71">
        <v>2.0764084219323728</v>
      </c>
      <c r="L268" s="71">
        <v>6.0302024091530164</v>
      </c>
      <c r="M268" s="71">
        <v>39.156151781623002</v>
      </c>
      <c r="N268" s="71">
        <v>27.605993703842142</v>
      </c>
      <c r="O268" s="71">
        <v>20.766725159312223</v>
      </c>
      <c r="P268" s="71">
        <v>21.36744051351819</v>
      </c>
      <c r="Q268" s="71">
        <v>1.41904996231151</v>
      </c>
      <c r="R268" s="71">
        <v>0.19110959853091081</v>
      </c>
      <c r="S268" s="71">
        <v>3.0001639102</v>
      </c>
      <c r="T268" s="72"/>
      <c r="U268" s="71">
        <v>1008213</v>
      </c>
      <c r="V268" s="71">
        <v>893</v>
      </c>
      <c r="W268" s="71">
        <v>140</v>
      </c>
      <c r="X268" s="71">
        <v>8465</v>
      </c>
      <c r="Y268" s="71">
        <v>8716</v>
      </c>
      <c r="Z268" s="71">
        <v>10776</v>
      </c>
      <c r="AA268" s="71">
        <v>4318</v>
      </c>
      <c r="AB268" s="71">
        <v>20221</v>
      </c>
      <c r="AC268" s="71">
        <v>33318</v>
      </c>
      <c r="AD268" s="71">
        <v>3.0001639102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162.66900000000001</v>
      </c>
      <c r="BK268" s="71">
        <v>0</v>
      </c>
      <c r="BL268" s="71">
        <v>3.2269999999999999</v>
      </c>
      <c r="BM268" s="71">
        <v>0</v>
      </c>
      <c r="BN268" s="72"/>
      <c r="BO268" s="71">
        <v>0</v>
      </c>
      <c r="BP268" s="71">
        <v>0</v>
      </c>
      <c r="BQ268" s="71">
        <v>2</v>
      </c>
      <c r="BR268" s="71">
        <v>0</v>
      </c>
      <c r="BS268" s="71">
        <v>1</v>
      </c>
      <c r="BT268" s="71">
        <v>0</v>
      </c>
      <c r="BU268"/>
      <c r="BV268" s="70">
        <v>165.89599999999999</v>
      </c>
      <c r="BW268" s="70">
        <v>0</v>
      </c>
      <c r="BX268" s="70">
        <v>0</v>
      </c>
      <c r="BY268" s="70">
        <v>0</v>
      </c>
      <c r="BZ268" s="70">
        <v>0</v>
      </c>
      <c r="CA268" s="70">
        <v>0</v>
      </c>
      <c r="CB268" s="70">
        <v>0</v>
      </c>
      <c r="CC268" s="70">
        <v>0</v>
      </c>
      <c r="CD268" s="70">
        <v>0</v>
      </c>
    </row>
    <row r="269" spans="1:82">
      <c r="A269" s="70" t="s">
        <v>2022</v>
      </c>
      <c r="B269" s="70">
        <v>468</v>
      </c>
      <c r="C269" s="70">
        <v>9</v>
      </c>
      <c r="D269" s="70">
        <v>28</v>
      </c>
      <c r="E269" s="70">
        <v>2012</v>
      </c>
      <c r="F269" s="70" t="s">
        <v>179</v>
      </c>
      <c r="G269" s="70" t="s">
        <v>2013</v>
      </c>
      <c r="H269" s="70" t="s">
        <v>2014</v>
      </c>
      <c r="I269" s="148"/>
      <c r="J269" s="71">
        <v>6.4613009039594216</v>
      </c>
      <c r="K269" s="71">
        <v>1.9976041962852951</v>
      </c>
      <c r="L269" s="71">
        <v>5.9136535810645308</v>
      </c>
      <c r="M269" s="71">
        <v>43.337551415624432</v>
      </c>
      <c r="N269" s="71">
        <v>32.117008469929502</v>
      </c>
      <c r="O269" s="71">
        <v>20.59183684230209</v>
      </c>
      <c r="P269" s="71">
        <v>21.061022025237776</v>
      </c>
      <c r="Q269" s="71">
        <v>1.5297985773387801</v>
      </c>
      <c r="R269" s="71">
        <v>0.25535228258048798</v>
      </c>
      <c r="S269" s="71">
        <v>4.5849125403200004</v>
      </c>
      <c r="T269" s="72"/>
      <c r="U269" s="71">
        <v>911222</v>
      </c>
      <c r="V269" s="71">
        <v>893</v>
      </c>
      <c r="W269" s="71">
        <v>140</v>
      </c>
      <c r="X269" s="71">
        <v>8465</v>
      </c>
      <c r="Y269" s="71">
        <v>8807</v>
      </c>
      <c r="Z269" s="71">
        <v>10770</v>
      </c>
      <c r="AA269" s="71">
        <v>4232</v>
      </c>
      <c r="AB269" s="71">
        <v>20064</v>
      </c>
      <c r="AC269" s="71">
        <v>43365</v>
      </c>
      <c r="AD269" s="71">
        <v>4.5849125403200004</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164.27600000000001</v>
      </c>
      <c r="BK269" s="71">
        <v>0</v>
      </c>
      <c r="BL269" s="71">
        <v>3.35</v>
      </c>
      <c r="BM269" s="71">
        <v>0</v>
      </c>
      <c r="BN269" s="72"/>
      <c r="BO269" s="71">
        <v>0</v>
      </c>
      <c r="BP269" s="71">
        <v>0</v>
      </c>
      <c r="BQ269" s="71">
        <v>2</v>
      </c>
      <c r="BR269" s="71">
        <v>0</v>
      </c>
      <c r="BS269" s="71">
        <v>1</v>
      </c>
      <c r="BT269" s="71">
        <v>0</v>
      </c>
      <c r="BU269"/>
      <c r="BV269" s="70">
        <v>167.626</v>
      </c>
      <c r="BW269" s="70">
        <v>0</v>
      </c>
      <c r="BX269" s="70">
        <v>0</v>
      </c>
      <c r="BY269" s="70">
        <v>0</v>
      </c>
      <c r="BZ269" s="70">
        <v>0</v>
      </c>
      <c r="CA269" s="70">
        <v>0</v>
      </c>
      <c r="CB269" s="70">
        <v>0</v>
      </c>
      <c r="CC269" s="70">
        <v>0</v>
      </c>
      <c r="CD269" s="70">
        <v>0</v>
      </c>
    </row>
    <row r="270" spans="1:82">
      <c r="A270" s="70" t="s">
        <v>2023</v>
      </c>
      <c r="B270" s="70">
        <v>469</v>
      </c>
      <c r="C270" s="70">
        <v>10</v>
      </c>
      <c r="D270" s="70">
        <v>28</v>
      </c>
      <c r="E270" s="70">
        <v>2013</v>
      </c>
      <c r="F270" s="70" t="s">
        <v>180</v>
      </c>
      <c r="G270" s="70" t="s">
        <v>2013</v>
      </c>
      <c r="H270" s="70" t="s">
        <v>2014</v>
      </c>
      <c r="I270" s="148"/>
      <c r="J270" s="71">
        <v>6.2401400219262468</v>
      </c>
      <c r="K270" s="71">
        <v>1.8064226178205121</v>
      </c>
      <c r="L270" s="71">
        <v>5.816497703610767</v>
      </c>
      <c r="M270" s="71">
        <v>41.301107273948013</v>
      </c>
      <c r="N270" s="71">
        <v>30.91911430405823</v>
      </c>
      <c r="O270" s="71">
        <v>19.779462893171743</v>
      </c>
      <c r="P270" s="71">
        <v>20.990519191366563</v>
      </c>
      <c r="Q270" s="71">
        <v>1.53224573635081</v>
      </c>
      <c r="R270" s="71">
        <v>0.36406672581537158</v>
      </c>
      <c r="S270" s="71">
        <v>3.2854689671999999</v>
      </c>
      <c r="T270" s="72"/>
      <c r="U270" s="71">
        <v>821973</v>
      </c>
      <c r="V270" s="71">
        <v>893</v>
      </c>
      <c r="W270" s="71">
        <v>140</v>
      </c>
      <c r="X270" s="71">
        <v>8465</v>
      </c>
      <c r="Y270" s="71">
        <v>8753</v>
      </c>
      <c r="Z270" s="71">
        <v>10807</v>
      </c>
      <c r="AA270" s="71">
        <v>4202</v>
      </c>
      <c r="AB270" s="71">
        <v>19808</v>
      </c>
      <c r="AC270" s="71">
        <v>60352</v>
      </c>
      <c r="AD270" s="71">
        <v>3.2854689671999999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171.458</v>
      </c>
      <c r="BK270" s="71">
        <v>0</v>
      </c>
      <c r="BL270" s="71">
        <v>3.5819999999999999</v>
      </c>
      <c r="BM270" s="71">
        <v>0</v>
      </c>
      <c r="BN270" s="72"/>
      <c r="BO270" s="71">
        <v>0</v>
      </c>
      <c r="BP270" s="71">
        <v>0</v>
      </c>
      <c r="BQ270" s="71">
        <v>2</v>
      </c>
      <c r="BR270" s="71">
        <v>0</v>
      </c>
      <c r="BS270" s="71">
        <v>1</v>
      </c>
      <c r="BT270" s="71">
        <v>0</v>
      </c>
      <c r="BU270"/>
      <c r="BV270" s="70">
        <v>175.04</v>
      </c>
      <c r="BW270" s="70">
        <v>0</v>
      </c>
      <c r="BX270" s="70">
        <v>0</v>
      </c>
      <c r="BY270" s="70">
        <v>0</v>
      </c>
      <c r="BZ270" s="70">
        <v>0</v>
      </c>
      <c r="CA270" s="70">
        <v>0</v>
      </c>
      <c r="CB270" s="70">
        <v>0</v>
      </c>
      <c r="CC270" s="70">
        <v>0</v>
      </c>
      <c r="CD270" s="70">
        <v>0</v>
      </c>
    </row>
    <row r="271" spans="1:82">
      <c r="A271" s="70" t="s">
        <v>2024</v>
      </c>
      <c r="B271" s="70">
        <v>470</v>
      </c>
      <c r="C271" s="70">
        <v>11</v>
      </c>
      <c r="D271" s="70">
        <v>28</v>
      </c>
      <c r="E271" s="70">
        <v>2014</v>
      </c>
      <c r="F271" s="70" t="s">
        <v>181</v>
      </c>
      <c r="G271" s="70" t="s">
        <v>2013</v>
      </c>
      <c r="H271" s="70" t="s">
        <v>2014</v>
      </c>
      <c r="I271" s="148"/>
      <c r="J271" s="71">
        <v>7.7988231349379786</v>
      </c>
      <c r="K271" s="71">
        <v>2.264938458309119</v>
      </c>
      <c r="L271" s="71">
        <v>5.2415554058383824</v>
      </c>
      <c r="M271" s="71">
        <v>40.092665155421251</v>
      </c>
      <c r="N271" s="71">
        <v>29.095686313330098</v>
      </c>
      <c r="O271" s="71">
        <v>18.691320669848647</v>
      </c>
      <c r="P271" s="71">
        <v>20.818430276979278</v>
      </c>
      <c r="Q271" s="71">
        <v>1.44367711935059</v>
      </c>
      <c r="R271" s="71">
        <v>0.40861597373485631</v>
      </c>
      <c r="S271" s="71">
        <v>2.1361156488000002</v>
      </c>
      <c r="T271" s="72"/>
      <c r="U271" s="71">
        <v>1118977</v>
      </c>
      <c r="V271" s="71">
        <v>895</v>
      </c>
      <c r="W271" s="71">
        <v>161</v>
      </c>
      <c r="X271" s="71">
        <v>8206</v>
      </c>
      <c r="Y271" s="71">
        <v>8694</v>
      </c>
      <c r="Z271" s="71">
        <v>10756</v>
      </c>
      <c r="AA271" s="71">
        <v>4146</v>
      </c>
      <c r="AB271" s="71">
        <v>19452</v>
      </c>
      <c r="AC271" s="71">
        <v>67950</v>
      </c>
      <c r="AD271" s="71">
        <v>2.1361156488000002</v>
      </c>
      <c r="AE271" s="72"/>
      <c r="AF271" s="71"/>
      <c r="AG271" s="71"/>
      <c r="AH271" s="71"/>
      <c r="AI271" s="71"/>
      <c r="AJ271" s="71"/>
      <c r="AK271" s="71"/>
      <c r="AL271" s="71"/>
      <c r="AM271" s="71"/>
      <c r="AN271" s="71"/>
      <c r="AO271" s="71"/>
      <c r="AP271" s="71"/>
      <c r="AQ271" s="72"/>
      <c r="AR271" s="71">
        <v>188</v>
      </c>
      <c r="AS271" s="71">
        <v>18</v>
      </c>
      <c r="AT271" s="71">
        <v>0</v>
      </c>
      <c r="AU271" s="71">
        <v>0</v>
      </c>
      <c r="AV271" s="71">
        <v>0</v>
      </c>
      <c r="AW271" s="71">
        <v>0</v>
      </c>
      <c r="AX271" s="71"/>
      <c r="AY271" s="72"/>
      <c r="AZ271" s="71">
        <v>759.80000000000007</v>
      </c>
      <c r="BA271" s="71">
        <v>390.8</v>
      </c>
      <c r="BB271" s="71">
        <v>0</v>
      </c>
      <c r="BC271" s="71">
        <v>0</v>
      </c>
      <c r="BD271" s="71">
        <v>0</v>
      </c>
      <c r="BE271" s="71">
        <v>0</v>
      </c>
      <c r="BF271" s="71"/>
      <c r="BG271" s="72"/>
      <c r="BH271" s="71">
        <v>0</v>
      </c>
      <c r="BI271" s="71">
        <v>0</v>
      </c>
      <c r="BJ271" s="71">
        <v>163.964</v>
      </c>
      <c r="BK271" s="71">
        <v>0</v>
      </c>
      <c r="BL271" s="71">
        <v>3.5230000000000001</v>
      </c>
      <c r="BM271" s="71">
        <v>0</v>
      </c>
      <c r="BN271" s="72"/>
      <c r="BO271" s="71">
        <v>0</v>
      </c>
      <c r="BP271" s="71">
        <v>0</v>
      </c>
      <c r="BQ271" s="71">
        <v>2</v>
      </c>
      <c r="BR271" s="71">
        <v>0</v>
      </c>
      <c r="BS271" s="71">
        <v>1</v>
      </c>
      <c r="BT271" s="71">
        <v>0</v>
      </c>
      <c r="BU271"/>
      <c r="BV271" s="70">
        <v>167.48699999999999</v>
      </c>
      <c r="BW271" s="70">
        <v>0</v>
      </c>
      <c r="BX271" s="70">
        <v>0</v>
      </c>
      <c r="BY271" s="70">
        <v>0</v>
      </c>
      <c r="BZ271" s="70">
        <v>0</v>
      </c>
      <c r="CA271" s="70">
        <v>0</v>
      </c>
      <c r="CB271" s="70">
        <v>0</v>
      </c>
      <c r="CC271" s="70">
        <v>0</v>
      </c>
      <c r="CD271" s="70">
        <v>0</v>
      </c>
    </row>
    <row r="272" spans="1:82">
      <c r="A272" s="70" t="s">
        <v>2025</v>
      </c>
      <c r="B272" s="70">
        <v>471</v>
      </c>
      <c r="C272" s="70">
        <v>12</v>
      </c>
      <c r="D272" s="70">
        <v>28</v>
      </c>
      <c r="E272" s="70">
        <v>2015</v>
      </c>
      <c r="F272" s="70" t="s">
        <v>182</v>
      </c>
      <c r="G272" s="70" t="s">
        <v>2013</v>
      </c>
      <c r="H272" s="70" t="s">
        <v>2014</v>
      </c>
      <c r="I272" s="148"/>
      <c r="J272" s="71">
        <v>7.5147127796788764</v>
      </c>
      <c r="K272" s="71">
        <v>2.1529350253692079</v>
      </c>
      <c r="L272" s="71">
        <v>6.0513999187652923</v>
      </c>
      <c r="M272" s="71">
        <v>36.509660360749528</v>
      </c>
      <c r="N272" s="71">
        <v>27.4530690113255</v>
      </c>
      <c r="O272" s="71">
        <v>18.494218522440349</v>
      </c>
      <c r="P272" s="71">
        <v>20.583613243348147</v>
      </c>
      <c r="Q272" s="71">
        <v>1.3888550909831301</v>
      </c>
      <c r="R272" s="71">
        <v>0.24256775631942751</v>
      </c>
      <c r="S272" s="71">
        <v>2.5611569208999998</v>
      </c>
      <c r="T272" s="72"/>
      <c r="U272" s="71">
        <v>1304565</v>
      </c>
      <c r="V272" s="71">
        <v>895</v>
      </c>
      <c r="W272" s="71">
        <v>161</v>
      </c>
      <c r="X272" s="71">
        <v>8206</v>
      </c>
      <c r="Y272" s="71">
        <v>8674</v>
      </c>
      <c r="Z272" s="71">
        <v>10745</v>
      </c>
      <c r="AA272" s="71">
        <v>4096</v>
      </c>
      <c r="AB272" s="71">
        <v>19116</v>
      </c>
      <c r="AC272" s="71">
        <v>41463</v>
      </c>
      <c r="AD272" s="71">
        <v>2.5611569208999998</v>
      </c>
      <c r="AE272" s="72"/>
      <c r="AF272" s="71">
        <v>8350601.3602791149</v>
      </c>
      <c r="AG272" s="71">
        <v>1667697.1925670239</v>
      </c>
      <c r="AH272" s="71">
        <v>959099.99938965251</v>
      </c>
      <c r="AI272" s="71">
        <v>50725937.083588459</v>
      </c>
      <c r="AJ272" s="71">
        <v>41522672.605797678</v>
      </c>
      <c r="AK272" s="71">
        <v>0</v>
      </c>
      <c r="AL272" s="71">
        <v>0</v>
      </c>
      <c r="AM272" s="71">
        <v>2619767.6113959509</v>
      </c>
      <c r="AN272" s="71">
        <v>0</v>
      </c>
      <c r="AO272" s="71">
        <v>0</v>
      </c>
      <c r="AP272" s="71">
        <v>105845775.85301788</v>
      </c>
      <c r="AQ272" s="72"/>
      <c r="AR272" s="71">
        <v>199</v>
      </c>
      <c r="AS272" s="71">
        <v>19</v>
      </c>
      <c r="AT272" s="71">
        <v>0</v>
      </c>
      <c r="AU272" s="71">
        <v>0</v>
      </c>
      <c r="AV272" s="71">
        <v>0</v>
      </c>
      <c r="AW272" s="71">
        <v>0</v>
      </c>
      <c r="AX272" s="71"/>
      <c r="AY272" s="72"/>
      <c r="AZ272" s="71">
        <v>818.80000000000007</v>
      </c>
      <c r="BA272" s="71">
        <v>408</v>
      </c>
      <c r="BB272" s="71">
        <v>0</v>
      </c>
      <c r="BC272" s="71">
        <v>0</v>
      </c>
      <c r="BD272" s="71">
        <v>0</v>
      </c>
      <c r="BE272" s="71">
        <v>0</v>
      </c>
      <c r="BF272" s="71"/>
      <c r="BG272" s="72"/>
      <c r="BH272" s="71">
        <v>0</v>
      </c>
      <c r="BI272" s="71">
        <v>0</v>
      </c>
      <c r="BJ272" s="71">
        <v>129.19499999999999</v>
      </c>
      <c r="BK272" s="71">
        <v>0</v>
      </c>
      <c r="BL272" s="71">
        <v>3.0430000000000001</v>
      </c>
      <c r="BM272" s="71">
        <v>0</v>
      </c>
      <c r="BN272" s="72"/>
      <c r="BO272" s="71">
        <v>0</v>
      </c>
      <c r="BP272" s="71">
        <v>0</v>
      </c>
      <c r="BQ272" s="71">
        <v>2</v>
      </c>
      <c r="BR272" s="71">
        <v>0</v>
      </c>
      <c r="BS272" s="71">
        <v>1</v>
      </c>
      <c r="BT272" s="71">
        <v>0</v>
      </c>
      <c r="BU272"/>
      <c r="BV272" s="70">
        <v>132.238</v>
      </c>
      <c r="BW272" s="70">
        <v>0</v>
      </c>
      <c r="BX272" s="70">
        <v>0</v>
      </c>
      <c r="BY272" s="70">
        <v>0</v>
      </c>
      <c r="BZ272" s="70">
        <v>0</v>
      </c>
      <c r="CA272" s="70">
        <v>0</v>
      </c>
      <c r="CB272" s="70">
        <v>0</v>
      </c>
      <c r="CC272" s="70">
        <v>0</v>
      </c>
      <c r="CD272" s="70">
        <v>0</v>
      </c>
    </row>
    <row r="273" spans="1:82">
      <c r="A273" s="70" t="s">
        <v>2026</v>
      </c>
      <c r="B273" s="70">
        <v>472</v>
      </c>
      <c r="C273" s="70">
        <v>13</v>
      </c>
      <c r="D273" s="70">
        <v>28</v>
      </c>
      <c r="E273" s="70">
        <v>2016</v>
      </c>
      <c r="F273" s="70" t="s">
        <v>155</v>
      </c>
      <c r="G273" s="1064" t="s">
        <v>2013</v>
      </c>
      <c r="H273" s="70" t="s">
        <v>2014</v>
      </c>
      <c r="I273" s="148"/>
      <c r="J273" s="71">
        <v>4.3369758543566386</v>
      </c>
      <c r="K273" s="71">
        <v>1.9822934400768146</v>
      </c>
      <c r="L273" s="71">
        <v>7.2970376558524723</v>
      </c>
      <c r="M273" s="71">
        <v>35.680849798690964</v>
      </c>
      <c r="N273" s="71">
        <v>26.989253823877597</v>
      </c>
      <c r="O273" s="71">
        <v>18.194821493664648</v>
      </c>
      <c r="P273" s="71">
        <v>20.338610015978166</v>
      </c>
      <c r="Q273" s="71">
        <v>1.3238560980170297</v>
      </c>
      <c r="R273" s="71">
        <v>0.19755197829750423</v>
      </c>
      <c r="S273" s="71">
        <v>3.5645091370200008</v>
      </c>
      <c r="T273" s="72"/>
      <c r="U273" s="71">
        <v>803619</v>
      </c>
      <c r="V273" s="71">
        <v>895</v>
      </c>
      <c r="W273" s="71">
        <v>161</v>
      </c>
      <c r="X273" s="71">
        <v>8206</v>
      </c>
      <c r="Y273" s="71">
        <v>8653</v>
      </c>
      <c r="Z273" s="71">
        <v>10701</v>
      </c>
      <c r="AA273" s="71">
        <v>4186</v>
      </c>
      <c r="AB273" s="71">
        <v>18743</v>
      </c>
      <c r="AC273" s="71">
        <v>33739.933294257033</v>
      </c>
      <c r="AD273" s="71">
        <v>3.5645091370200008</v>
      </c>
      <c r="AE273" s="72"/>
      <c r="AF273" s="71">
        <v>4787373.5337011674</v>
      </c>
      <c r="AG273" s="71">
        <v>1481902.5847232901</v>
      </c>
      <c r="AH273" s="71">
        <v>900647.310787656</v>
      </c>
      <c r="AI273" s="71">
        <v>53636674.335723847</v>
      </c>
      <c r="AJ273" s="71">
        <v>38601136.73972892</v>
      </c>
      <c r="AK273" s="71">
        <v>0</v>
      </c>
      <c r="AL273" s="71">
        <v>0</v>
      </c>
      <c r="AM273" s="71">
        <v>2570645.1147202281</v>
      </c>
      <c r="AN273" s="71">
        <v>0</v>
      </c>
      <c r="AO273" s="71">
        <v>0</v>
      </c>
      <c r="AP273" s="71">
        <v>101978379.61938511</v>
      </c>
      <c r="AQ273" s="72"/>
      <c r="AR273" s="71">
        <v>210</v>
      </c>
      <c r="AS273" s="71">
        <v>22</v>
      </c>
      <c r="AT273" s="71">
        <v>0</v>
      </c>
      <c r="AU273" s="71">
        <v>0</v>
      </c>
      <c r="AV273" s="71">
        <v>0</v>
      </c>
      <c r="AW273" s="71">
        <v>0</v>
      </c>
      <c r="AX273" s="71"/>
      <c r="AY273" s="72"/>
      <c r="AZ273" s="71">
        <v>871.7</v>
      </c>
      <c r="BA273" s="71">
        <v>490</v>
      </c>
      <c r="BB273" s="71">
        <v>0</v>
      </c>
      <c r="BC273" s="71">
        <v>0</v>
      </c>
      <c r="BD273" s="71">
        <v>0</v>
      </c>
      <c r="BE273" s="71">
        <v>0</v>
      </c>
      <c r="BF273" s="71"/>
      <c r="BG273" s="72"/>
      <c r="BH273" s="71">
        <v>0</v>
      </c>
      <c r="BI273" s="71">
        <v>0</v>
      </c>
      <c r="BJ273" s="71">
        <v>118.52200000000001</v>
      </c>
      <c r="BK273" s="71">
        <v>0</v>
      </c>
      <c r="BL273" s="71">
        <v>2.99</v>
      </c>
      <c r="BM273" s="71">
        <v>0</v>
      </c>
      <c r="BN273" s="72"/>
      <c r="BO273" s="71">
        <v>0</v>
      </c>
      <c r="BP273" s="71">
        <v>0</v>
      </c>
      <c r="BQ273" s="71">
        <v>2</v>
      </c>
      <c r="BR273" s="71">
        <v>0</v>
      </c>
      <c r="BS273" s="71">
        <v>1</v>
      </c>
      <c r="BT273" s="71">
        <v>0</v>
      </c>
      <c r="BU273"/>
      <c r="BV273" s="70">
        <v>121.512</v>
      </c>
      <c r="BW273" s="70">
        <v>0</v>
      </c>
      <c r="BX273" s="70">
        <v>0</v>
      </c>
      <c r="BY273" s="70">
        <v>0</v>
      </c>
      <c r="BZ273" s="70">
        <v>0</v>
      </c>
      <c r="CA273" s="70">
        <v>0</v>
      </c>
      <c r="CB273" s="70">
        <v>0</v>
      </c>
      <c r="CC273" s="70">
        <v>0</v>
      </c>
      <c r="CD273" s="70">
        <v>0</v>
      </c>
    </row>
    <row r="274" spans="1:82">
      <c r="A274" s="70" t="s">
        <v>2027</v>
      </c>
      <c r="B274" s="70">
        <v>473</v>
      </c>
      <c r="C274" s="70">
        <v>14</v>
      </c>
      <c r="D274" s="70">
        <v>28</v>
      </c>
      <c r="E274" s="70">
        <v>2017</v>
      </c>
      <c r="F274" s="70" t="s">
        <v>156</v>
      </c>
      <c r="G274" s="1064" t="s">
        <v>2013</v>
      </c>
      <c r="H274" s="70" t="s">
        <v>2014</v>
      </c>
      <c r="I274" s="148"/>
      <c r="J274" s="71">
        <v>5.0451481948115902</v>
      </c>
      <c r="K274" s="71">
        <v>2.0210396992901885</v>
      </c>
      <c r="L274" s="71">
        <v>6.4525875245952742</v>
      </c>
      <c r="M274" s="71">
        <v>31.176265561636939</v>
      </c>
      <c r="N274" s="71">
        <v>24.268363881754293</v>
      </c>
      <c r="O274" s="71">
        <v>17.889562625526985</v>
      </c>
      <c r="P274" s="71">
        <v>20.079417705211046</v>
      </c>
      <c r="Q274" s="71">
        <v>1.2515794651182199</v>
      </c>
      <c r="R274" s="71">
        <v>0.18713508568147263</v>
      </c>
      <c r="S274" s="71">
        <v>2.5395743829000001</v>
      </c>
      <c r="T274" s="72"/>
      <c r="U274" s="71">
        <v>1011908</v>
      </c>
      <c r="V274" s="71">
        <v>895</v>
      </c>
      <c r="W274" s="71">
        <v>161</v>
      </c>
      <c r="X274" s="71">
        <v>8206</v>
      </c>
      <c r="Y274" s="71">
        <v>8589</v>
      </c>
      <c r="Z274" s="71">
        <v>10696</v>
      </c>
      <c r="AA274" s="71">
        <v>4159</v>
      </c>
      <c r="AB274" s="71">
        <v>18324</v>
      </c>
      <c r="AC274" s="71">
        <v>32594.999999999989</v>
      </c>
      <c r="AD274" s="71">
        <v>2.5395743829000001</v>
      </c>
      <c r="AE274" s="72"/>
      <c r="AF274" s="71">
        <v>6090147.905345099</v>
      </c>
      <c r="AG274" s="71">
        <v>1625967.337995284</v>
      </c>
      <c r="AH274" s="71">
        <v>1086202.3989181421</v>
      </c>
      <c r="AI274" s="71">
        <v>53941416.041458003</v>
      </c>
      <c r="AJ274" s="71">
        <v>38468138.805227049</v>
      </c>
      <c r="AK274" s="71">
        <v>0</v>
      </c>
      <c r="AL274" s="71">
        <v>0</v>
      </c>
      <c r="AM274" s="71">
        <v>2517110.7489825631</v>
      </c>
      <c r="AN274" s="71">
        <v>0</v>
      </c>
      <c r="AO274" s="71">
        <v>0</v>
      </c>
      <c r="AP274" s="71">
        <v>103728983.23792614</v>
      </c>
      <c r="AQ274" s="72"/>
      <c r="AR274" s="71">
        <v>219</v>
      </c>
      <c r="AS274" s="71">
        <v>30</v>
      </c>
      <c r="AT274" s="71">
        <v>0</v>
      </c>
      <c r="AU274" s="71">
        <v>0</v>
      </c>
      <c r="AV274" s="71">
        <v>0</v>
      </c>
      <c r="AW274" s="71">
        <v>0</v>
      </c>
      <c r="AX274" s="71"/>
      <c r="AY274" s="72"/>
      <c r="AZ274" s="71">
        <v>920.19999999999993</v>
      </c>
      <c r="BA274" s="71">
        <v>4584.3999999999996</v>
      </c>
      <c r="BB274" s="71">
        <v>0</v>
      </c>
      <c r="BC274" s="71">
        <v>0</v>
      </c>
      <c r="BD274" s="71">
        <v>0</v>
      </c>
      <c r="BE274" s="71">
        <v>0</v>
      </c>
      <c r="BF274" s="71"/>
      <c r="BG274" s="72"/>
      <c r="BH274" s="71">
        <v>0</v>
      </c>
      <c r="BI274" s="71">
        <v>0</v>
      </c>
      <c r="BJ274" s="71">
        <v>140.52199999999999</v>
      </c>
      <c r="BK274" s="71">
        <v>0</v>
      </c>
      <c r="BL274" s="71">
        <v>2.964</v>
      </c>
      <c r="BM274" s="71">
        <v>0</v>
      </c>
      <c r="BN274" s="72"/>
      <c r="BO274" s="71">
        <v>0</v>
      </c>
      <c r="BP274" s="71">
        <v>0</v>
      </c>
      <c r="BQ274" s="71">
        <v>2</v>
      </c>
      <c r="BR274" s="71">
        <v>0</v>
      </c>
      <c r="BS274" s="71">
        <v>1</v>
      </c>
      <c r="BT274" s="71">
        <v>0</v>
      </c>
      <c r="BU274"/>
      <c r="BV274" s="70">
        <v>143.48599999999999</v>
      </c>
      <c r="BW274" s="70">
        <v>0</v>
      </c>
      <c r="BX274" s="70">
        <v>0</v>
      </c>
      <c r="BY274" s="70">
        <v>0</v>
      </c>
      <c r="BZ274" s="70">
        <v>0</v>
      </c>
      <c r="CA274" s="70">
        <v>0</v>
      </c>
      <c r="CB274" s="70">
        <v>0</v>
      </c>
      <c r="CC274" s="70">
        <v>0</v>
      </c>
      <c r="CD274" s="70">
        <v>0</v>
      </c>
    </row>
    <row r="275" spans="1:82">
      <c r="A275" s="70" t="s">
        <v>2028</v>
      </c>
      <c r="B275" s="70">
        <v>474</v>
      </c>
      <c r="C275" s="70">
        <v>15</v>
      </c>
      <c r="D275" s="70">
        <v>28</v>
      </c>
      <c r="E275" s="70">
        <v>2018</v>
      </c>
      <c r="F275" s="70" t="s">
        <v>183</v>
      </c>
      <c r="G275" s="70" t="s">
        <v>2013</v>
      </c>
      <c r="H275" s="70" t="s">
        <v>2014</v>
      </c>
      <c r="I275" s="148"/>
      <c r="J275" s="71">
        <v>4.0892648449518179</v>
      </c>
      <c r="K275" s="71">
        <v>1.7178925566530652</v>
      </c>
      <c r="L275" s="71">
        <v>5.7979350842506676</v>
      </c>
      <c r="M275" s="71">
        <v>27.760087037681153</v>
      </c>
      <c r="N275" s="71">
        <v>18.834448951436752</v>
      </c>
      <c r="O275" s="71">
        <v>17.43529589589167</v>
      </c>
      <c r="P275" s="71">
        <v>19.846083219206275</v>
      </c>
      <c r="Q275" s="71">
        <v>1.14275642584499</v>
      </c>
      <c r="R275" s="71">
        <v>0.25940602282497394</v>
      </c>
      <c r="S275" s="71">
        <v>2.7296782614399997</v>
      </c>
      <c r="T275" s="72"/>
      <c r="U275" s="71">
        <v>954699</v>
      </c>
      <c r="V275" s="71">
        <v>895</v>
      </c>
      <c r="W275" s="71">
        <v>161</v>
      </c>
      <c r="X275" s="71">
        <v>8206</v>
      </c>
      <c r="Y275" s="71">
        <v>8527</v>
      </c>
      <c r="Z275" s="71">
        <v>10624</v>
      </c>
      <c r="AA275" s="71">
        <v>4152</v>
      </c>
      <c r="AB275" s="71">
        <v>18030</v>
      </c>
      <c r="AC275" s="71">
        <v>45006</v>
      </c>
      <c r="AD275" s="71">
        <v>2.7296782614400001</v>
      </c>
      <c r="AE275" s="72"/>
      <c r="AF275" s="71">
        <v>5644669.9635730879</v>
      </c>
      <c r="AG275" s="71">
        <v>1359734.2570637891</v>
      </c>
      <c r="AH275" s="71">
        <v>1026986.579423574</v>
      </c>
      <c r="AI275" s="71">
        <v>53830950.935475267</v>
      </c>
      <c r="AJ275" s="71">
        <v>33915456.837096043</v>
      </c>
      <c r="AK275" s="71">
        <v>0</v>
      </c>
      <c r="AL275" s="71">
        <v>0</v>
      </c>
      <c r="AM275" s="71">
        <v>2481849.5261310288</v>
      </c>
      <c r="AN275" s="71">
        <v>0</v>
      </c>
      <c r="AO275" s="71">
        <v>0</v>
      </c>
      <c r="AP275" s="71">
        <v>98259648.098762795</v>
      </c>
      <c r="AQ275" s="72"/>
      <c r="AR275" s="71">
        <v>230</v>
      </c>
      <c r="AS275" s="71">
        <v>35</v>
      </c>
      <c r="AT275" s="71">
        <v>0</v>
      </c>
      <c r="AU275" s="71">
        <v>0</v>
      </c>
      <c r="AV275" s="71">
        <v>0</v>
      </c>
      <c r="AW275" s="71">
        <v>0</v>
      </c>
      <c r="AX275" s="71"/>
      <c r="AY275" s="72"/>
      <c r="AZ275" s="71">
        <v>969.79999999999984</v>
      </c>
      <c r="BA275" s="71">
        <v>6726</v>
      </c>
      <c r="BB275" s="71">
        <v>0</v>
      </c>
      <c r="BC275" s="71">
        <v>0</v>
      </c>
      <c r="BD275" s="71">
        <v>0</v>
      </c>
      <c r="BE275" s="71">
        <v>0</v>
      </c>
      <c r="BF275" s="71"/>
      <c r="BG275" s="72"/>
      <c r="BH275" s="71">
        <v>0</v>
      </c>
      <c r="BI275" s="71">
        <v>0</v>
      </c>
      <c r="BJ275" s="71">
        <v>118.96299999999999</v>
      </c>
      <c r="BK275" s="71">
        <v>0</v>
      </c>
      <c r="BL275" s="71">
        <v>0</v>
      </c>
      <c r="BM275" s="71">
        <v>0</v>
      </c>
      <c r="BN275" s="72"/>
      <c r="BO275" s="71">
        <v>0</v>
      </c>
      <c r="BP275" s="71">
        <v>0</v>
      </c>
      <c r="BQ275" s="71">
        <v>2</v>
      </c>
      <c r="BR275" s="71">
        <v>0</v>
      </c>
      <c r="BS275" s="71">
        <v>0</v>
      </c>
      <c r="BT275" s="71">
        <v>0</v>
      </c>
      <c r="BU275"/>
      <c r="BV275" s="70">
        <v>118.96299999999999</v>
      </c>
      <c r="BW275" s="70">
        <v>0</v>
      </c>
      <c r="BX275" s="70">
        <v>0</v>
      </c>
      <c r="BY275" s="70">
        <v>0</v>
      </c>
      <c r="BZ275" s="70">
        <v>0</v>
      </c>
      <c r="CA275" s="70">
        <v>0</v>
      </c>
      <c r="CB275" s="70">
        <v>0</v>
      </c>
      <c r="CC275" s="70">
        <v>0</v>
      </c>
      <c r="CD275" s="70">
        <v>0</v>
      </c>
    </row>
    <row r="276" spans="1:82">
      <c r="A276" s="70" t="s">
        <v>2029</v>
      </c>
      <c r="B276" s="70">
        <v>475</v>
      </c>
      <c r="C276" s="70">
        <v>16</v>
      </c>
      <c r="D276" s="70">
        <v>28</v>
      </c>
      <c r="E276" s="70">
        <v>2019</v>
      </c>
      <c r="F276" s="70" t="s">
        <v>158</v>
      </c>
      <c r="G276" s="70" t="s">
        <v>2013</v>
      </c>
      <c r="H276" s="70" t="s">
        <v>2014</v>
      </c>
      <c r="I276" s="148"/>
      <c r="J276" s="71">
        <v>4.5416707961126388</v>
      </c>
      <c r="K276" s="71">
        <v>1.6429552962062453</v>
      </c>
      <c r="L276" s="71">
        <v>5.8494412631480088</v>
      </c>
      <c r="M276" s="71">
        <v>25.679473018506613</v>
      </c>
      <c r="N276" s="71">
        <v>18.30651653611416</v>
      </c>
      <c r="O276" s="71">
        <v>16.766575715023301</v>
      </c>
      <c r="P276" s="71">
        <v>18.969959152069791</v>
      </c>
      <c r="Q276" s="71">
        <v>1.09430732317329</v>
      </c>
      <c r="R276" s="71">
        <v>0.17317309058282007</v>
      </c>
      <c r="S276" s="71">
        <v>3.0204685055999998</v>
      </c>
      <c r="T276" s="72"/>
      <c r="U276" s="71">
        <v>1096319</v>
      </c>
      <c r="V276" s="71">
        <v>895</v>
      </c>
      <c r="W276" s="71">
        <v>161</v>
      </c>
      <c r="X276" s="71">
        <v>8206</v>
      </c>
      <c r="Y276" s="71">
        <v>8467</v>
      </c>
      <c r="Z276" s="71">
        <v>10497</v>
      </c>
      <c r="AA276" s="71">
        <v>3939</v>
      </c>
      <c r="AB276" s="71">
        <v>17733</v>
      </c>
      <c r="AC276" s="71">
        <v>30537</v>
      </c>
      <c r="AD276" s="71">
        <v>3.0204685055999998</v>
      </c>
      <c r="AE276" s="72"/>
      <c r="AF276" s="71">
        <v>6359784.3708447171</v>
      </c>
      <c r="AG276" s="71">
        <v>1428862.2117335249</v>
      </c>
      <c r="AH276" s="71">
        <v>1088431.414265841</v>
      </c>
      <c r="AI276" s="71">
        <v>51992375.948644362</v>
      </c>
      <c r="AJ276" s="71">
        <v>32464201.207770761</v>
      </c>
      <c r="AK276" s="71">
        <v>0</v>
      </c>
      <c r="AL276" s="71">
        <v>0</v>
      </c>
      <c r="AM276" s="71">
        <v>2415101.106047472</v>
      </c>
      <c r="AN276" s="71">
        <v>0</v>
      </c>
      <c r="AO276" s="71">
        <v>0</v>
      </c>
      <c r="AP276" s="71">
        <v>95748756.259306669</v>
      </c>
      <c r="AQ276" s="72"/>
      <c r="AR276" s="71">
        <v>244</v>
      </c>
      <c r="AS276" s="71">
        <v>36</v>
      </c>
      <c r="AT276" s="71">
        <v>0</v>
      </c>
      <c r="AU276" s="71">
        <v>0</v>
      </c>
      <c r="AV276" s="71">
        <v>0</v>
      </c>
      <c r="AW276" s="71">
        <v>0</v>
      </c>
      <c r="AX276" s="71"/>
      <c r="AY276" s="72"/>
      <c r="AZ276" s="71">
        <v>1049</v>
      </c>
      <c r="BA276" s="71">
        <v>6774.9</v>
      </c>
      <c r="BB276" s="71">
        <v>0</v>
      </c>
      <c r="BC276" s="71">
        <v>0</v>
      </c>
      <c r="BD276" s="71">
        <v>0</v>
      </c>
      <c r="BE276" s="71">
        <v>0</v>
      </c>
      <c r="BF276" s="71"/>
      <c r="BG276" s="72"/>
      <c r="BH276" s="71">
        <v>0</v>
      </c>
      <c r="BI276" s="71">
        <v>0</v>
      </c>
      <c r="BJ276" s="71">
        <v>89.649000000000001</v>
      </c>
      <c r="BK276" s="71">
        <v>0</v>
      </c>
      <c r="BL276" s="71">
        <v>0</v>
      </c>
      <c r="BM276" s="71">
        <v>0</v>
      </c>
      <c r="BN276" s="72"/>
      <c r="BO276" s="71">
        <v>0</v>
      </c>
      <c r="BP276" s="71">
        <v>0</v>
      </c>
      <c r="BQ276" s="71">
        <v>2</v>
      </c>
      <c r="BR276" s="71">
        <v>0</v>
      </c>
      <c r="BS276" s="71">
        <v>0</v>
      </c>
      <c r="BT276" s="71">
        <v>0</v>
      </c>
      <c r="BU276"/>
      <c r="BV276" s="70">
        <v>89.649000000000001</v>
      </c>
      <c r="BW276" s="70">
        <v>0</v>
      </c>
      <c r="BX276" s="70">
        <v>0</v>
      </c>
      <c r="BY276" s="70">
        <v>0</v>
      </c>
      <c r="BZ276" s="70">
        <v>0</v>
      </c>
      <c r="CA276" s="70">
        <v>0</v>
      </c>
      <c r="CB276" s="70">
        <v>0</v>
      </c>
      <c r="CC276" s="70">
        <v>0</v>
      </c>
      <c r="CD276" s="70">
        <v>0</v>
      </c>
    </row>
    <row r="277" spans="1:82">
      <c r="A277" s="70" t="s">
        <v>2030</v>
      </c>
      <c r="B277" s="70">
        <v>476</v>
      </c>
      <c r="C277" s="70">
        <v>17</v>
      </c>
      <c r="D277" s="70">
        <v>28</v>
      </c>
      <c r="E277" s="70">
        <v>2020</v>
      </c>
      <c r="F277" s="70" t="s">
        <v>159</v>
      </c>
      <c r="G277" s="70" t="s">
        <v>2013</v>
      </c>
      <c r="H277" s="70" t="s">
        <v>2014</v>
      </c>
      <c r="I277" s="148"/>
      <c r="J277" s="71">
        <v>8.2874068244285528</v>
      </c>
      <c r="K277" s="71">
        <v>1.6253593141973315</v>
      </c>
      <c r="L277" s="71">
        <v>5.1606899400744348</v>
      </c>
      <c r="M277" s="71">
        <v>24.127152586186565</v>
      </c>
      <c r="N277" s="71">
        <v>20.710464931536539</v>
      </c>
      <c r="O277" s="71">
        <v>14.55834375112015</v>
      </c>
      <c r="P277" s="71">
        <v>17.61183981140319</v>
      </c>
      <c r="Q277" s="71">
        <v>1.025739704971</v>
      </c>
      <c r="R277" s="71">
        <v>0.13962335751681307</v>
      </c>
      <c r="S277" s="71">
        <v>0.4559868525764913</v>
      </c>
      <c r="T277" s="72"/>
      <c r="U277" s="71">
        <v>1962070</v>
      </c>
      <c r="V277" s="71">
        <v>839</v>
      </c>
      <c r="W277" s="71">
        <v>172</v>
      </c>
      <c r="X277" s="71">
        <v>7306</v>
      </c>
      <c r="Y277" s="71">
        <v>8425</v>
      </c>
      <c r="Z277" s="71">
        <v>10403</v>
      </c>
      <c r="AA277" s="71">
        <v>3887</v>
      </c>
      <c r="AB277" s="71">
        <v>17397</v>
      </c>
      <c r="AC277" s="71">
        <v>24750.999999999996</v>
      </c>
      <c r="AD277" s="71">
        <v>0.4559868525764913</v>
      </c>
      <c r="AE277" s="72"/>
      <c r="AF277" s="71">
        <v>11563733.72503767</v>
      </c>
      <c r="AG277" s="71">
        <v>1251431.8174523227</v>
      </c>
      <c r="AH277" s="71">
        <v>936858.43100839038</v>
      </c>
      <c r="AI277" s="71">
        <v>47294723.854137734</v>
      </c>
      <c r="AJ277" s="71">
        <v>39483366.022604242</v>
      </c>
      <c r="AK277" s="71"/>
      <c r="AL277" s="71"/>
      <c r="AM277" s="71">
        <v>2270501.7847013478</v>
      </c>
      <c r="AN277" s="71"/>
      <c r="AO277" s="71"/>
      <c r="AP277" s="71">
        <v>102800615.6349417</v>
      </c>
      <c r="AQ277" s="72"/>
      <c r="AR277" s="71">
        <v>252</v>
      </c>
      <c r="AS277" s="71">
        <v>37</v>
      </c>
      <c r="AT277" s="71">
        <v>0</v>
      </c>
      <c r="AU277" s="71">
        <v>0</v>
      </c>
      <c r="AV277" s="71">
        <v>0</v>
      </c>
      <c r="AW277" s="71">
        <v>1</v>
      </c>
      <c r="AX277" s="71"/>
      <c r="AY277" s="72"/>
      <c r="AZ277" s="71">
        <v>1083</v>
      </c>
      <c r="BA277" s="71">
        <v>6785.8999999999987</v>
      </c>
      <c r="BB277" s="71">
        <v>0</v>
      </c>
      <c r="BC277" s="71">
        <v>0</v>
      </c>
      <c r="BD277" s="71">
        <v>0</v>
      </c>
      <c r="BE277" s="71">
        <v>270</v>
      </c>
      <c r="BF277" s="71"/>
      <c r="BG277" s="72"/>
      <c r="BH277" s="71">
        <v>0</v>
      </c>
      <c r="BI277" s="71">
        <v>0</v>
      </c>
      <c r="BJ277" s="71">
        <v>58.317999999999998</v>
      </c>
      <c r="BK277" s="71">
        <v>0</v>
      </c>
      <c r="BL277" s="71">
        <v>0</v>
      </c>
      <c r="BM277" s="71">
        <v>0</v>
      </c>
      <c r="BN277" s="72"/>
      <c r="BO277" s="71">
        <v>0</v>
      </c>
      <c r="BP277" s="71">
        <v>0</v>
      </c>
      <c r="BQ277" s="71">
        <v>2</v>
      </c>
      <c r="BR277" s="71">
        <v>0</v>
      </c>
      <c r="BS277" s="71">
        <v>0</v>
      </c>
      <c r="BT277" s="71">
        <v>0</v>
      </c>
      <c r="BU277"/>
      <c r="BV277" s="70">
        <v>58.317999999999998</v>
      </c>
      <c r="BW277" s="70">
        <v>0</v>
      </c>
      <c r="BX277" s="70">
        <v>0</v>
      </c>
      <c r="BY277" s="70">
        <v>0</v>
      </c>
      <c r="BZ277" s="70">
        <v>0</v>
      </c>
      <c r="CA277" s="70">
        <v>0</v>
      </c>
      <c r="CB277" s="70">
        <v>0</v>
      </c>
      <c r="CC277" s="70">
        <v>0</v>
      </c>
      <c r="CD277" s="70">
        <v>0</v>
      </c>
    </row>
    <row r="278" spans="1:82">
      <c r="A278" s="70" t="s">
        <v>2031</v>
      </c>
      <c r="B278" s="70">
        <v>476</v>
      </c>
      <c r="C278" s="70">
        <v>18</v>
      </c>
      <c r="D278" s="70">
        <v>28</v>
      </c>
      <c r="E278" s="70">
        <v>2021</v>
      </c>
      <c r="F278" s="70" t="s">
        <v>160</v>
      </c>
      <c r="G278" s="70" t="s">
        <v>2013</v>
      </c>
      <c r="H278" s="70" t="s">
        <v>2014</v>
      </c>
      <c r="I278" s="148"/>
      <c r="J278" s="71">
        <v>0</v>
      </c>
      <c r="K278" s="71">
        <v>1.8316014093989152</v>
      </c>
      <c r="L278" s="71">
        <v>5.2161659063249894</v>
      </c>
      <c r="M278" s="71">
        <v>22.672884404381239</v>
      </c>
      <c r="N278" s="71">
        <v>18.203841665469085</v>
      </c>
      <c r="O278" s="71">
        <v>14.050744528006184</v>
      </c>
      <c r="P278" s="71">
        <v>17.96379387969364</v>
      </c>
      <c r="Q278" s="71">
        <v>0.99404050344134898</v>
      </c>
      <c r="R278" s="71">
        <v>0.12646210552682338</v>
      </c>
      <c r="S278" s="71">
        <v>0.80367219760825481</v>
      </c>
      <c r="T278" s="72"/>
      <c r="U278" s="71">
        <v>0</v>
      </c>
      <c r="V278" s="71">
        <v>839</v>
      </c>
      <c r="W278" s="71">
        <v>172</v>
      </c>
      <c r="X278" s="71">
        <v>7306</v>
      </c>
      <c r="Y278" s="71">
        <v>8354</v>
      </c>
      <c r="Z278" s="71">
        <v>10338</v>
      </c>
      <c r="AA278" s="71">
        <v>3866</v>
      </c>
      <c r="AB278" s="71">
        <v>17025</v>
      </c>
      <c r="AC278" s="71">
        <v>21748</v>
      </c>
      <c r="AD278" s="71">
        <v>0.80367219760825481</v>
      </c>
      <c r="AE278" s="72"/>
      <c r="AF278" s="71">
        <v>0</v>
      </c>
      <c r="AG278" s="71">
        <v>1415738.8258470776</v>
      </c>
      <c r="AH278" s="71">
        <v>961998.30889354716</v>
      </c>
      <c r="AI278" s="71">
        <v>50756641.895359427</v>
      </c>
      <c r="AJ278" s="71">
        <v>36558320.494913787</v>
      </c>
      <c r="AK278" s="71">
        <v>0</v>
      </c>
      <c r="AL278" s="71">
        <v>0</v>
      </c>
      <c r="AM278" s="71">
        <v>2234767.6899278448</v>
      </c>
      <c r="AN278" s="71">
        <v>0</v>
      </c>
      <c r="AO278" s="71">
        <v>0</v>
      </c>
      <c r="AP278" s="71">
        <v>91927467.21494168</v>
      </c>
      <c r="AQ278" s="72"/>
      <c r="AR278" s="71">
        <v>261</v>
      </c>
      <c r="AS278" s="71">
        <v>38</v>
      </c>
      <c r="AT278" s="71">
        <v>0</v>
      </c>
      <c r="AU278" s="71">
        <v>0</v>
      </c>
      <c r="AV278" s="71">
        <v>0</v>
      </c>
      <c r="AW278" s="71">
        <v>1</v>
      </c>
      <c r="AX278" s="71"/>
      <c r="AY278" s="72"/>
      <c r="AZ278" s="71">
        <v>1142.4000000000001</v>
      </c>
      <c r="BA278" s="71">
        <v>6835.3999999999987</v>
      </c>
      <c r="BB278" s="71">
        <v>0</v>
      </c>
      <c r="BC278" s="71">
        <v>0</v>
      </c>
      <c r="BD278" s="71">
        <v>0</v>
      </c>
      <c r="BE278" s="71">
        <v>270</v>
      </c>
      <c r="BF278" s="71"/>
      <c r="BG278" s="72"/>
      <c r="BH278" s="71">
        <v>0</v>
      </c>
      <c r="BI278" s="71">
        <v>0</v>
      </c>
      <c r="BJ278" s="71">
        <v>66.462999999999994</v>
      </c>
      <c r="BK278" s="71">
        <v>0</v>
      </c>
      <c r="BL278" s="71">
        <v>0</v>
      </c>
      <c r="BM278" s="71">
        <v>0</v>
      </c>
      <c r="BN278" s="72"/>
      <c r="BO278" s="71">
        <v>0</v>
      </c>
      <c r="BP278" s="71">
        <v>0</v>
      </c>
      <c r="BQ278" s="71">
        <v>2</v>
      </c>
      <c r="BR278" s="71">
        <v>0</v>
      </c>
      <c r="BS278" s="71">
        <v>0</v>
      </c>
      <c r="BT278" s="71">
        <v>0</v>
      </c>
      <c r="BU278"/>
      <c r="BV278" s="70">
        <v>66.462999999999994</v>
      </c>
      <c r="BW278" s="70">
        <v>0</v>
      </c>
      <c r="BX278" s="70">
        <v>0</v>
      </c>
      <c r="BY278" s="70">
        <v>0</v>
      </c>
      <c r="BZ278" s="70">
        <v>0</v>
      </c>
      <c r="CA278" s="70">
        <v>0</v>
      </c>
      <c r="CB278" s="70">
        <v>0</v>
      </c>
      <c r="CC278" s="70">
        <v>0</v>
      </c>
      <c r="CD278" s="70">
        <v>0</v>
      </c>
    </row>
    <row r="279" spans="1:82">
      <c r="A279" s="70" t="s">
        <v>2032</v>
      </c>
      <c r="B279" s="70">
        <v>476</v>
      </c>
      <c r="C279" s="70">
        <v>19</v>
      </c>
      <c r="D279" s="70">
        <v>28</v>
      </c>
      <c r="E279" s="70">
        <v>2022</v>
      </c>
      <c r="F279" s="70" t="s">
        <v>161</v>
      </c>
      <c r="G279" s="70" t="s">
        <v>2013</v>
      </c>
      <c r="H279" s="70" t="s">
        <v>2014</v>
      </c>
      <c r="I279" s="148"/>
      <c r="J279" s="71">
        <v>3.8728970995932541</v>
      </c>
      <c r="K279" s="71">
        <v>1.7191357295754321</v>
      </c>
      <c r="L279" s="71">
        <v>3.9019398081472971</v>
      </c>
      <c r="M279" s="71">
        <v>26.129106417644294</v>
      </c>
      <c r="N279" s="71">
        <v>19.63851949071563</v>
      </c>
      <c r="O279" s="71">
        <v>14.692734374592995</v>
      </c>
      <c r="P279" s="71">
        <v>17.465216270796645</v>
      </c>
      <c r="Q279" s="71">
        <v>0.98436263656095613</v>
      </c>
      <c r="R279" s="71">
        <v>0.11553855872523169</v>
      </c>
      <c r="S279" s="71">
        <v>1.133896422322638</v>
      </c>
      <c r="T279" s="72"/>
      <c r="U279" s="71">
        <v>1152765</v>
      </c>
      <c r="V279" s="71">
        <v>839</v>
      </c>
      <c r="W279" s="71">
        <v>172</v>
      </c>
      <c r="X279" s="71">
        <v>7306</v>
      </c>
      <c r="Y279" s="71">
        <v>8324</v>
      </c>
      <c r="Z279" s="71">
        <v>10271</v>
      </c>
      <c r="AA279" s="71">
        <v>3816</v>
      </c>
      <c r="AB279" s="71">
        <v>16721</v>
      </c>
      <c r="AC279" s="71">
        <v>20119</v>
      </c>
      <c r="AD279" s="71">
        <v>1.133896422322638</v>
      </c>
      <c r="AE279" s="72"/>
      <c r="AF279" s="71">
        <v>5440578.5026398432</v>
      </c>
      <c r="AG279" s="71">
        <v>1412289.2993280718</v>
      </c>
      <c r="AH279" s="71">
        <v>844437.38947572513</v>
      </c>
      <c r="AI279" s="71">
        <v>50643857.722903021</v>
      </c>
      <c r="AJ279" s="71">
        <v>36643612.637997523</v>
      </c>
      <c r="AK279" s="71">
        <v>0</v>
      </c>
      <c r="AL279" s="71">
        <v>0</v>
      </c>
      <c r="AM279" s="71">
        <v>2159137.4897813792</v>
      </c>
      <c r="AN279" s="71">
        <v>0</v>
      </c>
      <c r="AO279" s="71">
        <v>0</v>
      </c>
      <c r="AP279" s="71">
        <v>97143913.042125553</v>
      </c>
      <c r="AQ279" s="72"/>
      <c r="AR279" s="71">
        <v>273</v>
      </c>
      <c r="AS279" s="71">
        <v>38</v>
      </c>
      <c r="AT279" s="71">
        <v>0</v>
      </c>
      <c r="AU279" s="71">
        <v>0</v>
      </c>
      <c r="AV279" s="71">
        <v>0</v>
      </c>
      <c r="AW279" s="71">
        <v>1</v>
      </c>
      <c r="AX279" s="71"/>
      <c r="AY279" s="72"/>
      <c r="AZ279" s="71">
        <v>1214.9000000000001</v>
      </c>
      <c r="BA279" s="71">
        <v>6835.3999999999987</v>
      </c>
      <c r="BB279" s="71">
        <v>0</v>
      </c>
      <c r="BC279" s="71">
        <v>0</v>
      </c>
      <c r="BD279" s="71">
        <v>0</v>
      </c>
      <c r="BE279" s="71">
        <v>270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2033</v>
      </c>
      <c r="B280" s="70">
        <v>476</v>
      </c>
      <c r="C280" s="70">
        <v>20</v>
      </c>
      <c r="D280" s="70">
        <v>28</v>
      </c>
      <c r="E280" s="70">
        <v>2023</v>
      </c>
      <c r="F280" s="70" t="s">
        <v>1539</v>
      </c>
      <c r="G280" s="70" t="s">
        <v>2013</v>
      </c>
      <c r="H280" s="70" t="s">
        <v>2014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296</v>
      </c>
      <c r="AS280" s="71">
        <v>40</v>
      </c>
      <c r="AT280" s="71">
        <v>0</v>
      </c>
      <c r="AU280" s="71">
        <v>0</v>
      </c>
      <c r="AV280" s="71">
        <v>0</v>
      </c>
      <c r="AW280" s="71">
        <v>1</v>
      </c>
      <c r="AX280" s="71"/>
      <c r="AY280" s="72"/>
      <c r="AZ280" s="71">
        <v>1288.5999999999995</v>
      </c>
      <c r="BA280" s="71">
        <v>7132.3999999999987</v>
      </c>
      <c r="BB280" s="71">
        <v>0</v>
      </c>
      <c r="BC280" s="71">
        <v>0</v>
      </c>
      <c r="BD280" s="71">
        <v>0</v>
      </c>
      <c r="BE280" s="71">
        <v>270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2034</v>
      </c>
      <c r="B281" s="70">
        <v>476</v>
      </c>
      <c r="C281" s="70">
        <v>21</v>
      </c>
      <c r="D281" s="70">
        <v>28</v>
      </c>
      <c r="E281" s="70">
        <v>2024</v>
      </c>
      <c r="F281" s="70" t="s">
        <v>1554</v>
      </c>
      <c r="G281" s="70" t="s">
        <v>2013</v>
      </c>
      <c r="H281" s="70" t="s">
        <v>2014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2035</v>
      </c>
      <c r="B282" s="70">
        <v>375</v>
      </c>
      <c r="C282" s="70">
        <v>1</v>
      </c>
      <c r="D282" s="70">
        <v>23</v>
      </c>
      <c r="E282" s="70">
        <v>1990</v>
      </c>
      <c r="F282" s="70" t="s">
        <v>787</v>
      </c>
      <c r="G282" s="70" t="s">
        <v>2036</v>
      </c>
      <c r="H282" s="70" t="s">
        <v>2037</v>
      </c>
      <c r="I282" s="148"/>
      <c r="J282" s="71">
        <v>39.573347390402361</v>
      </c>
      <c r="K282" s="71">
        <v>1.9763846992559031</v>
      </c>
      <c r="L282" s="71">
        <v>1.2398909983227</v>
      </c>
      <c r="M282" s="71">
        <v>9.2210645953456805</v>
      </c>
      <c r="N282" s="71">
        <v>14.446034126706261</v>
      </c>
      <c r="O282" s="71">
        <v>13.29891681473101</v>
      </c>
      <c r="P282" s="71">
        <v>18.42584676448168</v>
      </c>
      <c r="Q282" s="71">
        <v>1.1828209424715399</v>
      </c>
      <c r="R282" s="71">
        <v>0</v>
      </c>
      <c r="S282" s="71">
        <v>1.165271597598545</v>
      </c>
      <c r="T282" s="72"/>
      <c r="U282" s="71">
        <v>4114971</v>
      </c>
      <c r="V282" s="71">
        <v>608</v>
      </c>
      <c r="W282" s="71">
        <v>14</v>
      </c>
      <c r="X282" s="71">
        <v>3180</v>
      </c>
      <c r="Y282" s="71">
        <v>4949</v>
      </c>
      <c r="Z282" s="71">
        <v>5470</v>
      </c>
      <c r="AA282" s="71">
        <v>4474</v>
      </c>
      <c r="AB282" s="71">
        <v>19205</v>
      </c>
      <c r="AC282" s="71">
        <v>0</v>
      </c>
      <c r="AD282" s="71">
        <v>1.165271597598545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2038</v>
      </c>
      <c r="B283" s="70">
        <v>376</v>
      </c>
      <c r="C283" s="70">
        <v>2</v>
      </c>
      <c r="D283" s="70">
        <v>23</v>
      </c>
      <c r="E283" s="70">
        <v>2005</v>
      </c>
      <c r="F283" s="70" t="s">
        <v>789</v>
      </c>
      <c r="G283" s="70" t="s">
        <v>2036</v>
      </c>
      <c r="H283" s="70" t="s">
        <v>2037</v>
      </c>
      <c r="I283" s="148"/>
      <c r="J283" s="71">
        <v>42.080795802540962</v>
      </c>
      <c r="K283" s="71">
        <v>1.6950698638357711</v>
      </c>
      <c r="L283" s="71">
        <v>1.7589221538176181</v>
      </c>
      <c r="M283" s="71">
        <v>15.863370882806141</v>
      </c>
      <c r="N283" s="71">
        <v>27.571886214372789</v>
      </c>
      <c r="O283" s="71">
        <v>22.875580928659598</v>
      </c>
      <c r="P283" s="71">
        <v>19.34526851540765</v>
      </c>
      <c r="Q283" s="71">
        <v>1.16255621618643</v>
      </c>
      <c r="R283" s="71">
        <v>0</v>
      </c>
      <c r="S283" s="71">
        <v>1.103828716027853</v>
      </c>
      <c r="T283" s="72"/>
      <c r="U283" s="71">
        <v>4554647</v>
      </c>
      <c r="V283" s="71">
        <v>646</v>
      </c>
      <c r="W283" s="71">
        <v>21</v>
      </c>
      <c r="X283" s="71">
        <v>2567</v>
      </c>
      <c r="Y283" s="71">
        <v>6084</v>
      </c>
      <c r="Z283" s="71">
        <v>10888</v>
      </c>
      <c r="AA283" s="71">
        <v>3847</v>
      </c>
      <c r="AB283" s="71">
        <v>19733</v>
      </c>
      <c r="AC283" s="71">
        <v>0</v>
      </c>
      <c r="AD283" s="71">
        <v>1.103828716027853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2039</v>
      </c>
      <c r="B284" s="70">
        <v>377</v>
      </c>
      <c r="C284" s="70">
        <v>3</v>
      </c>
      <c r="D284" s="70">
        <v>23</v>
      </c>
      <c r="E284" s="70">
        <v>2006</v>
      </c>
      <c r="F284" s="70" t="s">
        <v>790</v>
      </c>
      <c r="G284" s="70" t="s">
        <v>2036</v>
      </c>
      <c r="H284" s="70" t="s">
        <v>2037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2040</v>
      </c>
      <c r="B285" s="70">
        <v>378</v>
      </c>
      <c r="C285" s="70">
        <v>4</v>
      </c>
      <c r="D285" s="70">
        <v>23</v>
      </c>
      <c r="E285" s="70">
        <v>2007</v>
      </c>
      <c r="F285" s="70" t="s">
        <v>791</v>
      </c>
      <c r="G285" s="70" t="s">
        <v>2036</v>
      </c>
      <c r="H285" s="70" t="s">
        <v>2037</v>
      </c>
      <c r="I285" s="148"/>
      <c r="J285" s="71">
        <v>37.498187168578461</v>
      </c>
      <c r="K285" s="71">
        <v>1.5738012865730819</v>
      </c>
      <c r="L285" s="71">
        <v>2.9403886620608191</v>
      </c>
      <c r="M285" s="71">
        <v>14.171232726053359</v>
      </c>
      <c r="N285" s="71">
        <v>28.38262900590523</v>
      </c>
      <c r="O285" s="71">
        <v>21.942585571966749</v>
      </c>
      <c r="P285" s="71">
        <v>18.602984638042699</v>
      </c>
      <c r="Q285" s="71">
        <v>1.2041999886983199</v>
      </c>
      <c r="R285" s="71">
        <v>0</v>
      </c>
      <c r="S285" s="71">
        <v>0.72009774697090201</v>
      </c>
      <c r="T285" s="72"/>
      <c r="U285" s="71">
        <v>4788956</v>
      </c>
      <c r="V285" s="71">
        <v>627</v>
      </c>
      <c r="W285" s="71">
        <v>44</v>
      </c>
      <c r="X285" s="71">
        <v>3088</v>
      </c>
      <c r="Y285" s="71">
        <v>6142</v>
      </c>
      <c r="Z285" s="71">
        <v>10857</v>
      </c>
      <c r="AA285" s="71">
        <v>3643</v>
      </c>
      <c r="AB285" s="71">
        <v>19359</v>
      </c>
      <c r="AC285" s="71">
        <v>0</v>
      </c>
      <c r="AD285" s="71">
        <v>0.72009774697090201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2041</v>
      </c>
      <c r="B286" s="70">
        <v>379</v>
      </c>
      <c r="C286" s="70">
        <v>5</v>
      </c>
      <c r="D286" s="70">
        <v>23</v>
      </c>
      <c r="E286" s="70">
        <v>2008</v>
      </c>
      <c r="F286" s="70" t="s">
        <v>792</v>
      </c>
      <c r="G286" s="70" t="s">
        <v>2036</v>
      </c>
      <c r="H286" s="70" t="s">
        <v>2037</v>
      </c>
      <c r="I286" s="148"/>
      <c r="J286" s="71">
        <v>38.471061406570058</v>
      </c>
      <c r="K286" s="71">
        <v>1.246834743932743</v>
      </c>
      <c r="L286" s="71">
        <v>2.8725313548572999</v>
      </c>
      <c r="M286" s="71">
        <v>15.88039025619274</v>
      </c>
      <c r="N286" s="71">
        <v>27.183549993679041</v>
      </c>
      <c r="O286" s="71">
        <v>21.380138230059771</v>
      </c>
      <c r="P286" s="71">
        <v>18.255340148462349</v>
      </c>
      <c r="Q286" s="71">
        <v>1.1726581486532199</v>
      </c>
      <c r="R286" s="71">
        <v>0</v>
      </c>
      <c r="S286" s="71">
        <v>0.9385340757020596</v>
      </c>
      <c r="T286" s="72"/>
      <c r="U286" s="71">
        <v>5120045</v>
      </c>
      <c r="V286" s="71">
        <v>627</v>
      </c>
      <c r="W286" s="71">
        <v>44</v>
      </c>
      <c r="X286" s="71">
        <v>3088</v>
      </c>
      <c r="Y286" s="71">
        <v>6165</v>
      </c>
      <c r="Z286" s="71">
        <v>10950</v>
      </c>
      <c r="AA286" s="71">
        <v>3579</v>
      </c>
      <c r="AB286" s="71">
        <v>19162</v>
      </c>
      <c r="AC286" s="71">
        <v>0</v>
      </c>
      <c r="AD286" s="71">
        <v>0.9385340757020596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2042</v>
      </c>
      <c r="B287" s="70">
        <v>380</v>
      </c>
      <c r="C287" s="70">
        <v>6</v>
      </c>
      <c r="D287" s="70">
        <v>23</v>
      </c>
      <c r="E287" s="70">
        <v>2009</v>
      </c>
      <c r="F287" s="70" t="s">
        <v>176</v>
      </c>
      <c r="G287" s="70" t="s">
        <v>2036</v>
      </c>
      <c r="H287" s="70" t="s">
        <v>2037</v>
      </c>
      <c r="I287" s="148"/>
      <c r="J287" s="71">
        <v>29.687570441565651</v>
      </c>
      <c r="K287" s="71">
        <v>1.2029191021709751</v>
      </c>
      <c r="L287" s="71">
        <v>1.6584787665735219</v>
      </c>
      <c r="M287" s="71">
        <v>17.929994034715129</v>
      </c>
      <c r="N287" s="71">
        <v>24.933272528586588</v>
      </c>
      <c r="O287" s="71">
        <v>21.634958626841531</v>
      </c>
      <c r="P287" s="71">
        <v>17.533684323799399</v>
      </c>
      <c r="Q287" s="71">
        <v>1.1075332140585801</v>
      </c>
      <c r="R287" s="71">
        <v>0</v>
      </c>
      <c r="S287" s="71">
        <v>0.97084519089593602</v>
      </c>
      <c r="T287" s="72"/>
      <c r="U287" s="71">
        <v>3420198</v>
      </c>
      <c r="V287" s="71">
        <v>617</v>
      </c>
      <c r="W287" s="71">
        <v>35</v>
      </c>
      <c r="X287" s="71">
        <v>3454</v>
      </c>
      <c r="Y287" s="71">
        <v>6177</v>
      </c>
      <c r="Z287" s="71">
        <v>10937</v>
      </c>
      <c r="AA287" s="71">
        <v>3529</v>
      </c>
      <c r="AB287" s="71">
        <v>18998</v>
      </c>
      <c r="AC287" s="71">
        <v>0</v>
      </c>
      <c r="AD287" s="71">
        <v>0.97084519089593602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21.795000000000002</v>
      </c>
      <c r="BK287" s="71">
        <v>0</v>
      </c>
      <c r="BL287" s="71">
        <v>5.36</v>
      </c>
      <c r="BM287" s="71">
        <v>0</v>
      </c>
      <c r="BN287" s="72"/>
      <c r="BO287" s="71">
        <v>0</v>
      </c>
      <c r="BP287" s="71">
        <v>0</v>
      </c>
      <c r="BQ287" s="71">
        <v>2</v>
      </c>
      <c r="BR287" s="71">
        <v>0</v>
      </c>
      <c r="BS287" s="71">
        <v>1</v>
      </c>
      <c r="BT287" s="71">
        <v>0</v>
      </c>
      <c r="BU287"/>
      <c r="BV287" s="70">
        <v>21.795000000000002</v>
      </c>
      <c r="BW287" s="70">
        <v>0</v>
      </c>
      <c r="BX287" s="70">
        <v>5.36</v>
      </c>
      <c r="BY287" s="70">
        <v>0</v>
      </c>
      <c r="BZ287" s="70">
        <v>0</v>
      </c>
      <c r="CA287" s="70">
        <v>0</v>
      </c>
      <c r="CB287" s="70">
        <v>0</v>
      </c>
      <c r="CC287" s="70">
        <v>0</v>
      </c>
      <c r="CD287" s="70">
        <v>0</v>
      </c>
    </row>
    <row r="288" spans="1:82">
      <c r="A288" s="70" t="s">
        <v>2043</v>
      </c>
      <c r="B288" s="70">
        <v>381</v>
      </c>
      <c r="C288" s="70">
        <v>7</v>
      </c>
      <c r="D288" s="70">
        <v>23</v>
      </c>
      <c r="E288" s="70">
        <v>2010</v>
      </c>
      <c r="F288" s="70" t="s">
        <v>177</v>
      </c>
      <c r="G288" s="70" t="s">
        <v>2036</v>
      </c>
      <c r="H288" s="70" t="s">
        <v>2037</v>
      </c>
      <c r="I288" s="148"/>
      <c r="J288" s="71">
        <v>26.455865422305219</v>
      </c>
      <c r="K288" s="71">
        <v>1.226083234234836</v>
      </c>
      <c r="L288" s="71">
        <v>1.5701434364301201</v>
      </c>
      <c r="M288" s="71">
        <v>17.486587339449471</v>
      </c>
      <c r="N288" s="71">
        <v>24.96854789964549</v>
      </c>
      <c r="O288" s="71">
        <v>21.59002214811597</v>
      </c>
      <c r="P288" s="71">
        <v>17.707612057787241</v>
      </c>
      <c r="Q288" s="71">
        <v>1.14176487869489</v>
      </c>
      <c r="R288" s="71">
        <v>0</v>
      </c>
      <c r="S288" s="71">
        <v>0.94784682505707196</v>
      </c>
      <c r="T288" s="72"/>
      <c r="U288" s="71">
        <v>3260630</v>
      </c>
      <c r="V288" s="71">
        <v>617</v>
      </c>
      <c r="W288" s="71">
        <v>35</v>
      </c>
      <c r="X288" s="71">
        <v>3454</v>
      </c>
      <c r="Y288" s="71">
        <v>6175</v>
      </c>
      <c r="Z288" s="71">
        <v>10965</v>
      </c>
      <c r="AA288" s="71">
        <v>3475</v>
      </c>
      <c r="AB288" s="71">
        <v>18767</v>
      </c>
      <c r="AC288" s="71">
        <v>0</v>
      </c>
      <c r="AD288" s="71">
        <v>0.94784682505707196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20.710999999999999</v>
      </c>
      <c r="BK288" s="71">
        <v>0</v>
      </c>
      <c r="BL288" s="71">
        <v>5.19</v>
      </c>
      <c r="BM288" s="71">
        <v>0</v>
      </c>
      <c r="BN288" s="72"/>
      <c r="BO288" s="71">
        <v>0</v>
      </c>
      <c r="BP288" s="71">
        <v>0</v>
      </c>
      <c r="BQ288" s="71">
        <v>2</v>
      </c>
      <c r="BR288" s="71">
        <v>0</v>
      </c>
      <c r="BS288" s="71">
        <v>1</v>
      </c>
      <c r="BT288" s="71">
        <v>0</v>
      </c>
      <c r="BU288"/>
      <c r="BV288" s="70">
        <v>20.710999999999999</v>
      </c>
      <c r="BW288" s="70">
        <v>0</v>
      </c>
      <c r="BX288" s="70">
        <v>5.19</v>
      </c>
      <c r="BY288" s="70">
        <v>0</v>
      </c>
      <c r="BZ288" s="70">
        <v>0</v>
      </c>
      <c r="CA288" s="70">
        <v>0</v>
      </c>
      <c r="CB288" s="70">
        <v>0</v>
      </c>
      <c r="CC288" s="70">
        <v>0</v>
      </c>
      <c r="CD288" s="70">
        <v>0</v>
      </c>
    </row>
    <row r="289" spans="1:82">
      <c r="A289" s="70" t="s">
        <v>2044</v>
      </c>
      <c r="B289" s="70">
        <v>382</v>
      </c>
      <c r="C289" s="70">
        <v>8</v>
      </c>
      <c r="D289" s="70">
        <v>23</v>
      </c>
      <c r="E289" s="70">
        <v>2011</v>
      </c>
      <c r="F289" s="70" t="s">
        <v>178</v>
      </c>
      <c r="G289" s="70" t="s">
        <v>2036</v>
      </c>
      <c r="H289" s="70" t="s">
        <v>2037</v>
      </c>
      <c r="I289" s="148"/>
      <c r="J289" s="71">
        <v>27.33002554870896</v>
      </c>
      <c r="K289" s="71">
        <v>1.6469538062534259</v>
      </c>
      <c r="L289" s="71">
        <v>1.4658070450750109</v>
      </c>
      <c r="M289" s="71">
        <v>20.350946970425341</v>
      </c>
      <c r="N289" s="71">
        <v>29.1072819434754</v>
      </c>
      <c r="O289" s="71">
        <v>21.36220753442613</v>
      </c>
      <c r="P289" s="71">
        <v>17.329498999152548</v>
      </c>
      <c r="Q289" s="71">
        <v>1.2975033259075901</v>
      </c>
      <c r="R289" s="71">
        <v>0</v>
      </c>
      <c r="S289" s="71">
        <v>1.2087855725521579</v>
      </c>
      <c r="T289" s="72"/>
      <c r="U289" s="71">
        <v>2777593</v>
      </c>
      <c r="V289" s="71">
        <v>617</v>
      </c>
      <c r="W289" s="71">
        <v>35</v>
      </c>
      <c r="X289" s="71">
        <v>3454</v>
      </c>
      <c r="Y289" s="71">
        <v>6150</v>
      </c>
      <c r="Z289" s="71">
        <v>11085</v>
      </c>
      <c r="AA289" s="71">
        <v>3502</v>
      </c>
      <c r="AB289" s="71">
        <v>18489</v>
      </c>
      <c r="AC289" s="71">
        <v>0</v>
      </c>
      <c r="AD289" s="71">
        <v>1.2087855725521579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21.728999999999999</v>
      </c>
      <c r="BK289" s="71">
        <v>0</v>
      </c>
      <c r="BL289" s="71">
        <v>6.04</v>
      </c>
      <c r="BM289" s="71">
        <v>0</v>
      </c>
      <c r="BN289" s="72"/>
      <c r="BO289" s="71">
        <v>0</v>
      </c>
      <c r="BP289" s="71">
        <v>0</v>
      </c>
      <c r="BQ289" s="71">
        <v>3</v>
      </c>
      <c r="BR289" s="71">
        <v>0</v>
      </c>
      <c r="BS289" s="71">
        <v>1</v>
      </c>
      <c r="BT289" s="71">
        <v>0</v>
      </c>
      <c r="BU289"/>
      <c r="BV289" s="70">
        <v>21.728999999999999</v>
      </c>
      <c r="BW289" s="70">
        <v>0</v>
      </c>
      <c r="BX289" s="70">
        <v>6.04</v>
      </c>
      <c r="BY289" s="70">
        <v>0</v>
      </c>
      <c r="BZ289" s="70">
        <v>0</v>
      </c>
      <c r="CA289" s="70">
        <v>0</v>
      </c>
      <c r="CB289" s="70">
        <v>0</v>
      </c>
      <c r="CC289" s="70">
        <v>0</v>
      </c>
      <c r="CD289" s="70">
        <v>0</v>
      </c>
    </row>
    <row r="290" spans="1:82">
      <c r="A290" s="70" t="s">
        <v>2045</v>
      </c>
      <c r="B290" s="70">
        <v>383</v>
      </c>
      <c r="C290" s="70">
        <v>9</v>
      </c>
      <c r="D290" s="70">
        <v>23</v>
      </c>
      <c r="E290" s="70">
        <v>2012</v>
      </c>
      <c r="F290" s="70" t="s">
        <v>179</v>
      </c>
      <c r="G290" s="70" t="s">
        <v>2036</v>
      </c>
      <c r="H290" s="70" t="s">
        <v>2037</v>
      </c>
      <c r="I290" s="148"/>
      <c r="J290" s="71">
        <v>34.528218256479853</v>
      </c>
      <c r="K290" s="71">
        <v>1.546111071727466</v>
      </c>
      <c r="L290" s="71">
        <v>1.4701848592172191</v>
      </c>
      <c r="M290" s="71">
        <v>22.89727527273784</v>
      </c>
      <c r="N290" s="71">
        <v>31.166510030849821</v>
      </c>
      <c r="O290" s="71">
        <v>21.714158868897385</v>
      </c>
      <c r="P290" s="71">
        <v>17.512697662290101</v>
      </c>
      <c r="Q290" s="71">
        <v>1.40033296807237</v>
      </c>
      <c r="R290" s="71">
        <v>0</v>
      </c>
      <c r="S290" s="71">
        <v>1.126351024106333</v>
      </c>
      <c r="T290" s="72"/>
      <c r="U290" s="71">
        <v>3218229</v>
      </c>
      <c r="V290" s="71">
        <v>617</v>
      </c>
      <c r="W290" s="71">
        <v>35</v>
      </c>
      <c r="X290" s="71">
        <v>3454</v>
      </c>
      <c r="Y290" s="71">
        <v>6193</v>
      </c>
      <c r="Z290" s="71">
        <v>11357</v>
      </c>
      <c r="AA290" s="71">
        <v>3519</v>
      </c>
      <c r="AB290" s="71">
        <v>18366</v>
      </c>
      <c r="AC290" s="71">
        <v>0</v>
      </c>
      <c r="AD290" s="71">
        <v>1.126351024106333</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23.827999999999999</v>
      </c>
      <c r="BK290" s="71">
        <v>0</v>
      </c>
      <c r="BL290" s="71">
        <v>6.23</v>
      </c>
      <c r="BM290" s="71">
        <v>0</v>
      </c>
      <c r="BN290" s="72"/>
      <c r="BO290" s="71">
        <v>0</v>
      </c>
      <c r="BP290" s="71">
        <v>0</v>
      </c>
      <c r="BQ290" s="71">
        <v>3</v>
      </c>
      <c r="BR290" s="71">
        <v>0</v>
      </c>
      <c r="BS290" s="71">
        <v>1</v>
      </c>
      <c r="BT290" s="71">
        <v>0</v>
      </c>
      <c r="BU290"/>
      <c r="BV290" s="70">
        <v>23.827999999999999</v>
      </c>
      <c r="BW290" s="70">
        <v>0</v>
      </c>
      <c r="BX290" s="70">
        <v>6.23</v>
      </c>
      <c r="BY290" s="70">
        <v>0</v>
      </c>
      <c r="BZ290" s="70">
        <v>0</v>
      </c>
      <c r="CA290" s="70">
        <v>0</v>
      </c>
      <c r="CB290" s="70">
        <v>0</v>
      </c>
      <c r="CC290" s="70">
        <v>0</v>
      </c>
      <c r="CD290" s="70">
        <v>0</v>
      </c>
    </row>
    <row r="291" spans="1:82">
      <c r="A291" s="70" t="s">
        <v>2046</v>
      </c>
      <c r="B291" s="70">
        <v>384</v>
      </c>
      <c r="C291" s="70">
        <v>10</v>
      </c>
      <c r="D291" s="70">
        <v>23</v>
      </c>
      <c r="E291" s="70">
        <v>2013</v>
      </c>
      <c r="F291" s="70" t="s">
        <v>180</v>
      </c>
      <c r="G291" s="70" t="s">
        <v>2036</v>
      </c>
      <c r="H291" s="70" t="s">
        <v>2037</v>
      </c>
      <c r="I291" s="148"/>
      <c r="J291" s="71">
        <v>30.64923525892382</v>
      </c>
      <c r="K291" s="71">
        <v>1.3126087418374139</v>
      </c>
      <c r="L291" s="71">
        <v>1.0665414446513071</v>
      </c>
      <c r="M291" s="71">
        <v>19.761793219242151</v>
      </c>
      <c r="N291" s="71">
        <v>30.843057427670431</v>
      </c>
      <c r="O291" s="71">
        <v>21.238168540054122</v>
      </c>
      <c r="P291" s="71">
        <v>17.883402833196644</v>
      </c>
      <c r="Q291" s="71">
        <v>1.40963822968098</v>
      </c>
      <c r="R291" s="71">
        <v>0</v>
      </c>
      <c r="S291" s="71">
        <v>1.218918966057128</v>
      </c>
      <c r="T291" s="72"/>
      <c r="U291" s="71">
        <v>3140755</v>
      </c>
      <c r="V291" s="71">
        <v>617</v>
      </c>
      <c r="W291" s="71">
        <v>35</v>
      </c>
      <c r="X291" s="71">
        <v>3454</v>
      </c>
      <c r="Y291" s="71">
        <v>6231</v>
      </c>
      <c r="Z291" s="71">
        <v>11604</v>
      </c>
      <c r="AA291" s="71">
        <v>3580</v>
      </c>
      <c r="AB291" s="71">
        <v>18223</v>
      </c>
      <c r="AC291" s="71">
        <v>0</v>
      </c>
      <c r="AD291" s="71">
        <v>1.218918966057128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24.721</v>
      </c>
      <c r="BK291" s="71">
        <v>0</v>
      </c>
      <c r="BL291" s="71">
        <v>6.23</v>
      </c>
      <c r="BM291" s="71">
        <v>0</v>
      </c>
      <c r="BN291" s="72"/>
      <c r="BO291" s="71">
        <v>0</v>
      </c>
      <c r="BP291" s="71">
        <v>0</v>
      </c>
      <c r="BQ291" s="71">
        <v>3</v>
      </c>
      <c r="BR291" s="71">
        <v>0</v>
      </c>
      <c r="BS291" s="71">
        <v>1</v>
      </c>
      <c r="BT291" s="71">
        <v>0</v>
      </c>
      <c r="BU291"/>
      <c r="BV291" s="70">
        <v>24.721</v>
      </c>
      <c r="BW291" s="70">
        <v>0</v>
      </c>
      <c r="BX291" s="70">
        <v>6.23</v>
      </c>
      <c r="BY291" s="70">
        <v>0</v>
      </c>
      <c r="BZ291" s="70">
        <v>0</v>
      </c>
      <c r="CA291" s="70">
        <v>0</v>
      </c>
      <c r="CB291" s="70">
        <v>0</v>
      </c>
      <c r="CC291" s="70">
        <v>0</v>
      </c>
      <c r="CD291" s="70">
        <v>0</v>
      </c>
    </row>
    <row r="292" spans="1:82">
      <c r="A292" s="70" t="s">
        <v>2047</v>
      </c>
      <c r="B292" s="70">
        <v>385</v>
      </c>
      <c r="C292" s="70">
        <v>11</v>
      </c>
      <c r="D292" s="70">
        <v>23</v>
      </c>
      <c r="E292" s="70">
        <v>2014</v>
      </c>
      <c r="F292" s="70" t="s">
        <v>181</v>
      </c>
      <c r="G292" s="1064" t="s">
        <v>2036</v>
      </c>
      <c r="H292" s="70" t="s">
        <v>2037</v>
      </c>
      <c r="I292" s="148"/>
      <c r="J292" s="71">
        <v>32.461647540631738</v>
      </c>
      <c r="K292" s="71">
        <v>1.6545934928762021</v>
      </c>
      <c r="L292" s="71">
        <v>2.248862312414778</v>
      </c>
      <c r="M292" s="71">
        <v>23.24675327745371</v>
      </c>
      <c r="N292" s="71">
        <v>30.18701250155555</v>
      </c>
      <c r="O292" s="71">
        <v>20.406487414097501</v>
      </c>
      <c r="P292" s="71">
        <v>18.207339166504312</v>
      </c>
      <c r="Q292" s="71">
        <v>1.3371751315720499</v>
      </c>
      <c r="R292" s="71">
        <v>0</v>
      </c>
      <c r="S292" s="71">
        <v>1.350904196435244</v>
      </c>
      <c r="T292" s="72"/>
      <c r="U292" s="71">
        <v>3577690</v>
      </c>
      <c r="V292" s="71">
        <v>716</v>
      </c>
      <c r="W292" s="71">
        <v>49</v>
      </c>
      <c r="X292" s="71">
        <v>3634</v>
      </c>
      <c r="Y292" s="71">
        <v>6244</v>
      </c>
      <c r="Z292" s="71">
        <v>11743</v>
      </c>
      <c r="AA292" s="71">
        <v>3626</v>
      </c>
      <c r="AB292" s="71">
        <v>18017</v>
      </c>
      <c r="AC292" s="71">
        <v>0</v>
      </c>
      <c r="AD292" s="71">
        <v>1.350904196435244</v>
      </c>
      <c r="AE292" s="72"/>
      <c r="AF292" s="71"/>
      <c r="AG292" s="71"/>
      <c r="AH292" s="71"/>
      <c r="AI292" s="71"/>
      <c r="AJ292" s="71"/>
      <c r="AK292" s="71"/>
      <c r="AL292" s="71"/>
      <c r="AM292" s="71"/>
      <c r="AN292" s="71"/>
      <c r="AO292" s="71"/>
      <c r="AP292" s="71"/>
      <c r="AQ292" s="72"/>
      <c r="AR292" s="71">
        <v>346</v>
      </c>
      <c r="AS292" s="71">
        <v>29</v>
      </c>
      <c r="AT292" s="71">
        <v>0</v>
      </c>
      <c r="AU292" s="71">
        <v>1</v>
      </c>
      <c r="AV292" s="71">
        <v>0</v>
      </c>
      <c r="AW292" s="71">
        <v>0</v>
      </c>
      <c r="AX292" s="71"/>
      <c r="AY292" s="72"/>
      <c r="AZ292" s="71">
        <v>1495.1</v>
      </c>
      <c r="BA292" s="71">
        <v>744.3</v>
      </c>
      <c r="BB292" s="71">
        <v>0</v>
      </c>
      <c r="BC292" s="71">
        <v>1990</v>
      </c>
      <c r="BD292" s="71">
        <v>0</v>
      </c>
      <c r="BE292" s="71">
        <v>0</v>
      </c>
      <c r="BF292" s="71"/>
      <c r="BG292" s="72"/>
      <c r="BH292" s="71">
        <v>0</v>
      </c>
      <c r="BI292" s="71">
        <v>0</v>
      </c>
      <c r="BJ292" s="71">
        <v>24.545000000000002</v>
      </c>
      <c r="BK292" s="71">
        <v>0</v>
      </c>
      <c r="BL292" s="71">
        <v>6</v>
      </c>
      <c r="BM292" s="71">
        <v>0</v>
      </c>
      <c r="BN292" s="72"/>
      <c r="BO292" s="71">
        <v>0</v>
      </c>
      <c r="BP292" s="71">
        <v>0</v>
      </c>
      <c r="BQ292" s="71">
        <v>3</v>
      </c>
      <c r="BR292" s="71">
        <v>0</v>
      </c>
      <c r="BS292" s="71">
        <v>1</v>
      </c>
      <c r="BT292" s="71">
        <v>0</v>
      </c>
      <c r="BU292"/>
      <c r="BV292" s="70">
        <v>24.545000000000002</v>
      </c>
      <c r="BW292" s="70">
        <v>0</v>
      </c>
      <c r="BX292" s="70">
        <v>6</v>
      </c>
      <c r="BY292" s="70">
        <v>0</v>
      </c>
      <c r="BZ292" s="70">
        <v>0</v>
      </c>
      <c r="CA292" s="70">
        <v>0</v>
      </c>
      <c r="CB292" s="70">
        <v>0</v>
      </c>
      <c r="CC292" s="70">
        <v>0</v>
      </c>
      <c r="CD292" s="70">
        <v>0</v>
      </c>
    </row>
    <row r="293" spans="1:82">
      <c r="A293" s="70" t="s">
        <v>2048</v>
      </c>
      <c r="B293" s="70">
        <v>386</v>
      </c>
      <c r="C293" s="70">
        <v>12</v>
      </c>
      <c r="D293" s="70">
        <v>23</v>
      </c>
      <c r="E293" s="70">
        <v>2015</v>
      </c>
      <c r="F293" s="70" t="s">
        <v>182</v>
      </c>
      <c r="G293" s="1064" t="s">
        <v>2036</v>
      </c>
      <c r="H293" s="70" t="s">
        <v>2037</v>
      </c>
      <c r="I293" s="148"/>
      <c r="J293" s="71">
        <v>30.694883338938091</v>
      </c>
      <c r="K293" s="71">
        <v>1.6721449226348479</v>
      </c>
      <c r="L293" s="71">
        <v>2.2875601439920561</v>
      </c>
      <c r="M293" s="71">
        <v>22.870125038469119</v>
      </c>
      <c r="N293" s="71">
        <v>27.144229823098389</v>
      </c>
      <c r="O293" s="71">
        <v>20.409906304243609</v>
      </c>
      <c r="P293" s="71">
        <v>18.513191208128553</v>
      </c>
      <c r="Q293" s="71">
        <v>1.2887377905345601</v>
      </c>
      <c r="R293" s="71">
        <v>0</v>
      </c>
      <c r="S293" s="71">
        <v>1.4902833454036539</v>
      </c>
      <c r="T293" s="72"/>
      <c r="U293" s="71">
        <v>3745676</v>
      </c>
      <c r="V293" s="71">
        <v>716</v>
      </c>
      <c r="W293" s="71">
        <v>49</v>
      </c>
      <c r="X293" s="71">
        <v>3634</v>
      </c>
      <c r="Y293" s="71">
        <v>6262</v>
      </c>
      <c r="Z293" s="71">
        <v>11858</v>
      </c>
      <c r="AA293" s="71">
        <v>3684</v>
      </c>
      <c r="AB293" s="71">
        <v>17738</v>
      </c>
      <c r="AC293" s="71">
        <v>0</v>
      </c>
      <c r="AD293" s="71">
        <v>1.4902833454036539</v>
      </c>
      <c r="AE293" s="72"/>
      <c r="AF293" s="71">
        <v>32649846.435862031</v>
      </c>
      <c r="AG293" s="71">
        <v>1229621.551442401</v>
      </c>
      <c r="AH293" s="71">
        <v>397883.94370963622</v>
      </c>
      <c r="AI293" s="71">
        <v>25605600.839680292</v>
      </c>
      <c r="AJ293" s="71">
        <v>36124588.433409996</v>
      </c>
      <c r="AK293" s="71">
        <v>0</v>
      </c>
      <c r="AL293" s="71">
        <v>0</v>
      </c>
      <c r="AM293" s="71">
        <v>2430918.4918885431</v>
      </c>
      <c r="AN293" s="71">
        <v>0</v>
      </c>
      <c r="AO293" s="71">
        <v>0</v>
      </c>
      <c r="AP293" s="71">
        <v>98438459.695992902</v>
      </c>
      <c r="AQ293" s="72"/>
      <c r="AR293" s="71">
        <v>399</v>
      </c>
      <c r="AS293" s="71">
        <v>47</v>
      </c>
      <c r="AT293" s="71">
        <v>0</v>
      </c>
      <c r="AU293" s="71">
        <v>1</v>
      </c>
      <c r="AV293" s="71">
        <v>0</v>
      </c>
      <c r="AW293" s="71">
        <v>0</v>
      </c>
      <c r="AX293" s="71"/>
      <c r="AY293" s="72"/>
      <c r="AZ293" s="71">
        <v>1780.9</v>
      </c>
      <c r="BA293" s="71">
        <v>1140.4000000000001</v>
      </c>
      <c r="BB293" s="71">
        <v>0</v>
      </c>
      <c r="BC293" s="71">
        <v>1990</v>
      </c>
      <c r="BD293" s="71">
        <v>0</v>
      </c>
      <c r="BE293" s="71">
        <v>0</v>
      </c>
      <c r="BF293" s="71"/>
      <c r="BG293" s="72"/>
      <c r="BH293" s="71">
        <v>0</v>
      </c>
      <c r="BI293" s="71">
        <v>0</v>
      </c>
      <c r="BJ293" s="71">
        <v>27.774000000000001</v>
      </c>
      <c r="BK293" s="71">
        <v>0</v>
      </c>
      <c r="BL293" s="71">
        <v>6</v>
      </c>
      <c r="BM293" s="71">
        <v>0</v>
      </c>
      <c r="BN293" s="72"/>
      <c r="BO293" s="71">
        <v>0</v>
      </c>
      <c r="BP293" s="71">
        <v>0</v>
      </c>
      <c r="BQ293" s="71">
        <v>4</v>
      </c>
      <c r="BR293" s="71">
        <v>0</v>
      </c>
      <c r="BS293" s="71">
        <v>1</v>
      </c>
      <c r="BT293" s="71">
        <v>0</v>
      </c>
      <c r="BU293"/>
      <c r="BV293" s="70">
        <v>27.774000000000001</v>
      </c>
      <c r="BW293" s="70">
        <v>0</v>
      </c>
      <c r="BX293" s="70">
        <v>6</v>
      </c>
      <c r="BY293" s="70">
        <v>0</v>
      </c>
      <c r="BZ293" s="70">
        <v>0</v>
      </c>
      <c r="CA293" s="70">
        <v>0</v>
      </c>
      <c r="CB293" s="70">
        <v>0</v>
      </c>
      <c r="CC293" s="70">
        <v>0</v>
      </c>
      <c r="CD293" s="70">
        <v>0</v>
      </c>
    </row>
    <row r="294" spans="1:82">
      <c r="A294" s="70" t="s">
        <v>2049</v>
      </c>
      <c r="B294" s="70">
        <v>387</v>
      </c>
      <c r="C294" s="70">
        <v>13</v>
      </c>
      <c r="D294" s="70">
        <v>23</v>
      </c>
      <c r="E294" s="70">
        <v>2016</v>
      </c>
      <c r="F294" s="70" t="s">
        <v>155</v>
      </c>
      <c r="G294" s="70" t="s">
        <v>2036</v>
      </c>
      <c r="H294" s="70" t="s">
        <v>2037</v>
      </c>
      <c r="I294" s="148"/>
      <c r="J294" s="71">
        <v>28.008808116590039</v>
      </c>
      <c r="K294" s="71">
        <v>1.7176738077749436</v>
      </c>
      <c r="L294" s="71">
        <v>2.5080661189211959</v>
      </c>
      <c r="M294" s="71">
        <v>16.708328342093878</v>
      </c>
      <c r="N294" s="71">
        <v>25.448752882077166</v>
      </c>
      <c r="O294" s="71">
        <v>20.405200705118162</v>
      </c>
      <c r="P294" s="71">
        <v>18.210489808859574</v>
      </c>
      <c r="Q294" s="71">
        <v>1.2420642097652173</v>
      </c>
      <c r="R294" s="71">
        <v>0</v>
      </c>
      <c r="S294" s="71">
        <v>1.4637145993865301</v>
      </c>
      <c r="T294" s="72"/>
      <c r="U294" s="71">
        <v>3368037</v>
      </c>
      <c r="V294" s="71">
        <v>716</v>
      </c>
      <c r="W294" s="71">
        <v>49</v>
      </c>
      <c r="X294" s="71">
        <v>3634</v>
      </c>
      <c r="Y294" s="71">
        <v>6310</v>
      </c>
      <c r="Z294" s="71">
        <v>12001</v>
      </c>
      <c r="AA294" s="71">
        <v>3748</v>
      </c>
      <c r="AB294" s="71">
        <v>17585</v>
      </c>
      <c r="AC294" s="71">
        <v>0</v>
      </c>
      <c r="AD294" s="71">
        <v>1.4637145993865299</v>
      </c>
      <c r="AE294" s="72"/>
      <c r="AF294" s="71">
        <v>31104275.279345568</v>
      </c>
      <c r="AG294" s="71">
        <v>1212070.1079847161</v>
      </c>
      <c r="AH294" s="71">
        <v>350062.38787521562</v>
      </c>
      <c r="AI294" s="71">
        <v>22807436.55637297</v>
      </c>
      <c r="AJ294" s="71">
        <v>32442219.283087771</v>
      </c>
      <c r="AK294" s="71">
        <v>0</v>
      </c>
      <c r="AL294" s="71">
        <v>0</v>
      </c>
      <c r="AM294" s="71">
        <v>2411822.7787630162</v>
      </c>
      <c r="AN294" s="71">
        <v>0</v>
      </c>
      <c r="AO294" s="71">
        <v>0</v>
      </c>
      <c r="AP294" s="71">
        <v>90327886.39342925</v>
      </c>
      <c r="AQ294" s="72"/>
      <c r="AR294" s="71">
        <v>442</v>
      </c>
      <c r="AS294" s="71">
        <v>53</v>
      </c>
      <c r="AT294" s="71">
        <v>0</v>
      </c>
      <c r="AU294" s="71">
        <v>1</v>
      </c>
      <c r="AV294" s="71">
        <v>0</v>
      </c>
      <c r="AW294" s="71">
        <v>0</v>
      </c>
      <c r="AX294" s="71"/>
      <c r="AY294" s="72"/>
      <c r="AZ294" s="71">
        <v>2004.8</v>
      </c>
      <c r="BA294" s="71">
        <v>1318.5</v>
      </c>
      <c r="BB294" s="71">
        <v>0</v>
      </c>
      <c r="BC294" s="71">
        <v>1990</v>
      </c>
      <c r="BD294" s="71">
        <v>0</v>
      </c>
      <c r="BE294" s="71">
        <v>0</v>
      </c>
      <c r="BF294" s="71"/>
      <c r="BG294" s="72"/>
      <c r="BH294" s="71">
        <v>0</v>
      </c>
      <c r="BI294" s="71">
        <v>0</v>
      </c>
      <c r="BJ294" s="71">
        <v>28.382000000000001</v>
      </c>
      <c r="BK294" s="71">
        <v>0</v>
      </c>
      <c r="BL294" s="71">
        <v>6.22</v>
      </c>
      <c r="BM294" s="71">
        <v>0</v>
      </c>
      <c r="BN294" s="72"/>
      <c r="BO294" s="71">
        <v>0</v>
      </c>
      <c r="BP294" s="71">
        <v>0</v>
      </c>
      <c r="BQ294" s="71">
        <v>4</v>
      </c>
      <c r="BR294" s="71">
        <v>0</v>
      </c>
      <c r="BS294" s="71">
        <v>1</v>
      </c>
      <c r="BT294" s="71">
        <v>0</v>
      </c>
      <c r="BU294"/>
      <c r="BV294" s="70">
        <v>28.382000000000001</v>
      </c>
      <c r="BW294" s="70">
        <v>0</v>
      </c>
      <c r="BX294" s="70">
        <v>6.22</v>
      </c>
      <c r="BY294" s="70">
        <v>0</v>
      </c>
      <c r="BZ294" s="70">
        <v>0</v>
      </c>
      <c r="CA294" s="70">
        <v>0</v>
      </c>
      <c r="CB294" s="70">
        <v>0</v>
      </c>
      <c r="CC294" s="70">
        <v>0</v>
      </c>
      <c r="CD294" s="70">
        <v>0</v>
      </c>
    </row>
    <row r="295" spans="1:82">
      <c r="A295" s="70" t="s">
        <v>2050</v>
      </c>
      <c r="B295" s="70">
        <v>388</v>
      </c>
      <c r="C295" s="70">
        <v>14</v>
      </c>
      <c r="D295" s="70">
        <v>23</v>
      </c>
      <c r="E295" s="70">
        <v>2017</v>
      </c>
      <c r="F295" s="70" t="s">
        <v>156</v>
      </c>
      <c r="G295" s="70" t="s">
        <v>2036</v>
      </c>
      <c r="H295" s="70" t="s">
        <v>2037</v>
      </c>
      <c r="I295" s="148"/>
      <c r="J295" s="71">
        <v>30.007865565281492</v>
      </c>
      <c r="K295" s="71">
        <v>1.7655287957258483</v>
      </c>
      <c r="L295" s="71">
        <v>2.5984345883550013</v>
      </c>
      <c r="M295" s="71">
        <v>15.486656408733751</v>
      </c>
      <c r="N295" s="71">
        <v>27.249472049520779</v>
      </c>
      <c r="O295" s="71">
        <v>20.144155970628926</v>
      </c>
      <c r="P295" s="71">
        <v>18.022713703667428</v>
      </c>
      <c r="Q295" s="71">
        <v>1.1882628222364999</v>
      </c>
      <c r="R295" s="71">
        <v>0</v>
      </c>
      <c r="S295" s="71">
        <v>1.3452723476774164</v>
      </c>
      <c r="T295" s="72"/>
      <c r="U295" s="71">
        <v>3814851</v>
      </c>
      <c r="V295" s="71">
        <v>716</v>
      </c>
      <c r="W295" s="71">
        <v>49</v>
      </c>
      <c r="X295" s="71">
        <v>3634</v>
      </c>
      <c r="Y295" s="71">
        <v>6367</v>
      </c>
      <c r="Z295" s="71">
        <v>12044</v>
      </c>
      <c r="AA295" s="71">
        <v>3733</v>
      </c>
      <c r="AB295" s="71">
        <v>17397</v>
      </c>
      <c r="AC295" s="71">
        <v>0</v>
      </c>
      <c r="AD295" s="71">
        <v>1.345272347677416</v>
      </c>
      <c r="AE295" s="72"/>
      <c r="AF295" s="71">
        <v>34056751.842592902</v>
      </c>
      <c r="AG295" s="71">
        <v>1269664.7596455561</v>
      </c>
      <c r="AH295" s="71">
        <v>490212.08170064387</v>
      </c>
      <c r="AI295" s="71">
        <v>22372854.836346939</v>
      </c>
      <c r="AJ295" s="71">
        <v>36017800.960587449</v>
      </c>
      <c r="AK295" s="71">
        <v>0</v>
      </c>
      <c r="AL295" s="71">
        <v>0</v>
      </c>
      <c r="AM295" s="71">
        <v>2389771.6492059398</v>
      </c>
      <c r="AN295" s="71">
        <v>0</v>
      </c>
      <c r="AO295" s="71">
        <v>0</v>
      </c>
      <c r="AP295" s="71">
        <v>96597056.130079433</v>
      </c>
      <c r="AQ295" s="72"/>
      <c r="AR295" s="71">
        <v>483</v>
      </c>
      <c r="AS295" s="71">
        <v>61</v>
      </c>
      <c r="AT295" s="71">
        <v>0</v>
      </c>
      <c r="AU295" s="71">
        <v>1</v>
      </c>
      <c r="AV295" s="71">
        <v>0</v>
      </c>
      <c r="AW295" s="71">
        <v>0</v>
      </c>
      <c r="AX295" s="71"/>
      <c r="AY295" s="72"/>
      <c r="AZ295" s="71">
        <v>2239.1999999999998</v>
      </c>
      <c r="BA295" s="71">
        <v>1591.9</v>
      </c>
      <c r="BB295" s="71">
        <v>0</v>
      </c>
      <c r="BC295" s="71">
        <v>1990</v>
      </c>
      <c r="BD295" s="71">
        <v>0</v>
      </c>
      <c r="BE295" s="71">
        <v>0</v>
      </c>
      <c r="BF295" s="71"/>
      <c r="BG295" s="72"/>
      <c r="BH295" s="71">
        <v>0</v>
      </c>
      <c r="BI295" s="71">
        <v>0</v>
      </c>
      <c r="BJ295" s="71">
        <v>30.548999999999999</v>
      </c>
      <c r="BK295" s="71">
        <v>0</v>
      </c>
      <c r="BL295" s="71">
        <v>5.6059999999999999</v>
      </c>
      <c r="BM295" s="71">
        <v>0</v>
      </c>
      <c r="BN295" s="72"/>
      <c r="BO295" s="71">
        <v>0</v>
      </c>
      <c r="BP295" s="71">
        <v>0</v>
      </c>
      <c r="BQ295" s="71">
        <v>4</v>
      </c>
      <c r="BR295" s="71">
        <v>0</v>
      </c>
      <c r="BS295" s="71">
        <v>1</v>
      </c>
      <c r="BT295" s="71">
        <v>0</v>
      </c>
      <c r="BU295"/>
      <c r="BV295" s="70">
        <v>30.548999999999999</v>
      </c>
      <c r="BW295" s="70">
        <v>0</v>
      </c>
      <c r="BX295" s="70">
        <v>5.6059999999999999</v>
      </c>
      <c r="BY295" s="70">
        <v>0</v>
      </c>
      <c r="BZ295" s="70">
        <v>0</v>
      </c>
      <c r="CA295" s="70">
        <v>0</v>
      </c>
      <c r="CB295" s="70">
        <v>0</v>
      </c>
      <c r="CC295" s="70">
        <v>0</v>
      </c>
      <c r="CD295" s="70">
        <v>0</v>
      </c>
    </row>
    <row r="296" spans="1:82">
      <c r="A296" s="70" t="s">
        <v>2051</v>
      </c>
      <c r="B296" s="70">
        <v>389</v>
      </c>
      <c r="C296" s="70">
        <v>15</v>
      </c>
      <c r="D296" s="70">
        <v>23</v>
      </c>
      <c r="E296" s="70">
        <v>2018</v>
      </c>
      <c r="F296" s="70" t="s">
        <v>183</v>
      </c>
      <c r="G296" s="70" t="s">
        <v>2036</v>
      </c>
      <c r="H296" s="70" t="s">
        <v>2037</v>
      </c>
      <c r="I296" s="148"/>
      <c r="J296" s="71">
        <v>33.108888192386729</v>
      </c>
      <c r="K296" s="71">
        <v>1.6781205026294346</v>
      </c>
      <c r="L296" s="71">
        <v>2.3562444509468223</v>
      </c>
      <c r="M296" s="71">
        <v>16.426000230533468</v>
      </c>
      <c r="N296" s="71">
        <v>24.988456472778751</v>
      </c>
      <c r="O296" s="71">
        <v>19.709893044960367</v>
      </c>
      <c r="P296" s="71">
        <v>17.800292367130094</v>
      </c>
      <c r="Q296" s="71">
        <v>1.09008695330604</v>
      </c>
      <c r="R296" s="71">
        <v>0</v>
      </c>
      <c r="S296" s="71">
        <v>1.3711754502146598</v>
      </c>
      <c r="T296" s="72"/>
      <c r="U296" s="71">
        <v>4059239</v>
      </c>
      <c r="V296" s="71">
        <v>716</v>
      </c>
      <c r="W296" s="71">
        <v>49</v>
      </c>
      <c r="X296" s="71">
        <v>3634</v>
      </c>
      <c r="Y296" s="71">
        <v>6361</v>
      </c>
      <c r="Z296" s="71">
        <v>12010</v>
      </c>
      <c r="AA296" s="71">
        <v>3724</v>
      </c>
      <c r="AB296" s="71">
        <v>17199</v>
      </c>
      <c r="AC296" s="71">
        <v>0</v>
      </c>
      <c r="AD296" s="71">
        <v>1.37117545021466</v>
      </c>
      <c r="AE296" s="72"/>
      <c r="AF296" s="71">
        <v>37918513.861076377</v>
      </c>
      <c r="AG296" s="71">
        <v>1128453.709291809</v>
      </c>
      <c r="AH296" s="71">
        <v>464785.80600796879</v>
      </c>
      <c r="AI296" s="71">
        <v>22316235.617059041</v>
      </c>
      <c r="AJ296" s="71">
        <v>31628586.171947371</v>
      </c>
      <c r="AK296" s="71">
        <v>0</v>
      </c>
      <c r="AL296" s="71">
        <v>0</v>
      </c>
      <c r="AM296" s="71">
        <v>2367461.4531296492</v>
      </c>
      <c r="AN296" s="71">
        <v>0</v>
      </c>
      <c r="AO296" s="71">
        <v>0</v>
      </c>
      <c r="AP296" s="71">
        <v>95824036.618512213</v>
      </c>
      <c r="AQ296" s="72"/>
      <c r="AR296" s="71">
        <v>517</v>
      </c>
      <c r="AS296" s="71">
        <v>68</v>
      </c>
      <c r="AT296" s="71">
        <v>0</v>
      </c>
      <c r="AU296" s="71">
        <v>1</v>
      </c>
      <c r="AV296" s="71">
        <v>0</v>
      </c>
      <c r="AW296" s="71">
        <v>0</v>
      </c>
      <c r="AX296" s="71"/>
      <c r="AY296" s="72"/>
      <c r="AZ296" s="71">
        <v>2404.3000000000002</v>
      </c>
      <c r="BA296" s="71">
        <v>1872</v>
      </c>
      <c r="BB296" s="71">
        <v>0</v>
      </c>
      <c r="BC296" s="71">
        <v>1990</v>
      </c>
      <c r="BD296" s="71">
        <v>0</v>
      </c>
      <c r="BE296" s="71">
        <v>0</v>
      </c>
      <c r="BF296" s="71"/>
      <c r="BG296" s="72"/>
      <c r="BH296" s="71">
        <v>0</v>
      </c>
      <c r="BI296" s="71">
        <v>0</v>
      </c>
      <c r="BJ296" s="71">
        <v>30.780999999999999</v>
      </c>
      <c r="BK296" s="71">
        <v>0</v>
      </c>
      <c r="BL296" s="71">
        <v>5.5979999999999999</v>
      </c>
      <c r="BM296" s="71">
        <v>0</v>
      </c>
      <c r="BN296" s="72"/>
      <c r="BO296" s="71">
        <v>0</v>
      </c>
      <c r="BP296" s="71">
        <v>0</v>
      </c>
      <c r="BQ296" s="71">
        <v>4</v>
      </c>
      <c r="BR296" s="71">
        <v>0</v>
      </c>
      <c r="BS296" s="71">
        <v>1</v>
      </c>
      <c r="BT296" s="71">
        <v>0</v>
      </c>
      <c r="BU296"/>
      <c r="BV296" s="70">
        <v>30.780999999999999</v>
      </c>
      <c r="BW296" s="70">
        <v>0</v>
      </c>
      <c r="BX296" s="70">
        <v>5.5979999999999999</v>
      </c>
      <c r="BY296" s="70">
        <v>0</v>
      </c>
      <c r="BZ296" s="70">
        <v>0</v>
      </c>
      <c r="CA296" s="70">
        <v>0</v>
      </c>
      <c r="CB296" s="70">
        <v>0</v>
      </c>
      <c r="CC296" s="70">
        <v>0</v>
      </c>
      <c r="CD296" s="70">
        <v>0</v>
      </c>
    </row>
    <row r="297" spans="1:82">
      <c r="A297" s="70" t="s">
        <v>2052</v>
      </c>
      <c r="B297" s="70">
        <v>390</v>
      </c>
      <c r="C297" s="70">
        <v>16</v>
      </c>
      <c r="D297" s="70">
        <v>23</v>
      </c>
      <c r="E297" s="70">
        <v>2019</v>
      </c>
      <c r="F297" s="70" t="s">
        <v>158</v>
      </c>
      <c r="G297" s="70" t="s">
        <v>2036</v>
      </c>
      <c r="H297" s="70" t="s">
        <v>2037</v>
      </c>
      <c r="I297" s="148"/>
      <c r="J297" s="71">
        <v>29.811728179170455</v>
      </c>
      <c r="K297" s="71">
        <v>1.5533868068160452</v>
      </c>
      <c r="L297" s="71">
        <v>2.3794595650803467</v>
      </c>
      <c r="M297" s="71">
        <v>16.44489634915848</v>
      </c>
      <c r="N297" s="71">
        <v>24.468072075222725</v>
      </c>
      <c r="O297" s="71">
        <v>19.100191711941381</v>
      </c>
      <c r="P297" s="71">
        <v>17.607050180240456</v>
      </c>
      <c r="Q297" s="71">
        <v>1.04956741400391</v>
      </c>
      <c r="R297" s="71">
        <v>0</v>
      </c>
      <c r="S297" s="71">
        <v>1.3001631394735147</v>
      </c>
      <c r="T297" s="72"/>
      <c r="U297" s="71">
        <v>3661441</v>
      </c>
      <c r="V297" s="71">
        <v>716</v>
      </c>
      <c r="W297" s="71">
        <v>49</v>
      </c>
      <c r="X297" s="71">
        <v>3634</v>
      </c>
      <c r="Y297" s="71">
        <v>6397</v>
      </c>
      <c r="Z297" s="71">
        <v>11958</v>
      </c>
      <c r="AA297" s="71">
        <v>3656</v>
      </c>
      <c r="AB297" s="71">
        <v>17008</v>
      </c>
      <c r="AC297" s="71">
        <v>0</v>
      </c>
      <c r="AD297" s="71">
        <v>1.3001631394735149</v>
      </c>
      <c r="AE297" s="72"/>
      <c r="AF297" s="71">
        <v>36125831.831140377</v>
      </c>
      <c r="AG297" s="71">
        <v>1092676.396214402</v>
      </c>
      <c r="AH297" s="71">
        <v>487913.26525451761</v>
      </c>
      <c r="AI297" s="71">
        <v>23841301.128326911</v>
      </c>
      <c r="AJ297" s="71">
        <v>33082173.613997109</v>
      </c>
      <c r="AK297" s="71">
        <v>0</v>
      </c>
      <c r="AL297" s="71">
        <v>0</v>
      </c>
      <c r="AM297" s="71">
        <v>2316361.5638445504</v>
      </c>
      <c r="AN297" s="71">
        <v>0</v>
      </c>
      <c r="AO297" s="71">
        <v>0</v>
      </c>
      <c r="AP297" s="71">
        <v>96946257.798777863</v>
      </c>
      <c r="AQ297" s="72"/>
      <c r="AR297" s="71">
        <v>535</v>
      </c>
      <c r="AS297" s="71">
        <v>73</v>
      </c>
      <c r="AT297" s="71">
        <v>0</v>
      </c>
      <c r="AU297" s="71">
        <v>1</v>
      </c>
      <c r="AV297" s="71">
        <v>0</v>
      </c>
      <c r="AW297" s="71">
        <v>0</v>
      </c>
      <c r="AX297" s="71"/>
      <c r="AY297" s="72"/>
      <c r="AZ297" s="71">
        <v>2504.8000000000002</v>
      </c>
      <c r="BA297" s="71">
        <v>2953.9</v>
      </c>
      <c r="BB297" s="71">
        <v>0</v>
      </c>
      <c r="BC297" s="71">
        <v>1990</v>
      </c>
      <c r="BD297" s="71">
        <v>0</v>
      </c>
      <c r="BE297" s="71">
        <v>0</v>
      </c>
      <c r="BF297" s="71"/>
      <c r="BG297" s="72"/>
      <c r="BH297" s="71">
        <v>0</v>
      </c>
      <c r="BI297" s="71">
        <v>0</v>
      </c>
      <c r="BJ297" s="71">
        <v>27.026</v>
      </c>
      <c r="BK297" s="71">
        <v>0</v>
      </c>
      <c r="BL297" s="71">
        <v>3.782</v>
      </c>
      <c r="BM297" s="71">
        <v>0</v>
      </c>
      <c r="BN297" s="72"/>
      <c r="BO297" s="71">
        <v>0</v>
      </c>
      <c r="BP297" s="71">
        <v>0</v>
      </c>
      <c r="BQ297" s="71">
        <v>4</v>
      </c>
      <c r="BR297" s="71">
        <v>0</v>
      </c>
      <c r="BS297" s="71">
        <v>1</v>
      </c>
      <c r="BT297" s="71">
        <v>0</v>
      </c>
      <c r="BU297"/>
      <c r="BV297" s="70">
        <v>27.026</v>
      </c>
      <c r="BW297" s="70">
        <v>0</v>
      </c>
      <c r="BX297" s="70">
        <v>3.782</v>
      </c>
      <c r="BY297" s="70">
        <v>0</v>
      </c>
      <c r="BZ297" s="70">
        <v>0</v>
      </c>
      <c r="CA297" s="70">
        <v>0</v>
      </c>
      <c r="CB297" s="70">
        <v>0</v>
      </c>
      <c r="CC297" s="70">
        <v>0</v>
      </c>
      <c r="CD297" s="70">
        <v>0</v>
      </c>
    </row>
    <row r="298" spans="1:82">
      <c r="A298" s="70" t="s">
        <v>2053</v>
      </c>
      <c r="B298" s="70">
        <v>391</v>
      </c>
      <c r="C298" s="70">
        <v>17</v>
      </c>
      <c r="D298" s="70">
        <v>23</v>
      </c>
      <c r="E298" s="70">
        <v>2020</v>
      </c>
      <c r="F298" s="70" t="s">
        <v>159</v>
      </c>
      <c r="G298" s="70" t="s">
        <v>2036</v>
      </c>
      <c r="H298" s="70" t="s">
        <v>2037</v>
      </c>
      <c r="I298" s="148"/>
      <c r="J298" s="71">
        <v>25.099410865432741</v>
      </c>
      <c r="K298" s="71">
        <v>1.4135419804976614</v>
      </c>
      <c r="L298" s="71">
        <v>3.652845567087998</v>
      </c>
      <c r="M298" s="71">
        <v>14.663467701051934</v>
      </c>
      <c r="N298" s="71">
        <v>21.931349836785884</v>
      </c>
      <c r="O298" s="71">
        <v>16.675692025218467</v>
      </c>
      <c r="P298" s="71">
        <v>16.678462141953986</v>
      </c>
      <c r="Q298" s="71">
        <v>0.99148352467623702</v>
      </c>
      <c r="R298" s="71">
        <v>0</v>
      </c>
      <c r="S298" s="71">
        <v>1.363339648709192</v>
      </c>
      <c r="T298" s="72"/>
      <c r="U298" s="71">
        <v>3254372</v>
      </c>
      <c r="V298" s="71">
        <v>646</v>
      </c>
      <c r="W298" s="71">
        <v>92</v>
      </c>
      <c r="X298" s="71">
        <v>3879</v>
      </c>
      <c r="Y298" s="71">
        <v>6429</v>
      </c>
      <c r="Z298" s="71">
        <v>11916</v>
      </c>
      <c r="AA298" s="71">
        <v>3681</v>
      </c>
      <c r="AB298" s="71">
        <v>16816</v>
      </c>
      <c r="AC298" s="71">
        <v>0</v>
      </c>
      <c r="AD298" s="71">
        <v>1.363339648709192</v>
      </c>
      <c r="AE298" s="72"/>
      <c r="AF298" s="71">
        <v>30491925.46015859</v>
      </c>
      <c r="AG298" s="71">
        <v>967233.41506490204</v>
      </c>
      <c r="AH298" s="71">
        <v>754739.59491823451</v>
      </c>
      <c r="AI298" s="71">
        <v>21773464.70890785</v>
      </c>
      <c r="AJ298" s="71">
        <v>32463570.02245684</v>
      </c>
      <c r="AK298" s="71"/>
      <c r="AL298" s="71"/>
      <c r="AM298" s="71">
        <v>2194674.829656715</v>
      </c>
      <c r="AN298" s="71"/>
      <c r="AO298" s="71"/>
      <c r="AP298" s="71">
        <v>88645608.031163141</v>
      </c>
      <c r="AQ298" s="72"/>
      <c r="AR298" s="71">
        <v>564</v>
      </c>
      <c r="AS298" s="71">
        <v>77</v>
      </c>
      <c r="AT298" s="71">
        <v>0</v>
      </c>
      <c r="AU298" s="71">
        <v>1</v>
      </c>
      <c r="AV298" s="71">
        <v>0</v>
      </c>
      <c r="AW298" s="71">
        <v>0</v>
      </c>
      <c r="AX298" s="71"/>
      <c r="AY298" s="72"/>
      <c r="AZ298" s="71">
        <v>2669.6</v>
      </c>
      <c r="BA298" s="71">
        <v>3151.9</v>
      </c>
      <c r="BB298" s="71">
        <v>0</v>
      </c>
      <c r="BC298" s="71">
        <v>1990</v>
      </c>
      <c r="BD298" s="71">
        <v>0</v>
      </c>
      <c r="BE298" s="71">
        <v>0</v>
      </c>
      <c r="BF298" s="71"/>
      <c r="BG298" s="72"/>
      <c r="BH298" s="71">
        <v>0</v>
      </c>
      <c r="BI298" s="71">
        <v>0</v>
      </c>
      <c r="BJ298" s="71">
        <v>26.562999999999999</v>
      </c>
      <c r="BK298" s="71">
        <v>0</v>
      </c>
      <c r="BL298" s="71">
        <v>5.7789999999999999</v>
      </c>
      <c r="BM298" s="71">
        <v>0</v>
      </c>
      <c r="BN298" s="72"/>
      <c r="BO298" s="71">
        <v>0</v>
      </c>
      <c r="BP298" s="71">
        <v>0</v>
      </c>
      <c r="BQ298" s="71">
        <v>4</v>
      </c>
      <c r="BR298" s="71">
        <v>0</v>
      </c>
      <c r="BS298" s="71">
        <v>1</v>
      </c>
      <c r="BT298" s="71">
        <v>0</v>
      </c>
      <c r="BU298"/>
      <c r="BV298" s="70">
        <v>26.562999999999999</v>
      </c>
      <c r="BW298" s="70">
        <v>0</v>
      </c>
      <c r="BX298" s="70">
        <v>5.7789999999999999</v>
      </c>
      <c r="BY298" s="70">
        <v>0</v>
      </c>
      <c r="BZ298" s="70">
        <v>0</v>
      </c>
      <c r="CA298" s="70">
        <v>0</v>
      </c>
      <c r="CB298" s="70">
        <v>0</v>
      </c>
      <c r="CC298" s="70">
        <v>0</v>
      </c>
      <c r="CD298" s="70">
        <v>0</v>
      </c>
    </row>
    <row r="299" spans="1:82">
      <c r="A299" s="70" t="s">
        <v>2054</v>
      </c>
      <c r="B299" s="70">
        <v>391</v>
      </c>
      <c r="C299" s="70">
        <v>18</v>
      </c>
      <c r="D299" s="70">
        <v>23</v>
      </c>
      <c r="E299" s="70">
        <v>2021</v>
      </c>
      <c r="F299" s="70" t="s">
        <v>160</v>
      </c>
      <c r="G299" s="70" t="s">
        <v>2036</v>
      </c>
      <c r="H299" s="70" t="s">
        <v>2037</v>
      </c>
      <c r="I299" s="148"/>
      <c r="J299" s="71">
        <v>29.464304953403122</v>
      </c>
      <c r="K299" s="71">
        <v>1.5480566638993627</v>
      </c>
      <c r="L299" s="71">
        <v>3.0081321739146882</v>
      </c>
      <c r="M299" s="71">
        <v>16.084446844180448</v>
      </c>
      <c r="N299" s="71">
        <v>24.746787235654551</v>
      </c>
      <c r="O299" s="71">
        <v>16.150609133903799</v>
      </c>
      <c r="P299" s="71">
        <v>17.285388834055961</v>
      </c>
      <c r="Q299" s="71">
        <v>0.97284598345607898</v>
      </c>
      <c r="R299" s="71">
        <v>0</v>
      </c>
      <c r="S299" s="71">
        <v>1.4498388287448469</v>
      </c>
      <c r="T299" s="72"/>
      <c r="U299" s="71">
        <v>3962417</v>
      </c>
      <c r="V299" s="71">
        <v>646</v>
      </c>
      <c r="W299" s="71">
        <v>92</v>
      </c>
      <c r="X299" s="71">
        <v>3879</v>
      </c>
      <c r="Y299" s="71">
        <v>6510</v>
      </c>
      <c r="Z299" s="71">
        <v>11883</v>
      </c>
      <c r="AA299" s="71">
        <v>3720</v>
      </c>
      <c r="AB299" s="71">
        <v>16662</v>
      </c>
      <c r="AC299" s="71">
        <v>0</v>
      </c>
      <c r="AD299" s="71">
        <v>1.4498388287448469</v>
      </c>
      <c r="AE299" s="72"/>
      <c r="AF299" s="71">
        <v>36238573.178870536</v>
      </c>
      <c r="AG299" s="71">
        <v>1035719.8689515026</v>
      </c>
      <c r="AH299" s="71">
        <v>602665.14795263426</v>
      </c>
      <c r="AI299" s="71">
        <v>24117782.053827304</v>
      </c>
      <c r="AJ299" s="71">
        <v>33956802.843798183</v>
      </c>
      <c r="AK299" s="71">
        <v>0</v>
      </c>
      <c r="AL299" s="71">
        <v>0</v>
      </c>
      <c r="AM299" s="71">
        <v>2187118.8986536125</v>
      </c>
      <c r="AN299" s="71">
        <v>0</v>
      </c>
      <c r="AO299" s="71">
        <v>0</v>
      </c>
      <c r="AP299" s="71">
        <v>98138661.992053762</v>
      </c>
      <c r="AQ299" s="72"/>
      <c r="AR299" s="71">
        <v>596</v>
      </c>
      <c r="AS299" s="71">
        <v>93</v>
      </c>
      <c r="AT299" s="71">
        <v>0</v>
      </c>
      <c r="AU299" s="71">
        <v>1</v>
      </c>
      <c r="AV299" s="71">
        <v>0</v>
      </c>
      <c r="AW299" s="71">
        <v>0</v>
      </c>
      <c r="AX299" s="71"/>
      <c r="AY299" s="72"/>
      <c r="AZ299" s="71">
        <v>2885.900000000001</v>
      </c>
      <c r="BA299" s="71">
        <v>4504.8999999999996</v>
      </c>
      <c r="BB299" s="71">
        <v>0</v>
      </c>
      <c r="BC299" s="71">
        <v>1990</v>
      </c>
      <c r="BD299" s="71">
        <v>0</v>
      </c>
      <c r="BE299" s="71">
        <v>0</v>
      </c>
      <c r="BF299" s="71"/>
      <c r="BG299" s="72"/>
      <c r="BH299" s="71">
        <v>0</v>
      </c>
      <c r="BI299" s="71">
        <v>0</v>
      </c>
      <c r="BJ299" s="71">
        <v>26.798999999999999</v>
      </c>
      <c r="BK299" s="71">
        <v>0</v>
      </c>
      <c r="BL299" s="71">
        <v>5.3959999999999999</v>
      </c>
      <c r="BM299" s="71">
        <v>0</v>
      </c>
      <c r="BN299" s="72"/>
      <c r="BO299" s="71">
        <v>0</v>
      </c>
      <c r="BP299" s="71">
        <v>0</v>
      </c>
      <c r="BQ299" s="71">
        <v>4</v>
      </c>
      <c r="BR299" s="71">
        <v>0</v>
      </c>
      <c r="BS299" s="71">
        <v>1</v>
      </c>
      <c r="BT299" s="71">
        <v>0</v>
      </c>
      <c r="BU299"/>
      <c r="BV299" s="70">
        <v>26.798999999999999</v>
      </c>
      <c r="BW299" s="70">
        <v>0</v>
      </c>
      <c r="BX299" s="70">
        <v>5.3959999999999999</v>
      </c>
      <c r="BY299" s="70">
        <v>0</v>
      </c>
      <c r="BZ299" s="70">
        <v>0</v>
      </c>
      <c r="CA299" s="70">
        <v>0</v>
      </c>
      <c r="CB299" s="70">
        <v>0</v>
      </c>
      <c r="CC299" s="70">
        <v>0</v>
      </c>
      <c r="CD299" s="70">
        <v>0</v>
      </c>
    </row>
    <row r="300" spans="1:82">
      <c r="A300" s="70" t="s">
        <v>2055</v>
      </c>
      <c r="B300" s="70">
        <v>391</v>
      </c>
      <c r="C300" s="70">
        <v>19</v>
      </c>
      <c r="D300" s="70">
        <v>23</v>
      </c>
      <c r="E300" s="70">
        <v>2022</v>
      </c>
      <c r="F300" s="70" t="s">
        <v>161</v>
      </c>
      <c r="G300" s="70" t="s">
        <v>2036</v>
      </c>
      <c r="H300" s="70" t="s">
        <v>2037</v>
      </c>
      <c r="I300" s="148"/>
      <c r="J300" s="71">
        <v>27.042990111172962</v>
      </c>
      <c r="K300" s="71">
        <v>1.3870400932700173</v>
      </c>
      <c r="L300" s="71">
        <v>2.7555725267956208</v>
      </c>
      <c r="M300" s="71">
        <v>16.007196681778233</v>
      </c>
      <c r="N300" s="71">
        <v>23.918075176276549</v>
      </c>
      <c r="O300" s="71">
        <v>16.992989157413124</v>
      </c>
      <c r="P300" s="71">
        <v>16.893111440123278</v>
      </c>
      <c r="Q300" s="71">
        <v>0.97070483309931255</v>
      </c>
      <c r="R300" s="71">
        <v>0</v>
      </c>
      <c r="S300" s="71">
        <v>1.7064622783046559</v>
      </c>
      <c r="T300" s="72"/>
      <c r="U300" s="71">
        <v>4392626</v>
      </c>
      <c r="V300" s="71">
        <v>646</v>
      </c>
      <c r="W300" s="71">
        <v>92</v>
      </c>
      <c r="X300" s="71">
        <v>3879</v>
      </c>
      <c r="Y300" s="71">
        <v>6520</v>
      </c>
      <c r="Z300" s="71">
        <v>11879</v>
      </c>
      <c r="AA300" s="71">
        <v>3691</v>
      </c>
      <c r="AB300" s="71">
        <v>16489</v>
      </c>
      <c r="AC300" s="71">
        <v>0</v>
      </c>
      <c r="AD300" s="71">
        <v>1.7064622783046559</v>
      </c>
      <c r="AE300" s="72"/>
      <c r="AF300" s="71">
        <v>30916084.266393404</v>
      </c>
      <c r="AG300" s="71">
        <v>1007231.4298175148</v>
      </c>
      <c r="AH300" s="71">
        <v>630799.03432572435</v>
      </c>
      <c r="AI300" s="71">
        <v>23009822.214882057</v>
      </c>
      <c r="AJ300" s="71">
        <v>34289600.96137774</v>
      </c>
      <c r="AK300" s="71">
        <v>0</v>
      </c>
      <c r="AL300" s="71">
        <v>0</v>
      </c>
      <c r="AM300" s="71">
        <v>2129179.9574789284</v>
      </c>
      <c r="AN300" s="71">
        <v>0</v>
      </c>
      <c r="AO300" s="71">
        <v>0</v>
      </c>
      <c r="AP300" s="71">
        <v>91982717.864275366</v>
      </c>
      <c r="AQ300" s="72"/>
      <c r="AR300" s="71">
        <v>628</v>
      </c>
      <c r="AS300" s="71">
        <v>105</v>
      </c>
      <c r="AT300" s="71">
        <v>0</v>
      </c>
      <c r="AU300" s="71">
        <v>1</v>
      </c>
      <c r="AV300" s="71">
        <v>0</v>
      </c>
      <c r="AW300" s="71">
        <v>0</v>
      </c>
      <c r="AX300" s="71"/>
      <c r="AY300" s="72"/>
      <c r="AZ300" s="71">
        <v>3071.3000000000011</v>
      </c>
      <c r="BA300" s="71">
        <v>6411.7999999999993</v>
      </c>
      <c r="BB300" s="71">
        <v>0</v>
      </c>
      <c r="BC300" s="71">
        <v>1990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2056</v>
      </c>
      <c r="B301" s="70">
        <v>391</v>
      </c>
      <c r="C301" s="70">
        <v>20</v>
      </c>
      <c r="D301" s="70">
        <v>23</v>
      </c>
      <c r="E301" s="70">
        <v>2023</v>
      </c>
      <c r="F301" s="70" t="s">
        <v>1539</v>
      </c>
      <c r="G301" s="70" t="s">
        <v>2036</v>
      </c>
      <c r="H301" s="70" t="s">
        <v>2037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660</v>
      </c>
      <c r="AS301" s="71">
        <v>114</v>
      </c>
      <c r="AT301" s="71">
        <v>0</v>
      </c>
      <c r="AU301" s="71">
        <v>1</v>
      </c>
      <c r="AV301" s="71">
        <v>0</v>
      </c>
      <c r="AW301" s="71">
        <v>0</v>
      </c>
      <c r="AX301" s="71"/>
      <c r="AY301" s="72"/>
      <c r="AZ301" s="71">
        <v>3244.9000000000015</v>
      </c>
      <c r="BA301" s="71">
        <v>6857.2999999999993</v>
      </c>
      <c r="BB301" s="71">
        <v>0</v>
      </c>
      <c r="BC301" s="71">
        <v>1990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2057</v>
      </c>
      <c r="B302" s="70">
        <v>391</v>
      </c>
      <c r="C302" s="70">
        <v>21</v>
      </c>
      <c r="D302" s="70">
        <v>23</v>
      </c>
      <c r="E302" s="70">
        <v>2024</v>
      </c>
      <c r="F302" s="70" t="s">
        <v>1554</v>
      </c>
      <c r="G302" s="70" t="s">
        <v>2036</v>
      </c>
      <c r="H302" s="70" t="s">
        <v>2037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2058</v>
      </c>
      <c r="B303" s="70">
        <v>86</v>
      </c>
      <c r="C303" s="70">
        <v>1</v>
      </c>
      <c r="D303" s="70">
        <v>6</v>
      </c>
      <c r="E303" s="70">
        <v>1990</v>
      </c>
      <c r="F303" s="70" t="s">
        <v>787</v>
      </c>
      <c r="G303" s="70" t="s">
        <v>2059</v>
      </c>
      <c r="H303" s="70" t="s">
        <v>2060</v>
      </c>
      <c r="I303" s="148"/>
      <c r="J303" s="71">
        <v>7.1251800106417891</v>
      </c>
      <c r="K303" s="71">
        <v>1.5366474429089441</v>
      </c>
      <c r="L303" s="71">
        <v>1.7515616502847939</v>
      </c>
      <c r="M303" s="71">
        <v>5.7609576774503868</v>
      </c>
      <c r="N303" s="71">
        <v>9.7541905571888705</v>
      </c>
      <c r="O303" s="71">
        <v>13.31593553825992</v>
      </c>
      <c r="P303" s="71">
        <v>10.563767758358409</v>
      </c>
      <c r="Q303" s="71">
        <v>1.01277311002353</v>
      </c>
      <c r="R303" s="71">
        <v>0</v>
      </c>
      <c r="S303" s="71">
        <v>1.273611345704966</v>
      </c>
      <c r="T303" s="72"/>
      <c r="U303" s="71">
        <v>1777345</v>
      </c>
      <c r="V303" s="71">
        <v>590</v>
      </c>
      <c r="W303" s="71">
        <v>16</v>
      </c>
      <c r="X303" s="71">
        <v>2403</v>
      </c>
      <c r="Y303" s="71">
        <v>4270</v>
      </c>
      <c r="Z303" s="71">
        <v>5477</v>
      </c>
      <c r="AA303" s="71">
        <v>2565</v>
      </c>
      <c r="AB303" s="71">
        <v>16444</v>
      </c>
      <c r="AC303" s="71">
        <v>0</v>
      </c>
      <c r="AD303" s="71">
        <v>1.273611345704966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2061</v>
      </c>
      <c r="B304" s="70">
        <v>87</v>
      </c>
      <c r="C304" s="70">
        <v>2</v>
      </c>
      <c r="D304" s="70">
        <v>6</v>
      </c>
      <c r="E304" s="70">
        <v>2005</v>
      </c>
      <c r="F304" s="70" t="s">
        <v>789</v>
      </c>
      <c r="G304" s="70" t="s">
        <v>2059</v>
      </c>
      <c r="H304" s="70" t="s">
        <v>2060</v>
      </c>
      <c r="I304" s="148"/>
      <c r="J304" s="71">
        <v>46.994298671384378</v>
      </c>
      <c r="K304" s="71">
        <v>0.90475737578689297</v>
      </c>
      <c r="L304" s="71">
        <v>1.5817969872267541</v>
      </c>
      <c r="M304" s="71">
        <v>14.24734820386438</v>
      </c>
      <c r="N304" s="71">
        <v>16.38347182323308</v>
      </c>
      <c r="O304" s="71">
        <v>17.6210045232061</v>
      </c>
      <c r="P304" s="71">
        <v>14.61329615434745</v>
      </c>
      <c r="Q304" s="71">
        <v>0.93172992241364205</v>
      </c>
      <c r="R304" s="71">
        <v>0</v>
      </c>
      <c r="S304" s="71">
        <v>1.942525769879486</v>
      </c>
      <c r="T304" s="72"/>
      <c r="U304" s="71">
        <v>5971871</v>
      </c>
      <c r="V304" s="71">
        <v>424</v>
      </c>
      <c r="W304" s="71">
        <v>19</v>
      </c>
      <c r="X304" s="71">
        <v>3393</v>
      </c>
      <c r="Y304" s="71">
        <v>6190</v>
      </c>
      <c r="Z304" s="71">
        <v>8387</v>
      </c>
      <c r="AA304" s="71">
        <v>2906</v>
      </c>
      <c r="AB304" s="71">
        <v>15815</v>
      </c>
      <c r="AC304" s="71">
        <v>0</v>
      </c>
      <c r="AD304" s="71">
        <v>1.942525769879486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2062</v>
      </c>
      <c r="B305" s="70">
        <v>88</v>
      </c>
      <c r="C305" s="70">
        <v>3</v>
      </c>
      <c r="D305" s="70">
        <v>6</v>
      </c>
      <c r="E305" s="70">
        <v>2006</v>
      </c>
      <c r="F305" s="70" t="s">
        <v>790</v>
      </c>
      <c r="G305" s="70" t="s">
        <v>2059</v>
      </c>
      <c r="H305" s="70" t="s">
        <v>2060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2063</v>
      </c>
      <c r="B306" s="70">
        <v>89</v>
      </c>
      <c r="C306" s="70">
        <v>4</v>
      </c>
      <c r="D306" s="70">
        <v>6</v>
      </c>
      <c r="E306" s="70">
        <v>2007</v>
      </c>
      <c r="F306" s="70" t="s">
        <v>791</v>
      </c>
      <c r="G306" s="70" t="s">
        <v>2059</v>
      </c>
      <c r="H306" s="70" t="s">
        <v>2060</v>
      </c>
      <c r="I306" s="148"/>
      <c r="J306" s="71">
        <v>57.51796878648782</v>
      </c>
      <c r="K306" s="71">
        <v>0.92199794083820585</v>
      </c>
      <c r="L306" s="71">
        <v>1.674282585346057</v>
      </c>
      <c r="M306" s="71">
        <v>16.754734053437449</v>
      </c>
      <c r="N306" s="71">
        <v>17.704400790685121</v>
      </c>
      <c r="O306" s="71">
        <v>17.053655434858189</v>
      </c>
      <c r="P306" s="71">
        <v>13.44541821355104</v>
      </c>
      <c r="Q306" s="71">
        <v>0.98126219441686002</v>
      </c>
      <c r="R306" s="71">
        <v>0</v>
      </c>
      <c r="S306" s="71">
        <v>2.3055070394354571</v>
      </c>
      <c r="T306" s="72"/>
      <c r="U306" s="71">
        <v>6326293</v>
      </c>
      <c r="V306" s="71">
        <v>389</v>
      </c>
      <c r="W306" s="71">
        <v>15</v>
      </c>
      <c r="X306" s="71">
        <v>4274</v>
      </c>
      <c r="Y306" s="71">
        <v>6373</v>
      </c>
      <c r="Z306" s="71">
        <v>8438</v>
      </c>
      <c r="AA306" s="71">
        <v>2633</v>
      </c>
      <c r="AB306" s="71">
        <v>15775</v>
      </c>
      <c r="AC306" s="71">
        <v>0</v>
      </c>
      <c r="AD306" s="71">
        <v>2.3055070394354571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2064</v>
      </c>
      <c r="B307" s="70">
        <v>90</v>
      </c>
      <c r="C307" s="70">
        <v>5</v>
      </c>
      <c r="D307" s="70">
        <v>6</v>
      </c>
      <c r="E307" s="70">
        <v>2008</v>
      </c>
      <c r="F307" s="70" t="s">
        <v>792</v>
      </c>
      <c r="G307" s="70" t="s">
        <v>2059</v>
      </c>
      <c r="H307" s="70" t="s">
        <v>2060</v>
      </c>
      <c r="I307" s="148"/>
      <c r="J307" s="71">
        <v>46.790909814641367</v>
      </c>
      <c r="K307" s="71">
        <v>0.73138448557887659</v>
      </c>
      <c r="L307" s="71">
        <v>1.498271478096884</v>
      </c>
      <c r="M307" s="71">
        <v>16.719503419748289</v>
      </c>
      <c r="N307" s="71">
        <v>17.823476014496009</v>
      </c>
      <c r="O307" s="71">
        <v>16.541783660736659</v>
      </c>
      <c r="P307" s="71">
        <v>12.8435167627349</v>
      </c>
      <c r="Q307" s="71">
        <v>0.98068295752885504</v>
      </c>
      <c r="R307" s="71">
        <v>0</v>
      </c>
      <c r="S307" s="71">
        <v>1.45767057669252</v>
      </c>
      <c r="T307" s="72"/>
      <c r="U307" s="71">
        <v>6563074</v>
      </c>
      <c r="V307" s="71">
        <v>389</v>
      </c>
      <c r="W307" s="71">
        <v>15</v>
      </c>
      <c r="X307" s="71">
        <v>4274</v>
      </c>
      <c r="Y307" s="71">
        <v>6526</v>
      </c>
      <c r="Z307" s="71">
        <v>8472</v>
      </c>
      <c r="AA307" s="71">
        <v>2518</v>
      </c>
      <c r="AB307" s="71">
        <v>16025</v>
      </c>
      <c r="AC307" s="71">
        <v>0</v>
      </c>
      <c r="AD307" s="71">
        <v>1.45767057669252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2065</v>
      </c>
      <c r="B308" s="70">
        <v>91</v>
      </c>
      <c r="C308" s="70">
        <v>6</v>
      </c>
      <c r="D308" s="70">
        <v>6</v>
      </c>
      <c r="E308" s="70">
        <v>2009</v>
      </c>
      <c r="F308" s="70" t="s">
        <v>176</v>
      </c>
      <c r="G308" s="70" t="s">
        <v>2059</v>
      </c>
      <c r="H308" s="70" t="s">
        <v>2060</v>
      </c>
      <c r="I308" s="148"/>
      <c r="J308" s="71">
        <v>42.825339402013228</v>
      </c>
      <c r="K308" s="71">
        <v>0.78439741877549773</v>
      </c>
      <c r="L308" s="71">
        <v>5.3914811846313642</v>
      </c>
      <c r="M308" s="71">
        <v>21.345733890959259</v>
      </c>
      <c r="N308" s="71">
        <v>16.728858805314609</v>
      </c>
      <c r="O308" s="71">
        <v>16.86961023769814</v>
      </c>
      <c r="P308" s="71">
        <v>12.460889850974461</v>
      </c>
      <c r="Q308" s="71">
        <v>0.95036353592920297</v>
      </c>
      <c r="R308" s="71">
        <v>0</v>
      </c>
      <c r="S308" s="71">
        <v>2.0466580843843079</v>
      </c>
      <c r="T308" s="72"/>
      <c r="U308" s="71">
        <v>5290362</v>
      </c>
      <c r="V308" s="71">
        <v>481</v>
      </c>
      <c r="W308" s="71">
        <v>52</v>
      </c>
      <c r="X308" s="71">
        <v>6235</v>
      </c>
      <c r="Y308" s="71">
        <v>6712</v>
      </c>
      <c r="Z308" s="71">
        <v>8528</v>
      </c>
      <c r="AA308" s="71">
        <v>2508</v>
      </c>
      <c r="AB308" s="71">
        <v>16302</v>
      </c>
      <c r="AC308" s="71">
        <v>0</v>
      </c>
      <c r="AD308" s="71">
        <v>2.0466580843843079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43.06</v>
      </c>
      <c r="BK308" s="71">
        <v>0</v>
      </c>
      <c r="BL308" s="71">
        <v>105.09</v>
      </c>
      <c r="BM308" s="71">
        <v>0</v>
      </c>
      <c r="BN308" s="72"/>
      <c r="BO308" s="71">
        <v>0</v>
      </c>
      <c r="BP308" s="71">
        <v>0</v>
      </c>
      <c r="BQ308" s="71">
        <v>2</v>
      </c>
      <c r="BR308" s="71">
        <v>0</v>
      </c>
      <c r="BS308" s="71">
        <v>3</v>
      </c>
      <c r="BT308" s="71">
        <v>0</v>
      </c>
      <c r="BU308"/>
      <c r="BV308" s="70">
        <v>116.15</v>
      </c>
      <c r="BW308" s="70">
        <v>0</v>
      </c>
      <c r="BX308" s="70">
        <v>32</v>
      </c>
      <c r="BY308" s="70">
        <v>0</v>
      </c>
      <c r="BZ308" s="70">
        <v>0</v>
      </c>
      <c r="CA308" s="70">
        <v>0</v>
      </c>
      <c r="CB308" s="70">
        <v>0</v>
      </c>
      <c r="CC308" s="70">
        <v>0</v>
      </c>
      <c r="CD308" s="70">
        <v>0</v>
      </c>
    </row>
    <row r="309" spans="1:82">
      <c r="A309" s="70" t="s">
        <v>2066</v>
      </c>
      <c r="B309" s="70">
        <v>92</v>
      </c>
      <c r="C309" s="70">
        <v>7</v>
      </c>
      <c r="D309" s="70">
        <v>6</v>
      </c>
      <c r="E309" s="70">
        <v>2010</v>
      </c>
      <c r="F309" s="70" t="s">
        <v>177</v>
      </c>
      <c r="G309" s="70" t="s">
        <v>2059</v>
      </c>
      <c r="H309" s="70" t="s">
        <v>2060</v>
      </c>
      <c r="I309" s="148"/>
      <c r="J309" s="71">
        <v>44.407491138997493</v>
      </c>
      <c r="K309" s="71">
        <v>0.70318159464616159</v>
      </c>
      <c r="L309" s="71">
        <v>5.035928235011867</v>
      </c>
      <c r="M309" s="71">
        <v>21.594042878564419</v>
      </c>
      <c r="N309" s="71">
        <v>17.252495768599658</v>
      </c>
      <c r="O309" s="71">
        <v>16.947133664280361</v>
      </c>
      <c r="P309" s="71">
        <v>12.59660921060434</v>
      </c>
      <c r="Q309" s="71">
        <v>1.0017135785000999</v>
      </c>
      <c r="R309" s="71">
        <v>0</v>
      </c>
      <c r="S309" s="71">
        <v>2.114621953285829</v>
      </c>
      <c r="T309" s="72"/>
      <c r="U309" s="71">
        <v>5863841</v>
      </c>
      <c r="V309" s="71">
        <v>481</v>
      </c>
      <c r="W309" s="71">
        <v>52</v>
      </c>
      <c r="X309" s="71">
        <v>6235</v>
      </c>
      <c r="Y309" s="71">
        <v>6828</v>
      </c>
      <c r="Z309" s="71">
        <v>8607</v>
      </c>
      <c r="AA309" s="71">
        <v>2472</v>
      </c>
      <c r="AB309" s="71">
        <v>16465</v>
      </c>
      <c r="AC309" s="71">
        <v>0</v>
      </c>
      <c r="AD309" s="71">
        <v>2.114621953285829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44.664000000000001</v>
      </c>
      <c r="BK309" s="71">
        <v>0</v>
      </c>
      <c r="BL309" s="71">
        <v>93.757999999999996</v>
      </c>
      <c r="BM309" s="71">
        <v>0</v>
      </c>
      <c r="BN309" s="72"/>
      <c r="BO309" s="71">
        <v>0</v>
      </c>
      <c r="BP309" s="71">
        <v>0</v>
      </c>
      <c r="BQ309" s="71">
        <v>2</v>
      </c>
      <c r="BR309" s="71">
        <v>0</v>
      </c>
      <c r="BS309" s="71">
        <v>2</v>
      </c>
      <c r="BT309" s="71">
        <v>0</v>
      </c>
      <c r="BU309"/>
      <c r="BV309" s="70">
        <v>107.02200000000001</v>
      </c>
      <c r="BW309" s="70">
        <v>0</v>
      </c>
      <c r="BX309" s="70">
        <v>31.4</v>
      </c>
      <c r="BY309" s="70">
        <v>0</v>
      </c>
      <c r="BZ309" s="70">
        <v>0</v>
      </c>
      <c r="CA309" s="70">
        <v>0</v>
      </c>
      <c r="CB309" s="70">
        <v>0</v>
      </c>
      <c r="CC309" s="70">
        <v>0</v>
      </c>
      <c r="CD309" s="70">
        <v>0</v>
      </c>
    </row>
    <row r="310" spans="1:82">
      <c r="A310" s="70" t="s">
        <v>2067</v>
      </c>
      <c r="B310" s="70">
        <v>93</v>
      </c>
      <c r="C310" s="70">
        <v>8</v>
      </c>
      <c r="D310" s="70">
        <v>6</v>
      </c>
      <c r="E310" s="70">
        <v>2011</v>
      </c>
      <c r="F310" s="70" t="s">
        <v>178</v>
      </c>
      <c r="G310" s="70" t="s">
        <v>2059</v>
      </c>
      <c r="H310" s="70" t="s">
        <v>2060</v>
      </c>
      <c r="I310" s="148"/>
      <c r="J310" s="71">
        <v>48.088161507853023</v>
      </c>
      <c r="K310" s="71">
        <v>1.0615590064556311</v>
      </c>
      <c r="L310" s="71">
        <v>2.2204841361232242</v>
      </c>
      <c r="M310" s="71">
        <v>27.459439335043051</v>
      </c>
      <c r="N310" s="71">
        <v>20.32226094105847</v>
      </c>
      <c r="O310" s="71">
        <v>16.792988403697727</v>
      </c>
      <c r="P310" s="71">
        <v>12.024752303809448</v>
      </c>
      <c r="Q310" s="71">
        <v>1.17328996191514</v>
      </c>
      <c r="R310" s="71">
        <v>0</v>
      </c>
      <c r="S310" s="71">
        <v>2.3325410443106329</v>
      </c>
      <c r="T310" s="72"/>
      <c r="U310" s="71">
        <v>5966094</v>
      </c>
      <c r="V310" s="71">
        <v>481</v>
      </c>
      <c r="W310" s="71">
        <v>52</v>
      </c>
      <c r="X310" s="71">
        <v>6235</v>
      </c>
      <c r="Y310" s="71">
        <v>6963</v>
      </c>
      <c r="Z310" s="71">
        <v>8714</v>
      </c>
      <c r="AA310" s="71">
        <v>2430</v>
      </c>
      <c r="AB310" s="71">
        <v>16719</v>
      </c>
      <c r="AC310" s="71">
        <v>0</v>
      </c>
      <c r="AD310" s="71">
        <v>2.3325410443106329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43.45</v>
      </c>
      <c r="BK310" s="71">
        <v>0</v>
      </c>
      <c r="BL310" s="71">
        <v>92.165999999999997</v>
      </c>
      <c r="BM310" s="71">
        <v>0</v>
      </c>
      <c r="BN310" s="72"/>
      <c r="BO310" s="71">
        <v>0</v>
      </c>
      <c r="BP310" s="71">
        <v>0</v>
      </c>
      <c r="BQ310" s="71">
        <v>2</v>
      </c>
      <c r="BR310" s="71">
        <v>0</v>
      </c>
      <c r="BS310" s="71">
        <v>2</v>
      </c>
      <c r="BT310" s="71">
        <v>0</v>
      </c>
      <c r="BU310"/>
      <c r="BV310" s="70">
        <v>102.71599999999999</v>
      </c>
      <c r="BW310" s="70">
        <v>0</v>
      </c>
      <c r="BX310" s="70">
        <v>32.9</v>
      </c>
      <c r="BY310" s="70">
        <v>0</v>
      </c>
      <c r="BZ310" s="70">
        <v>0</v>
      </c>
      <c r="CA310" s="70">
        <v>0</v>
      </c>
      <c r="CB310" s="70">
        <v>0</v>
      </c>
      <c r="CC310" s="70">
        <v>0</v>
      </c>
      <c r="CD310" s="70">
        <v>0</v>
      </c>
    </row>
    <row r="311" spans="1:82">
      <c r="A311" s="70" t="s">
        <v>2068</v>
      </c>
      <c r="B311" s="70">
        <v>94</v>
      </c>
      <c r="C311" s="70">
        <v>9</v>
      </c>
      <c r="D311" s="70">
        <v>6</v>
      </c>
      <c r="E311" s="70">
        <v>2012</v>
      </c>
      <c r="F311" s="70" t="s">
        <v>179</v>
      </c>
      <c r="G311" s="1064" t="s">
        <v>2059</v>
      </c>
      <c r="H311" s="70" t="s">
        <v>2060</v>
      </c>
      <c r="I311" s="148"/>
      <c r="J311" s="71">
        <v>47.630705965410812</v>
      </c>
      <c r="K311" s="71">
        <v>1.047153057960279</v>
      </c>
      <c r="L311" s="71">
        <v>2.198396165188838</v>
      </c>
      <c r="M311" s="71">
        <v>28.91242654055128</v>
      </c>
      <c r="N311" s="71">
        <v>22.03512380250169</v>
      </c>
      <c r="O311" s="71">
        <v>16.76791170909836</v>
      </c>
      <c r="P311" s="71">
        <v>12.108097019707822</v>
      </c>
      <c r="Q311" s="71">
        <v>1.2953423061407701</v>
      </c>
      <c r="R311" s="71">
        <v>0</v>
      </c>
      <c r="S311" s="71">
        <v>1.931665998573646</v>
      </c>
      <c r="T311" s="72"/>
      <c r="U311" s="71">
        <v>6372091</v>
      </c>
      <c r="V311" s="71">
        <v>481</v>
      </c>
      <c r="W311" s="71">
        <v>52</v>
      </c>
      <c r="X311" s="71">
        <v>6235</v>
      </c>
      <c r="Y311" s="71">
        <v>7151</v>
      </c>
      <c r="Z311" s="71">
        <v>8770</v>
      </c>
      <c r="AA311" s="71">
        <v>2433</v>
      </c>
      <c r="AB311" s="71">
        <v>16989</v>
      </c>
      <c r="AC311" s="71">
        <v>0</v>
      </c>
      <c r="AD311" s="71">
        <v>1.931665998573646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48.683999999999997</v>
      </c>
      <c r="BK311" s="71">
        <v>0</v>
      </c>
      <c r="BL311" s="71">
        <v>104.298</v>
      </c>
      <c r="BM311" s="71">
        <v>0</v>
      </c>
      <c r="BN311" s="72"/>
      <c r="BO311" s="71">
        <v>0</v>
      </c>
      <c r="BP311" s="71">
        <v>0</v>
      </c>
      <c r="BQ311" s="71">
        <v>2</v>
      </c>
      <c r="BR311" s="71">
        <v>0</v>
      </c>
      <c r="BS311" s="71">
        <v>3</v>
      </c>
      <c r="BT311" s="71">
        <v>0</v>
      </c>
      <c r="BU311"/>
      <c r="BV311" s="70">
        <v>119.08199999999999</v>
      </c>
      <c r="BW311" s="70">
        <v>0</v>
      </c>
      <c r="BX311" s="70">
        <v>33.9</v>
      </c>
      <c r="BY311" s="70">
        <v>0</v>
      </c>
      <c r="BZ311" s="70">
        <v>0</v>
      </c>
      <c r="CA311" s="70">
        <v>0</v>
      </c>
      <c r="CB311" s="70">
        <v>0</v>
      </c>
      <c r="CC311" s="70">
        <v>0</v>
      </c>
      <c r="CD311" s="70">
        <v>0</v>
      </c>
    </row>
    <row r="312" spans="1:82">
      <c r="A312" s="70" t="s">
        <v>2069</v>
      </c>
      <c r="B312" s="70">
        <v>95</v>
      </c>
      <c r="C312" s="70">
        <v>10</v>
      </c>
      <c r="D312" s="70">
        <v>6</v>
      </c>
      <c r="E312" s="70">
        <v>2013</v>
      </c>
      <c r="F312" s="70" t="s">
        <v>180</v>
      </c>
      <c r="G312" s="1064" t="s">
        <v>2059</v>
      </c>
      <c r="H312" s="70" t="s">
        <v>2060</v>
      </c>
      <c r="I312" s="148"/>
      <c r="J312" s="71">
        <v>48.073730978343917</v>
      </c>
      <c r="K312" s="71">
        <v>0.90298968928844614</v>
      </c>
      <c r="L312" s="71">
        <v>2.0148848222743658</v>
      </c>
      <c r="M312" s="71">
        <v>30.763382450335051</v>
      </c>
      <c r="N312" s="71">
        <v>21.219888962592179</v>
      </c>
      <c r="O312" s="71">
        <v>16.362394583599091</v>
      </c>
      <c r="P312" s="71">
        <v>12.128743597486439</v>
      </c>
      <c r="Q312" s="71">
        <v>1.3097730617877601</v>
      </c>
      <c r="R312" s="71">
        <v>0</v>
      </c>
      <c r="S312" s="71">
        <v>2.010534529397864</v>
      </c>
      <c r="T312" s="72"/>
      <c r="U312" s="71">
        <v>6223097</v>
      </c>
      <c r="V312" s="71">
        <v>481</v>
      </c>
      <c r="W312" s="71">
        <v>52</v>
      </c>
      <c r="X312" s="71">
        <v>6235</v>
      </c>
      <c r="Y312" s="71">
        <v>7163</v>
      </c>
      <c r="Z312" s="71">
        <v>8940</v>
      </c>
      <c r="AA312" s="71">
        <v>2428</v>
      </c>
      <c r="AB312" s="71">
        <v>16932</v>
      </c>
      <c r="AC312" s="71">
        <v>0</v>
      </c>
      <c r="AD312" s="71">
        <v>2.010534529397864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55.667999999999999</v>
      </c>
      <c r="BK312" s="71">
        <v>0</v>
      </c>
      <c r="BL312" s="71">
        <v>42.817</v>
      </c>
      <c r="BM312" s="71">
        <v>0</v>
      </c>
      <c r="BN312" s="72"/>
      <c r="BO312" s="71">
        <v>0</v>
      </c>
      <c r="BP312" s="71">
        <v>0</v>
      </c>
      <c r="BQ312" s="71">
        <v>2</v>
      </c>
      <c r="BR312" s="71">
        <v>0</v>
      </c>
      <c r="BS312" s="71">
        <v>3</v>
      </c>
      <c r="BT312" s="71">
        <v>0</v>
      </c>
      <c r="BU312"/>
      <c r="BV312" s="70">
        <v>62.585000000000001</v>
      </c>
      <c r="BW312" s="70">
        <v>0</v>
      </c>
      <c r="BX312" s="70">
        <v>35.9</v>
      </c>
      <c r="BY312" s="70">
        <v>0</v>
      </c>
      <c r="BZ312" s="70">
        <v>0</v>
      </c>
      <c r="CA312" s="70">
        <v>0</v>
      </c>
      <c r="CB312" s="70">
        <v>0</v>
      </c>
      <c r="CC312" s="70">
        <v>0</v>
      </c>
      <c r="CD312" s="70">
        <v>0</v>
      </c>
    </row>
    <row r="313" spans="1:82">
      <c r="A313" s="70" t="s">
        <v>2070</v>
      </c>
      <c r="B313" s="70">
        <v>96</v>
      </c>
      <c r="C313" s="70">
        <v>11</v>
      </c>
      <c r="D313" s="70">
        <v>6</v>
      </c>
      <c r="E313" s="70">
        <v>2014</v>
      </c>
      <c r="F313" s="70" t="s">
        <v>181</v>
      </c>
      <c r="G313" s="70" t="s">
        <v>2059</v>
      </c>
      <c r="H313" s="70" t="s">
        <v>2060</v>
      </c>
      <c r="I313" s="148"/>
      <c r="J313" s="71">
        <v>37.848786743007473</v>
      </c>
      <c r="K313" s="71">
        <v>0.93850551193426157</v>
      </c>
      <c r="L313" s="71">
        <v>6.5485051460167814</v>
      </c>
      <c r="M313" s="71">
        <v>32.856229889523291</v>
      </c>
      <c r="N313" s="71">
        <v>19.451879459828309</v>
      </c>
      <c r="O313" s="71">
        <v>15.612014215128326</v>
      </c>
      <c r="P313" s="71">
        <v>12.242000244880725</v>
      </c>
      <c r="Q313" s="71">
        <v>1.2662975020748399</v>
      </c>
      <c r="R313" s="71">
        <v>0</v>
      </c>
      <c r="S313" s="71">
        <v>1.959517653700741</v>
      </c>
      <c r="T313" s="72"/>
      <c r="U313" s="71">
        <v>5619861</v>
      </c>
      <c r="V313" s="71">
        <v>478</v>
      </c>
      <c r="W313" s="71">
        <v>74</v>
      </c>
      <c r="X313" s="71">
        <v>7354</v>
      </c>
      <c r="Y313" s="71">
        <v>7319</v>
      </c>
      <c r="Z313" s="71">
        <v>8984</v>
      </c>
      <c r="AA313" s="71">
        <v>2438</v>
      </c>
      <c r="AB313" s="71">
        <v>17062</v>
      </c>
      <c r="AC313" s="71">
        <v>0</v>
      </c>
      <c r="AD313" s="71">
        <v>1.959517653700741</v>
      </c>
      <c r="AE313" s="72"/>
      <c r="AF313" s="71"/>
      <c r="AG313" s="71"/>
      <c r="AH313" s="71"/>
      <c r="AI313" s="71"/>
      <c r="AJ313" s="71"/>
      <c r="AK313" s="71"/>
      <c r="AL313" s="71"/>
      <c r="AM313" s="71"/>
      <c r="AN313" s="71"/>
      <c r="AO313" s="71"/>
      <c r="AP313" s="71"/>
      <c r="AQ313" s="72"/>
      <c r="AR313" s="71">
        <v>179</v>
      </c>
      <c r="AS313" s="71">
        <v>15</v>
      </c>
      <c r="AT313" s="71">
        <v>0</v>
      </c>
      <c r="AU313" s="71">
        <v>0</v>
      </c>
      <c r="AV313" s="71">
        <v>0</v>
      </c>
      <c r="AW313" s="71">
        <v>0</v>
      </c>
      <c r="AX313" s="71"/>
      <c r="AY313" s="72"/>
      <c r="AZ313" s="71">
        <v>729.7</v>
      </c>
      <c r="BA313" s="71">
        <v>262.5</v>
      </c>
      <c r="BB313" s="71">
        <v>0</v>
      </c>
      <c r="BC313" s="71">
        <v>0</v>
      </c>
      <c r="BD313" s="71">
        <v>0</v>
      </c>
      <c r="BE313" s="71">
        <v>0</v>
      </c>
      <c r="BF313" s="71"/>
      <c r="BG313" s="72"/>
      <c r="BH313" s="71">
        <v>0</v>
      </c>
      <c r="BI313" s="71">
        <v>0</v>
      </c>
      <c r="BJ313" s="71">
        <v>58.929000000000002</v>
      </c>
      <c r="BK313" s="71">
        <v>0</v>
      </c>
      <c r="BL313" s="71">
        <v>99.787000000000006</v>
      </c>
      <c r="BM313" s="71">
        <v>0</v>
      </c>
      <c r="BN313" s="72"/>
      <c r="BO313" s="71">
        <v>0</v>
      </c>
      <c r="BP313" s="71">
        <v>0</v>
      </c>
      <c r="BQ313" s="71">
        <v>2</v>
      </c>
      <c r="BR313" s="71">
        <v>0</v>
      </c>
      <c r="BS313" s="71">
        <v>3</v>
      </c>
      <c r="BT313" s="71">
        <v>0</v>
      </c>
      <c r="BU313"/>
      <c r="BV313" s="70">
        <v>127.44199999999999</v>
      </c>
      <c r="BW313" s="70">
        <v>0</v>
      </c>
      <c r="BX313" s="70">
        <v>31.274000000000001</v>
      </c>
      <c r="BY313" s="70">
        <v>0</v>
      </c>
      <c r="BZ313" s="70">
        <v>0</v>
      </c>
      <c r="CA313" s="70">
        <v>0</v>
      </c>
      <c r="CB313" s="70">
        <v>0</v>
      </c>
      <c r="CC313" s="70">
        <v>0</v>
      </c>
      <c r="CD313" s="70">
        <v>0</v>
      </c>
    </row>
    <row r="314" spans="1:82">
      <c r="A314" s="70" t="s">
        <v>2071</v>
      </c>
      <c r="B314" s="70">
        <v>97</v>
      </c>
      <c r="C314" s="70">
        <v>12</v>
      </c>
      <c r="D314" s="70">
        <v>6</v>
      </c>
      <c r="E314" s="70">
        <v>2015</v>
      </c>
      <c r="F314" s="70" t="s">
        <v>182</v>
      </c>
      <c r="G314" s="70" t="s">
        <v>2059</v>
      </c>
      <c r="H314" s="70" t="s">
        <v>2060</v>
      </c>
      <c r="I314" s="148"/>
      <c r="J314" s="71">
        <v>37.842722107969948</v>
      </c>
      <c r="K314" s="71">
        <v>0.99811340181116692</v>
      </c>
      <c r="L314" s="71">
        <v>8.1625378886506699</v>
      </c>
      <c r="M314" s="71">
        <v>34.957037826256688</v>
      </c>
      <c r="N314" s="71">
        <v>19.3414901242916</v>
      </c>
      <c r="O314" s="71">
        <v>15.428773832960005</v>
      </c>
      <c r="P314" s="71">
        <v>12.467759877135437</v>
      </c>
      <c r="Q314" s="71">
        <v>1.2365721724488801</v>
      </c>
      <c r="R314" s="71">
        <v>0</v>
      </c>
      <c r="S314" s="71">
        <v>1.7505190723877151</v>
      </c>
      <c r="T314" s="72"/>
      <c r="U314" s="71">
        <v>5097397</v>
      </c>
      <c r="V314" s="71">
        <v>478</v>
      </c>
      <c r="W314" s="71">
        <v>74</v>
      </c>
      <c r="X314" s="71">
        <v>7354</v>
      </c>
      <c r="Y314" s="71">
        <v>7310</v>
      </c>
      <c r="Z314" s="71">
        <v>8964</v>
      </c>
      <c r="AA314" s="71">
        <v>2481</v>
      </c>
      <c r="AB314" s="71">
        <v>17020</v>
      </c>
      <c r="AC314" s="71">
        <v>0</v>
      </c>
      <c r="AD314" s="71">
        <v>1.7505190723877151</v>
      </c>
      <c r="AE314" s="72"/>
      <c r="AF314" s="71">
        <v>51259280.817880869</v>
      </c>
      <c r="AG314" s="71">
        <v>827305.66418536822</v>
      </c>
      <c r="AH314" s="71">
        <v>1663603.84313524</v>
      </c>
      <c r="AI314" s="71">
        <v>43028263.757304452</v>
      </c>
      <c r="AJ314" s="71">
        <v>28531950.780657459</v>
      </c>
      <c r="AK314" s="71">
        <v>0</v>
      </c>
      <c r="AL314" s="71">
        <v>0</v>
      </c>
      <c r="AM314" s="71">
        <v>2332519.603785262</v>
      </c>
      <c r="AN314" s="71">
        <v>0</v>
      </c>
      <c r="AO314" s="71">
        <v>0</v>
      </c>
      <c r="AP314" s="71">
        <v>127642924.46694864</v>
      </c>
      <c r="AQ314" s="72"/>
      <c r="AR314" s="71">
        <v>205</v>
      </c>
      <c r="AS314" s="71">
        <v>22</v>
      </c>
      <c r="AT314" s="71">
        <v>0</v>
      </c>
      <c r="AU314" s="71">
        <v>0</v>
      </c>
      <c r="AV314" s="71">
        <v>0</v>
      </c>
      <c r="AW314" s="71">
        <v>0</v>
      </c>
      <c r="AX314" s="71"/>
      <c r="AY314" s="72"/>
      <c r="AZ314" s="71">
        <v>834.6</v>
      </c>
      <c r="BA314" s="71">
        <v>437.6</v>
      </c>
      <c r="BB314" s="71">
        <v>0</v>
      </c>
      <c r="BC314" s="71">
        <v>0</v>
      </c>
      <c r="BD314" s="71">
        <v>0</v>
      </c>
      <c r="BE314" s="71">
        <v>0</v>
      </c>
      <c r="BF314" s="71"/>
      <c r="BG314" s="72"/>
      <c r="BH314" s="71">
        <v>0</v>
      </c>
      <c r="BI314" s="71">
        <v>0</v>
      </c>
      <c r="BJ314" s="71">
        <v>60.127000000000002</v>
      </c>
      <c r="BK314" s="71">
        <v>0</v>
      </c>
      <c r="BL314" s="71">
        <v>95.374000000000009</v>
      </c>
      <c r="BM314" s="71">
        <v>0</v>
      </c>
      <c r="BN314" s="72"/>
      <c r="BO314" s="71">
        <v>0</v>
      </c>
      <c r="BP314" s="71">
        <v>0</v>
      </c>
      <c r="BQ314" s="71">
        <v>2</v>
      </c>
      <c r="BR314" s="71">
        <v>0</v>
      </c>
      <c r="BS314" s="71">
        <v>3</v>
      </c>
      <c r="BT314" s="71">
        <v>0</v>
      </c>
      <c r="BU314"/>
      <c r="BV314" s="70">
        <v>126.154</v>
      </c>
      <c r="BW314" s="70">
        <v>0</v>
      </c>
      <c r="BX314" s="70">
        <v>29.347000000000001</v>
      </c>
      <c r="BY314" s="70">
        <v>0</v>
      </c>
      <c r="BZ314" s="70">
        <v>0</v>
      </c>
      <c r="CA314" s="70">
        <v>0</v>
      </c>
      <c r="CB314" s="70">
        <v>0</v>
      </c>
      <c r="CC314" s="70">
        <v>0</v>
      </c>
      <c r="CD314" s="70">
        <v>0</v>
      </c>
    </row>
    <row r="315" spans="1:82">
      <c r="A315" s="70" t="s">
        <v>2072</v>
      </c>
      <c r="B315" s="70">
        <v>98</v>
      </c>
      <c r="C315" s="70">
        <v>13</v>
      </c>
      <c r="D315" s="70">
        <v>6</v>
      </c>
      <c r="E315" s="70">
        <v>2016</v>
      </c>
      <c r="F315" s="70" t="s">
        <v>155</v>
      </c>
      <c r="G315" s="70" t="s">
        <v>2059</v>
      </c>
      <c r="H315" s="70" t="s">
        <v>2060</v>
      </c>
      <c r="I315" s="148"/>
      <c r="J315" s="71">
        <v>32.535285088107365</v>
      </c>
      <c r="K315" s="71">
        <v>1.0280451682151794</v>
      </c>
      <c r="L315" s="71">
        <v>9.2240202206618278</v>
      </c>
      <c r="M315" s="71">
        <v>26.92593173349649</v>
      </c>
      <c r="N315" s="71">
        <v>18.579666689891294</v>
      </c>
      <c r="O315" s="71">
        <v>15.351933769395208</v>
      </c>
      <c r="P315" s="71">
        <v>12.812449740118113</v>
      </c>
      <c r="Q315" s="71">
        <v>1.201803953889973</v>
      </c>
      <c r="R315" s="71">
        <v>0</v>
      </c>
      <c r="S315" s="71">
        <v>2.2375194623786223</v>
      </c>
      <c r="T315" s="72"/>
      <c r="U315" s="71">
        <v>5124448</v>
      </c>
      <c r="V315" s="71">
        <v>478</v>
      </c>
      <c r="W315" s="71">
        <v>74</v>
      </c>
      <c r="X315" s="71">
        <v>7354</v>
      </c>
      <c r="Y315" s="71">
        <v>7403</v>
      </c>
      <c r="Z315" s="71">
        <v>9029</v>
      </c>
      <c r="AA315" s="71">
        <v>2637</v>
      </c>
      <c r="AB315" s="71">
        <v>17015</v>
      </c>
      <c r="AC315" s="71">
        <v>0</v>
      </c>
      <c r="AD315" s="71">
        <v>2.2375194623786219</v>
      </c>
      <c r="AE315" s="72"/>
      <c r="AF315" s="71">
        <v>46814748.637347743</v>
      </c>
      <c r="AG315" s="71">
        <v>813263.41072471009</v>
      </c>
      <c r="AH315" s="71">
        <v>1430725.752773935</v>
      </c>
      <c r="AI315" s="71">
        <v>41602501.387007654</v>
      </c>
      <c r="AJ315" s="71">
        <v>26074562.901129842</v>
      </c>
      <c r="AK315" s="71">
        <v>0</v>
      </c>
      <c r="AL315" s="71">
        <v>0</v>
      </c>
      <c r="AM315" s="71">
        <v>2333645.981271124</v>
      </c>
      <c r="AN315" s="71">
        <v>0</v>
      </c>
      <c r="AO315" s="71">
        <v>0</v>
      </c>
      <c r="AP315" s="71">
        <v>119069448.07025501</v>
      </c>
      <c r="AQ315" s="72"/>
      <c r="AR315" s="71">
        <v>228</v>
      </c>
      <c r="AS315" s="71">
        <v>25</v>
      </c>
      <c r="AT315" s="71">
        <v>0</v>
      </c>
      <c r="AU315" s="71">
        <v>0</v>
      </c>
      <c r="AV315" s="71">
        <v>0</v>
      </c>
      <c r="AW315" s="71">
        <v>0</v>
      </c>
      <c r="AX315" s="71"/>
      <c r="AY315" s="72"/>
      <c r="AZ315" s="71">
        <v>940.5</v>
      </c>
      <c r="BA315" s="71">
        <v>475.1</v>
      </c>
      <c r="BB315" s="71">
        <v>0</v>
      </c>
      <c r="BC315" s="71">
        <v>0</v>
      </c>
      <c r="BD315" s="71">
        <v>0</v>
      </c>
      <c r="BE315" s="71">
        <v>0</v>
      </c>
      <c r="BF315" s="71"/>
      <c r="BG315" s="72"/>
      <c r="BH315" s="71">
        <v>0</v>
      </c>
      <c r="BI315" s="71">
        <v>0</v>
      </c>
      <c r="BJ315" s="71">
        <v>55.956000000000003</v>
      </c>
      <c r="BK315" s="71">
        <v>0</v>
      </c>
      <c r="BL315" s="71">
        <v>97.006</v>
      </c>
      <c r="BM315" s="71">
        <v>0</v>
      </c>
      <c r="BN315" s="72"/>
      <c r="BO315" s="71">
        <v>0</v>
      </c>
      <c r="BP315" s="71">
        <v>0</v>
      </c>
      <c r="BQ315" s="71">
        <v>2</v>
      </c>
      <c r="BR315" s="71">
        <v>0</v>
      </c>
      <c r="BS315" s="71">
        <v>3</v>
      </c>
      <c r="BT315" s="71">
        <v>0</v>
      </c>
      <c r="BU315"/>
      <c r="BV315" s="70">
        <v>122.387</v>
      </c>
      <c r="BW315" s="70">
        <v>0</v>
      </c>
      <c r="BX315" s="70">
        <v>30.574999999999999</v>
      </c>
      <c r="BY315" s="70">
        <v>0</v>
      </c>
      <c r="BZ315" s="70">
        <v>0</v>
      </c>
      <c r="CA315" s="70">
        <v>0</v>
      </c>
      <c r="CB315" s="70">
        <v>0</v>
      </c>
      <c r="CC315" s="70">
        <v>0</v>
      </c>
      <c r="CD315" s="70">
        <v>0</v>
      </c>
    </row>
    <row r="316" spans="1:82">
      <c r="A316" s="70" t="s">
        <v>2073</v>
      </c>
      <c r="B316" s="70">
        <v>99</v>
      </c>
      <c r="C316" s="70">
        <v>14</v>
      </c>
      <c r="D316" s="70">
        <v>6</v>
      </c>
      <c r="E316" s="70">
        <v>2017</v>
      </c>
      <c r="F316" s="70" t="s">
        <v>156</v>
      </c>
      <c r="G316" s="70" t="s">
        <v>2059</v>
      </c>
      <c r="H316" s="70" t="s">
        <v>2060</v>
      </c>
      <c r="I316" s="148"/>
      <c r="J316" s="71">
        <v>27.771658568950826</v>
      </c>
      <c r="K316" s="71">
        <v>1.0517082574726642</v>
      </c>
      <c r="L316" s="71">
        <v>7.5968863249743546</v>
      </c>
      <c r="M316" s="71">
        <v>27.013515769902614</v>
      </c>
      <c r="N316" s="71">
        <v>19.075191188964887</v>
      </c>
      <c r="O316" s="71">
        <v>15.245265831308757</v>
      </c>
      <c r="P316" s="71">
        <v>12.82301837582124</v>
      </c>
      <c r="Q316" s="71">
        <v>1.15834622074546</v>
      </c>
      <c r="R316" s="71">
        <v>0</v>
      </c>
      <c r="S316" s="71">
        <v>1.9141381848355818</v>
      </c>
      <c r="T316" s="72"/>
      <c r="U316" s="71">
        <v>4724942</v>
      </c>
      <c r="V316" s="71">
        <v>478</v>
      </c>
      <c r="W316" s="71">
        <v>74</v>
      </c>
      <c r="X316" s="71">
        <v>7354</v>
      </c>
      <c r="Y316" s="71">
        <v>7450</v>
      </c>
      <c r="Z316" s="71">
        <v>9115</v>
      </c>
      <c r="AA316" s="71">
        <v>2656</v>
      </c>
      <c r="AB316" s="71">
        <v>16959</v>
      </c>
      <c r="AC316" s="71">
        <v>0</v>
      </c>
      <c r="AD316" s="71">
        <v>1.9141381848355821</v>
      </c>
      <c r="AE316" s="72"/>
      <c r="AF316" s="71">
        <v>41063444.900431924</v>
      </c>
      <c r="AG316" s="71">
        <v>850533.58832558361</v>
      </c>
      <c r="AH316" s="71">
        <v>1601136.3479211009</v>
      </c>
      <c r="AI316" s="71">
        <v>43541484.83692731</v>
      </c>
      <c r="AJ316" s="71">
        <v>28289035.349446181</v>
      </c>
      <c r="AK316" s="71">
        <v>0</v>
      </c>
      <c r="AL316" s="71">
        <v>0</v>
      </c>
      <c r="AM316" s="71">
        <v>2329604.9548131018</v>
      </c>
      <c r="AN316" s="71">
        <v>0</v>
      </c>
      <c r="AO316" s="71">
        <v>0</v>
      </c>
      <c r="AP316" s="71">
        <v>117675239.9778652</v>
      </c>
      <c r="AQ316" s="72"/>
      <c r="AR316" s="71">
        <v>254</v>
      </c>
      <c r="AS316" s="71">
        <v>30</v>
      </c>
      <c r="AT316" s="71">
        <v>0</v>
      </c>
      <c r="AU316" s="71">
        <v>0</v>
      </c>
      <c r="AV316" s="71">
        <v>0</v>
      </c>
      <c r="AW316" s="71">
        <v>0</v>
      </c>
      <c r="AX316" s="71"/>
      <c r="AY316" s="72"/>
      <c r="AZ316" s="71">
        <v>1057.5999999999999</v>
      </c>
      <c r="BA316" s="71">
        <v>2581.6</v>
      </c>
      <c r="BB316" s="71">
        <v>0</v>
      </c>
      <c r="BC316" s="71">
        <v>0</v>
      </c>
      <c r="BD316" s="71">
        <v>0</v>
      </c>
      <c r="BE316" s="71">
        <v>0</v>
      </c>
      <c r="BF316" s="71"/>
      <c r="BG316" s="72"/>
      <c r="BH316" s="71">
        <v>0</v>
      </c>
      <c r="BI316" s="71">
        <v>0</v>
      </c>
      <c r="BJ316" s="71">
        <v>55.423999999999999</v>
      </c>
      <c r="BK316" s="71">
        <v>0</v>
      </c>
      <c r="BL316" s="71">
        <v>97.548000000000002</v>
      </c>
      <c r="BM316" s="71">
        <v>0</v>
      </c>
      <c r="BN316" s="72"/>
      <c r="BO316" s="71">
        <v>0</v>
      </c>
      <c r="BP316" s="71">
        <v>0</v>
      </c>
      <c r="BQ316" s="71">
        <v>2</v>
      </c>
      <c r="BR316" s="71">
        <v>0</v>
      </c>
      <c r="BS316" s="71">
        <v>3</v>
      </c>
      <c r="BT316" s="71">
        <v>0</v>
      </c>
      <c r="BU316"/>
      <c r="BV316" s="70">
        <v>122.854</v>
      </c>
      <c r="BW316" s="70">
        <v>0</v>
      </c>
      <c r="BX316" s="70">
        <v>30.117999999999999</v>
      </c>
      <c r="BY316" s="70">
        <v>0</v>
      </c>
      <c r="BZ316" s="70">
        <v>0</v>
      </c>
      <c r="CA316" s="70">
        <v>0</v>
      </c>
      <c r="CB316" s="70">
        <v>0</v>
      </c>
      <c r="CC316" s="70">
        <v>0</v>
      </c>
      <c r="CD316" s="70">
        <v>0</v>
      </c>
    </row>
    <row r="317" spans="1:82">
      <c r="A317" s="70" t="s">
        <v>2074</v>
      </c>
      <c r="B317" s="70">
        <v>100</v>
      </c>
      <c r="C317" s="70">
        <v>15</v>
      </c>
      <c r="D317" s="70">
        <v>6</v>
      </c>
      <c r="E317" s="70">
        <v>2018</v>
      </c>
      <c r="F317" s="70" t="s">
        <v>183</v>
      </c>
      <c r="G317" s="70" t="s">
        <v>2059</v>
      </c>
      <c r="H317" s="70" t="s">
        <v>2060</v>
      </c>
      <c r="I317" s="148"/>
      <c r="J317" s="71">
        <v>27.174821699240173</v>
      </c>
      <c r="K317" s="71">
        <v>0.98873437699759115</v>
      </c>
      <c r="L317" s="71">
        <v>7.0995184758829586</v>
      </c>
      <c r="M317" s="71">
        <v>26.807538141504892</v>
      </c>
      <c r="N317" s="71">
        <v>17.984878634623492</v>
      </c>
      <c r="O317" s="71">
        <v>14.981816287047726</v>
      </c>
      <c r="P317" s="71">
        <v>13.058646280075033</v>
      </c>
      <c r="Q317" s="71">
        <v>1.0604881041174901</v>
      </c>
      <c r="R317" s="71">
        <v>0</v>
      </c>
      <c r="S317" s="71">
        <v>2.3102788854730694</v>
      </c>
      <c r="T317" s="72"/>
      <c r="U317" s="71">
        <v>4671079</v>
      </c>
      <c r="V317" s="71">
        <v>478</v>
      </c>
      <c r="W317" s="71">
        <v>74</v>
      </c>
      <c r="X317" s="71">
        <v>7354</v>
      </c>
      <c r="Y317" s="71">
        <v>7383</v>
      </c>
      <c r="Z317" s="71">
        <v>9129</v>
      </c>
      <c r="AA317" s="71">
        <v>2732</v>
      </c>
      <c r="AB317" s="71">
        <v>16732</v>
      </c>
      <c r="AC317" s="71">
        <v>0</v>
      </c>
      <c r="AD317" s="71">
        <v>2.3102788854730689</v>
      </c>
      <c r="AE317" s="72"/>
      <c r="AF317" s="71">
        <v>39484400.427763641</v>
      </c>
      <c r="AG317" s="71">
        <v>754362.14276394516</v>
      </c>
      <c r="AH317" s="71">
        <v>1525109.933700403</v>
      </c>
      <c r="AI317" s="71">
        <v>41695598.476873063</v>
      </c>
      <c r="AJ317" s="71">
        <v>26156280.67639704</v>
      </c>
      <c r="AK317" s="71">
        <v>0</v>
      </c>
      <c r="AL317" s="71">
        <v>0</v>
      </c>
      <c r="AM317" s="71">
        <v>2303178.384427309</v>
      </c>
      <c r="AN317" s="71">
        <v>0</v>
      </c>
      <c r="AO317" s="71">
        <v>0</v>
      </c>
      <c r="AP317" s="71">
        <v>111918930.0419254</v>
      </c>
      <c r="AQ317" s="72"/>
      <c r="AR317" s="71">
        <v>279</v>
      </c>
      <c r="AS317" s="71">
        <v>45</v>
      </c>
      <c r="AT317" s="71">
        <v>0</v>
      </c>
      <c r="AU317" s="71">
        <v>0</v>
      </c>
      <c r="AV317" s="71">
        <v>0</v>
      </c>
      <c r="AW317" s="71">
        <v>0</v>
      </c>
      <c r="AX317" s="71"/>
      <c r="AY317" s="72"/>
      <c r="AZ317" s="71">
        <v>1171.5</v>
      </c>
      <c r="BA317" s="71">
        <v>3174</v>
      </c>
      <c r="BB317" s="71">
        <v>0</v>
      </c>
      <c r="BC317" s="71">
        <v>0</v>
      </c>
      <c r="BD317" s="71">
        <v>0</v>
      </c>
      <c r="BE317" s="71">
        <v>0</v>
      </c>
      <c r="BF317" s="71"/>
      <c r="BG317" s="72"/>
      <c r="BH317" s="71">
        <v>0</v>
      </c>
      <c r="BI317" s="71">
        <v>0</v>
      </c>
      <c r="BJ317" s="71">
        <v>59.033000000000001</v>
      </c>
      <c r="BK317" s="71">
        <v>0</v>
      </c>
      <c r="BL317" s="71">
        <v>99.025999999999996</v>
      </c>
      <c r="BM317" s="71">
        <v>0</v>
      </c>
      <c r="BN317" s="72"/>
      <c r="BO317" s="71">
        <v>0</v>
      </c>
      <c r="BP317" s="71">
        <v>0</v>
      </c>
      <c r="BQ317" s="71">
        <v>2</v>
      </c>
      <c r="BR317" s="71">
        <v>0</v>
      </c>
      <c r="BS317" s="71">
        <v>3</v>
      </c>
      <c r="BT317" s="71">
        <v>0</v>
      </c>
      <c r="BU317"/>
      <c r="BV317" s="70">
        <v>127.733</v>
      </c>
      <c r="BW317" s="70">
        <v>0</v>
      </c>
      <c r="BX317" s="70">
        <v>30.326000000000001</v>
      </c>
      <c r="BY317" s="70">
        <v>0</v>
      </c>
      <c r="BZ317" s="70">
        <v>0</v>
      </c>
      <c r="CA317" s="70">
        <v>0</v>
      </c>
      <c r="CB317" s="70">
        <v>0</v>
      </c>
      <c r="CC317" s="70">
        <v>0</v>
      </c>
      <c r="CD317" s="70">
        <v>0</v>
      </c>
    </row>
    <row r="318" spans="1:82">
      <c r="A318" s="70" t="s">
        <v>2075</v>
      </c>
      <c r="B318" s="70">
        <v>101</v>
      </c>
      <c r="C318" s="70">
        <v>16</v>
      </c>
      <c r="D318" s="70">
        <v>6</v>
      </c>
      <c r="E318" s="70">
        <v>2019</v>
      </c>
      <c r="F318" s="70" t="s">
        <v>158</v>
      </c>
      <c r="G318" s="70" t="s">
        <v>2059</v>
      </c>
      <c r="H318" s="70" t="s">
        <v>2060</v>
      </c>
      <c r="I318" s="148"/>
      <c r="J318" s="71">
        <v>25.981372598778449</v>
      </c>
      <c r="K318" s="71">
        <v>0.89535971721810148</v>
      </c>
      <c r="L318" s="71">
        <v>7.1984681643584194</v>
      </c>
      <c r="M318" s="71">
        <v>25.93748815182537</v>
      </c>
      <c r="N318" s="71">
        <v>16.96830058971566</v>
      </c>
      <c r="O318" s="71">
        <v>14.670953409782705</v>
      </c>
      <c r="P318" s="71">
        <v>12.988570660861189</v>
      </c>
      <c r="Q318" s="71">
        <v>1.0302521152866499</v>
      </c>
      <c r="R318" s="71">
        <v>0</v>
      </c>
      <c r="S318" s="71">
        <v>2.2034866827994768</v>
      </c>
      <c r="T318" s="72"/>
      <c r="U318" s="71">
        <v>4669744</v>
      </c>
      <c r="V318" s="71">
        <v>478</v>
      </c>
      <c r="W318" s="71">
        <v>74</v>
      </c>
      <c r="X318" s="71">
        <v>7354</v>
      </c>
      <c r="Y318" s="71">
        <v>7437</v>
      </c>
      <c r="Z318" s="71">
        <v>9185</v>
      </c>
      <c r="AA318" s="71">
        <v>2697</v>
      </c>
      <c r="AB318" s="71">
        <v>16695</v>
      </c>
      <c r="AC318" s="71">
        <v>0</v>
      </c>
      <c r="AD318" s="71">
        <v>2.2034866827994768</v>
      </c>
      <c r="AE318" s="72"/>
      <c r="AF318" s="71">
        <v>39714054.386692621</v>
      </c>
      <c r="AG318" s="71">
        <v>727606.91656440194</v>
      </c>
      <c r="AH318" s="71">
        <v>1621154.6499298769</v>
      </c>
      <c r="AI318" s="71">
        <v>42098976.200786188</v>
      </c>
      <c r="AJ318" s="71">
        <v>25597599.28646037</v>
      </c>
      <c r="AK318" s="71">
        <v>0</v>
      </c>
      <c r="AL318" s="71">
        <v>0</v>
      </c>
      <c r="AM318" s="71">
        <v>2273733.3201072887</v>
      </c>
      <c r="AN318" s="71">
        <v>0</v>
      </c>
      <c r="AO318" s="71">
        <v>0</v>
      </c>
      <c r="AP318" s="71">
        <v>112033124.76054075</v>
      </c>
      <c r="AQ318" s="72"/>
      <c r="AR318" s="71">
        <v>319</v>
      </c>
      <c r="AS318" s="71">
        <v>49</v>
      </c>
      <c r="AT318" s="71">
        <v>0</v>
      </c>
      <c r="AU318" s="71">
        <v>0</v>
      </c>
      <c r="AV318" s="71">
        <v>0</v>
      </c>
      <c r="AW318" s="71">
        <v>0</v>
      </c>
      <c r="AX318" s="71"/>
      <c r="AY318" s="72"/>
      <c r="AZ318" s="71">
        <v>1355.7</v>
      </c>
      <c r="BA318" s="71">
        <v>3241.3</v>
      </c>
      <c r="BB318" s="71">
        <v>0</v>
      </c>
      <c r="BC318" s="71">
        <v>0</v>
      </c>
      <c r="BD318" s="71">
        <v>0</v>
      </c>
      <c r="BE318" s="71">
        <v>0</v>
      </c>
      <c r="BF318" s="71"/>
      <c r="BG318" s="72"/>
      <c r="BH318" s="71">
        <v>0</v>
      </c>
      <c r="BI318" s="71">
        <v>0</v>
      </c>
      <c r="BJ318" s="71">
        <v>57.72</v>
      </c>
      <c r="BK318" s="71">
        <v>0</v>
      </c>
      <c r="BL318" s="71">
        <v>94.495000000000005</v>
      </c>
      <c r="BM318" s="71">
        <v>0</v>
      </c>
      <c r="BN318" s="72"/>
      <c r="BO318" s="71">
        <v>0</v>
      </c>
      <c r="BP318" s="71">
        <v>0</v>
      </c>
      <c r="BQ318" s="71">
        <v>2</v>
      </c>
      <c r="BR318" s="71">
        <v>0</v>
      </c>
      <c r="BS318" s="71">
        <v>3</v>
      </c>
      <c r="BT318" s="71">
        <v>0</v>
      </c>
      <c r="BU318"/>
      <c r="BV318" s="70">
        <v>123.569</v>
      </c>
      <c r="BW318" s="70">
        <v>0</v>
      </c>
      <c r="BX318" s="70">
        <v>28.646000000000001</v>
      </c>
      <c r="BY318" s="70">
        <v>0</v>
      </c>
      <c r="BZ318" s="70">
        <v>0</v>
      </c>
      <c r="CA318" s="70">
        <v>0</v>
      </c>
      <c r="CB318" s="70">
        <v>0</v>
      </c>
      <c r="CC318" s="70">
        <v>0</v>
      </c>
      <c r="CD318" s="70">
        <v>0</v>
      </c>
    </row>
    <row r="319" spans="1:82">
      <c r="A319" s="70" t="s">
        <v>2076</v>
      </c>
      <c r="B319" s="70">
        <v>102</v>
      </c>
      <c r="C319" s="70">
        <v>17</v>
      </c>
      <c r="D319" s="70">
        <v>6</v>
      </c>
      <c r="E319" s="70">
        <v>2020</v>
      </c>
      <c r="F319" s="70" t="s">
        <v>159</v>
      </c>
      <c r="G319" s="70" t="s">
        <v>2059</v>
      </c>
      <c r="H319" s="70" t="s">
        <v>2060</v>
      </c>
      <c r="I319" s="148"/>
      <c r="J319" s="71">
        <v>85.329592965383711</v>
      </c>
      <c r="K319" s="71">
        <v>0.92216206683460888</v>
      </c>
      <c r="L319" s="71">
        <v>7.1313550959172973</v>
      </c>
      <c r="M319" s="71">
        <v>23.707650203790553</v>
      </c>
      <c r="N319" s="71">
        <v>17.018890063795283</v>
      </c>
      <c r="O319" s="71">
        <v>12.774061497666512</v>
      </c>
      <c r="P319" s="71">
        <v>12.500917427234731</v>
      </c>
      <c r="Q319" s="71">
        <v>0.97804047974128305</v>
      </c>
      <c r="R319" s="71">
        <v>0</v>
      </c>
      <c r="S319" s="71">
        <v>2.2969317488926748</v>
      </c>
      <c r="T319" s="72"/>
      <c r="U319" s="71">
        <v>16844162</v>
      </c>
      <c r="V319" s="71">
        <v>488</v>
      </c>
      <c r="W319" s="71">
        <v>90</v>
      </c>
      <c r="X319" s="71">
        <v>7702</v>
      </c>
      <c r="Y319" s="71">
        <v>7422</v>
      </c>
      <c r="Z319" s="71">
        <v>9128</v>
      </c>
      <c r="AA319" s="71">
        <v>2759</v>
      </c>
      <c r="AB319" s="71">
        <v>16588</v>
      </c>
      <c r="AC319" s="71">
        <v>0</v>
      </c>
      <c r="AD319" s="71">
        <v>2.2969317488926748</v>
      </c>
      <c r="AE319" s="72"/>
      <c r="AF319" s="71">
        <v>134195711.73224211</v>
      </c>
      <c r="AG319" s="71">
        <v>705514.08414491767</v>
      </c>
      <c r="AH319" s="71">
        <v>1668232.9148625256</v>
      </c>
      <c r="AI319" s="71">
        <v>39076839.345185466</v>
      </c>
      <c r="AJ319" s="71">
        <v>26351084.698881909</v>
      </c>
      <c r="AK319" s="71"/>
      <c r="AL319" s="71"/>
      <c r="AM319" s="71">
        <v>2164918.2965238811</v>
      </c>
      <c r="AN319" s="71"/>
      <c r="AO319" s="71"/>
      <c r="AP319" s="71">
        <v>204162301.07184076</v>
      </c>
      <c r="AQ319" s="72"/>
      <c r="AR319" s="71">
        <v>360</v>
      </c>
      <c r="AS319" s="71">
        <v>50</v>
      </c>
      <c r="AT319" s="71">
        <v>0</v>
      </c>
      <c r="AU319" s="71">
        <v>0</v>
      </c>
      <c r="AV319" s="71">
        <v>0</v>
      </c>
      <c r="AW319" s="71">
        <v>0</v>
      </c>
      <c r="AX319" s="71"/>
      <c r="AY319" s="72"/>
      <c r="AZ319" s="71">
        <v>1547.5</v>
      </c>
      <c r="BA319" s="71">
        <v>4991.3</v>
      </c>
      <c r="BB319" s="71">
        <v>0</v>
      </c>
      <c r="BC319" s="71">
        <v>0</v>
      </c>
      <c r="BD319" s="71">
        <v>0</v>
      </c>
      <c r="BE319" s="71">
        <v>0</v>
      </c>
      <c r="BF319" s="71"/>
      <c r="BG319" s="72"/>
      <c r="BH319" s="71">
        <v>0</v>
      </c>
      <c r="BI319" s="71">
        <v>0</v>
      </c>
      <c r="BJ319" s="71">
        <v>53.374000000000002</v>
      </c>
      <c r="BK319" s="71">
        <v>0</v>
      </c>
      <c r="BL319" s="71">
        <v>93.566000000000003</v>
      </c>
      <c r="BM319" s="71">
        <v>0</v>
      </c>
      <c r="BN319" s="72"/>
      <c r="BO319" s="71">
        <v>0</v>
      </c>
      <c r="BP319" s="71">
        <v>0</v>
      </c>
      <c r="BQ319" s="71">
        <v>2</v>
      </c>
      <c r="BR319" s="71">
        <v>0</v>
      </c>
      <c r="BS319" s="71">
        <v>3</v>
      </c>
      <c r="BT319" s="71">
        <v>0</v>
      </c>
      <c r="BU319"/>
      <c r="BV319" s="70">
        <v>118.54</v>
      </c>
      <c r="BW319" s="70">
        <v>0</v>
      </c>
      <c r="BX319" s="70">
        <v>28.4</v>
      </c>
      <c r="BY319" s="70">
        <v>0</v>
      </c>
      <c r="BZ319" s="70">
        <v>0</v>
      </c>
      <c r="CA319" s="70">
        <v>0</v>
      </c>
      <c r="CB319" s="70">
        <v>0</v>
      </c>
      <c r="CC319" s="70">
        <v>0</v>
      </c>
      <c r="CD319" s="70">
        <v>0</v>
      </c>
    </row>
    <row r="320" spans="1:82">
      <c r="A320" s="70" t="s">
        <v>2077</v>
      </c>
      <c r="B320" s="70">
        <v>102</v>
      </c>
      <c r="C320" s="70">
        <v>18</v>
      </c>
      <c r="D320" s="70">
        <v>6</v>
      </c>
      <c r="E320" s="70">
        <v>2021</v>
      </c>
      <c r="F320" s="70" t="s">
        <v>160</v>
      </c>
      <c r="G320" s="70" t="s">
        <v>2059</v>
      </c>
      <c r="H320" s="70" t="s">
        <v>2060</v>
      </c>
      <c r="I320" s="148"/>
      <c r="J320" s="71">
        <v>27.781959573583837</v>
      </c>
      <c r="K320" s="71">
        <v>1.0561947450154352</v>
      </c>
      <c r="L320" s="71">
        <v>7.66521863656323</v>
      </c>
      <c r="M320" s="71">
        <v>25.930764858269708</v>
      </c>
      <c r="N320" s="71">
        <v>17.256639335702634</v>
      </c>
      <c r="O320" s="71">
        <v>12.512202952681847</v>
      </c>
      <c r="P320" s="71">
        <v>13.149906021607087</v>
      </c>
      <c r="Q320" s="71">
        <v>0.96624824032016898</v>
      </c>
      <c r="R320" s="71">
        <v>0</v>
      </c>
      <c r="S320" s="71">
        <v>2.0443865291127019</v>
      </c>
      <c r="T320" s="72"/>
      <c r="U320" s="71">
        <v>5410252</v>
      </c>
      <c r="V320" s="71">
        <v>488</v>
      </c>
      <c r="W320" s="71">
        <v>90</v>
      </c>
      <c r="X320" s="71">
        <v>7702</v>
      </c>
      <c r="Y320" s="71">
        <v>7466</v>
      </c>
      <c r="Z320" s="71">
        <v>9206</v>
      </c>
      <c r="AA320" s="71">
        <v>2830</v>
      </c>
      <c r="AB320" s="71">
        <v>16549</v>
      </c>
      <c r="AC320" s="71">
        <v>0</v>
      </c>
      <c r="AD320" s="71">
        <v>2.0443865291127019</v>
      </c>
      <c r="AE320" s="72"/>
      <c r="AF320" s="71">
        <v>42980031.330398001</v>
      </c>
      <c r="AG320" s="71">
        <v>809781.26865316776</v>
      </c>
      <c r="AH320" s="71">
        <v>1706117.3457940698</v>
      </c>
      <c r="AI320" s="71">
        <v>42245784.383869365</v>
      </c>
      <c r="AJ320" s="71">
        <v>25548022.677142799</v>
      </c>
      <c r="AK320" s="71">
        <v>0</v>
      </c>
      <c r="AL320" s="71">
        <v>0</v>
      </c>
      <c r="AM320" s="71">
        <v>2172286.0793313305</v>
      </c>
      <c r="AN320" s="71">
        <v>0</v>
      </c>
      <c r="AO320" s="71">
        <v>0</v>
      </c>
      <c r="AP320" s="71">
        <v>115462023.08518873</v>
      </c>
      <c r="AQ320" s="72"/>
      <c r="AR320" s="71">
        <v>393</v>
      </c>
      <c r="AS320" s="71">
        <v>50</v>
      </c>
      <c r="AT320" s="71">
        <v>0</v>
      </c>
      <c r="AU320" s="71">
        <v>0</v>
      </c>
      <c r="AV320" s="71">
        <v>0</v>
      </c>
      <c r="AW320" s="71">
        <v>0</v>
      </c>
      <c r="AX320" s="71"/>
      <c r="AY320" s="72"/>
      <c r="AZ320" s="71">
        <v>1718.8000000000011</v>
      </c>
      <c r="BA320" s="71">
        <v>4991.3</v>
      </c>
      <c r="BB320" s="71">
        <v>0</v>
      </c>
      <c r="BC320" s="71">
        <v>0</v>
      </c>
      <c r="BD320" s="71">
        <v>0</v>
      </c>
      <c r="BE320" s="71">
        <v>0</v>
      </c>
      <c r="BF320" s="71"/>
      <c r="BG320" s="72"/>
      <c r="BH320" s="71">
        <v>0</v>
      </c>
      <c r="BI320" s="71">
        <v>0</v>
      </c>
      <c r="BJ320" s="71">
        <v>53.334000000000003</v>
      </c>
      <c r="BK320" s="71">
        <v>0</v>
      </c>
      <c r="BL320" s="71">
        <v>94.353999999999999</v>
      </c>
      <c r="BM320" s="71">
        <v>0</v>
      </c>
      <c r="BN320" s="72"/>
      <c r="BO320" s="71">
        <v>0</v>
      </c>
      <c r="BP320" s="71">
        <v>0</v>
      </c>
      <c r="BQ320" s="71">
        <v>2</v>
      </c>
      <c r="BR320" s="71">
        <v>0</v>
      </c>
      <c r="BS320" s="71">
        <v>3</v>
      </c>
      <c r="BT320" s="71">
        <v>0</v>
      </c>
      <c r="BU320"/>
      <c r="BV320" s="70">
        <v>120.08799999999999</v>
      </c>
      <c r="BW320" s="70">
        <v>0</v>
      </c>
      <c r="BX320" s="70">
        <v>27.6</v>
      </c>
      <c r="BY320" s="70">
        <v>0</v>
      </c>
      <c r="BZ320" s="70">
        <v>0</v>
      </c>
      <c r="CA320" s="70">
        <v>0</v>
      </c>
      <c r="CB320" s="70">
        <v>0</v>
      </c>
      <c r="CC320" s="70">
        <v>0</v>
      </c>
      <c r="CD320" s="70">
        <v>0</v>
      </c>
    </row>
    <row r="321" spans="1:82">
      <c r="A321" s="70" t="s">
        <v>2078</v>
      </c>
      <c r="B321" s="70">
        <v>102</v>
      </c>
      <c r="C321" s="70">
        <v>19</v>
      </c>
      <c r="D321" s="70">
        <v>6</v>
      </c>
      <c r="E321" s="70">
        <v>2022</v>
      </c>
      <c r="F321" s="70" t="s">
        <v>161</v>
      </c>
      <c r="G321" s="70" t="s">
        <v>2059</v>
      </c>
      <c r="H321" s="70" t="s">
        <v>2060</v>
      </c>
      <c r="I321" s="148"/>
      <c r="J321" s="71">
        <v>26.205983191275337</v>
      </c>
      <c r="K321" s="71">
        <v>0.99694614346873112</v>
      </c>
      <c r="L321" s="71">
        <v>6.7193620117033639</v>
      </c>
      <c r="M321" s="71">
        <v>25.52743096678179</v>
      </c>
      <c r="N321" s="71">
        <v>17.658069203553929</v>
      </c>
      <c r="O321" s="71">
        <v>13.348058071203118</v>
      </c>
      <c r="P321" s="71">
        <v>13.167564782778289</v>
      </c>
      <c r="Q321" s="71">
        <v>0.96599524569874573</v>
      </c>
      <c r="R321" s="71">
        <v>0</v>
      </c>
      <c r="S321" s="71">
        <v>2.542839070122592</v>
      </c>
      <c r="T321" s="72"/>
      <c r="U321" s="71">
        <v>6135881</v>
      </c>
      <c r="V321" s="71">
        <v>488</v>
      </c>
      <c r="W321" s="71">
        <v>90</v>
      </c>
      <c r="X321" s="71">
        <v>7702</v>
      </c>
      <c r="Y321" s="71">
        <v>7507</v>
      </c>
      <c r="Z321" s="71">
        <v>9331</v>
      </c>
      <c r="AA321" s="71">
        <v>2877</v>
      </c>
      <c r="AB321" s="71">
        <v>16409</v>
      </c>
      <c r="AC321" s="71">
        <v>0</v>
      </c>
      <c r="AD321" s="71">
        <v>2.542839070122592</v>
      </c>
      <c r="AE321" s="72"/>
      <c r="AF321" s="71">
        <v>39612327.099492736</v>
      </c>
      <c r="AG321" s="71">
        <v>818307.54205830628</v>
      </c>
      <c r="AH321" s="71">
        <v>1700290.2525688931</v>
      </c>
      <c r="AI321" s="71">
        <v>41094814.817744777</v>
      </c>
      <c r="AJ321" s="71">
        <v>27427713.062089689</v>
      </c>
      <c r="AK321" s="71">
        <v>0</v>
      </c>
      <c r="AL321" s="71">
        <v>0</v>
      </c>
      <c r="AM321" s="71">
        <v>2118849.7739263596</v>
      </c>
      <c r="AN321" s="71">
        <v>0</v>
      </c>
      <c r="AO321" s="71">
        <v>0</v>
      </c>
      <c r="AP321" s="71">
        <v>112772302.54788075</v>
      </c>
      <c r="AQ321" s="72"/>
      <c r="AR321" s="71">
        <v>421</v>
      </c>
      <c r="AS321" s="71">
        <v>50</v>
      </c>
      <c r="AT321" s="71">
        <v>0</v>
      </c>
      <c r="AU321" s="71">
        <v>0</v>
      </c>
      <c r="AV321" s="71">
        <v>0</v>
      </c>
      <c r="AW321" s="71">
        <v>0</v>
      </c>
      <c r="AX321" s="71"/>
      <c r="AY321" s="72"/>
      <c r="AZ321" s="71">
        <v>1894.6000000000017</v>
      </c>
      <c r="BA321" s="71">
        <v>4991.3</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2079</v>
      </c>
      <c r="B322" s="70">
        <v>102</v>
      </c>
      <c r="C322" s="70">
        <v>20</v>
      </c>
      <c r="D322" s="70">
        <v>6</v>
      </c>
      <c r="E322" s="70">
        <v>2023</v>
      </c>
      <c r="F322" s="70" t="s">
        <v>1539</v>
      </c>
      <c r="G322" s="70" t="s">
        <v>2059</v>
      </c>
      <c r="H322" s="70" t="s">
        <v>2060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466</v>
      </c>
      <c r="AS322" s="71">
        <v>50</v>
      </c>
      <c r="AT322" s="71">
        <v>0</v>
      </c>
      <c r="AU322" s="71">
        <v>0</v>
      </c>
      <c r="AV322" s="71">
        <v>0</v>
      </c>
      <c r="AW322" s="71">
        <v>0</v>
      </c>
      <c r="AX322" s="71"/>
      <c r="AY322" s="72"/>
      <c r="AZ322" s="71">
        <v>2145.2000000000025</v>
      </c>
      <c r="BA322" s="71">
        <v>4991.3</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2080</v>
      </c>
      <c r="B323" s="70">
        <v>102</v>
      </c>
      <c r="C323" s="70">
        <v>21</v>
      </c>
      <c r="D323" s="70">
        <v>6</v>
      </c>
      <c r="E323" s="70">
        <v>2024</v>
      </c>
      <c r="F323" s="70" t="s">
        <v>1554</v>
      </c>
      <c r="G323" s="70" t="s">
        <v>2059</v>
      </c>
      <c r="H323" s="70" t="s">
        <v>2060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2081</v>
      </c>
      <c r="B324" s="70">
        <v>324</v>
      </c>
      <c r="C324" s="70">
        <v>1</v>
      </c>
      <c r="D324" s="70">
        <v>20</v>
      </c>
      <c r="E324" s="70">
        <v>1990</v>
      </c>
      <c r="F324" s="70" t="s">
        <v>787</v>
      </c>
      <c r="G324" s="70" t="s">
        <v>2082</v>
      </c>
      <c r="H324" s="70" t="s">
        <v>2083</v>
      </c>
      <c r="I324" s="148"/>
      <c r="J324" s="71">
        <v>118.0915141931962</v>
      </c>
      <c r="K324" s="71">
        <v>1.5634540216693309</v>
      </c>
      <c r="L324" s="71">
        <v>2.3016901154523048</v>
      </c>
      <c r="M324" s="71">
        <v>13.27239465851815</v>
      </c>
      <c r="N324" s="71">
        <v>14.474293414525549</v>
      </c>
      <c r="O324" s="71">
        <v>12.007925072752551</v>
      </c>
      <c r="P324" s="71">
        <v>14.36919520815302</v>
      </c>
      <c r="Q324" s="71">
        <v>0.96559576860551199</v>
      </c>
      <c r="R324" s="71">
        <v>0</v>
      </c>
      <c r="S324" s="71">
        <v>0.7664767852858857</v>
      </c>
      <c r="T324" s="72"/>
      <c r="U324" s="71">
        <v>9535401</v>
      </c>
      <c r="V324" s="71">
        <v>454</v>
      </c>
      <c r="W324" s="71">
        <v>24</v>
      </c>
      <c r="X324" s="71">
        <v>4904</v>
      </c>
      <c r="Y324" s="71">
        <v>4399</v>
      </c>
      <c r="Z324" s="71">
        <v>4939</v>
      </c>
      <c r="AA324" s="71">
        <v>3489</v>
      </c>
      <c r="AB324" s="71">
        <v>15678</v>
      </c>
      <c r="AC324" s="71">
        <v>0</v>
      </c>
      <c r="AD324" s="71">
        <v>0.7664767852858857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2084</v>
      </c>
      <c r="B325" s="70">
        <v>325</v>
      </c>
      <c r="C325" s="70">
        <v>2</v>
      </c>
      <c r="D325" s="70">
        <v>20</v>
      </c>
      <c r="E325" s="70">
        <v>2005</v>
      </c>
      <c r="F325" s="70" t="s">
        <v>789</v>
      </c>
      <c r="G325" s="70" t="s">
        <v>2082</v>
      </c>
      <c r="H325" s="70" t="s">
        <v>2083</v>
      </c>
      <c r="I325" s="148"/>
      <c r="J325" s="71">
        <v>101.4614683200673</v>
      </c>
      <c r="K325" s="71">
        <v>0.91273443052992176</v>
      </c>
      <c r="L325" s="71">
        <v>5.1432925234681868</v>
      </c>
      <c r="M325" s="71">
        <v>13.61309659590885</v>
      </c>
      <c r="N325" s="71">
        <v>19.219786284083298</v>
      </c>
      <c r="O325" s="71">
        <v>18.62947980294128</v>
      </c>
      <c r="P325" s="71">
        <v>13.70310805939325</v>
      </c>
      <c r="Q325" s="71">
        <v>0.93243689421692799</v>
      </c>
      <c r="R325" s="71">
        <v>0</v>
      </c>
      <c r="S325" s="71">
        <v>1.2238876920712101</v>
      </c>
      <c r="T325" s="72"/>
      <c r="U325" s="71">
        <v>10298457</v>
      </c>
      <c r="V325" s="71">
        <v>387</v>
      </c>
      <c r="W325" s="71">
        <v>81</v>
      </c>
      <c r="X325" s="71">
        <v>2735</v>
      </c>
      <c r="Y325" s="71">
        <v>5436</v>
      </c>
      <c r="Z325" s="71">
        <v>8867</v>
      </c>
      <c r="AA325" s="71">
        <v>2725</v>
      </c>
      <c r="AB325" s="71">
        <v>15827</v>
      </c>
      <c r="AC325" s="71">
        <v>0</v>
      </c>
      <c r="AD325" s="71">
        <v>1.2238876920712101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2085</v>
      </c>
      <c r="B326" s="70">
        <v>326</v>
      </c>
      <c r="C326" s="70">
        <v>3</v>
      </c>
      <c r="D326" s="70">
        <v>20</v>
      </c>
      <c r="E326" s="70">
        <v>2006</v>
      </c>
      <c r="F326" s="70" t="s">
        <v>790</v>
      </c>
      <c r="G326" s="70" t="s">
        <v>2082</v>
      </c>
      <c r="H326" s="70" t="s">
        <v>2083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2086</v>
      </c>
      <c r="B327" s="70">
        <v>327</v>
      </c>
      <c r="C327" s="70">
        <v>4</v>
      </c>
      <c r="D327" s="70">
        <v>20</v>
      </c>
      <c r="E327" s="70">
        <v>2007</v>
      </c>
      <c r="F327" s="70" t="s">
        <v>791</v>
      </c>
      <c r="G327" s="70" t="s">
        <v>2082</v>
      </c>
      <c r="H327" s="70" t="s">
        <v>2083</v>
      </c>
      <c r="I327" s="148"/>
      <c r="J327" s="71">
        <v>89.482921838261888</v>
      </c>
      <c r="K327" s="71">
        <v>0.69214095212183946</v>
      </c>
      <c r="L327" s="71">
        <v>12.28631445796703</v>
      </c>
      <c r="M327" s="71">
        <v>20.0295447047484</v>
      </c>
      <c r="N327" s="71">
        <v>20.578809319267851</v>
      </c>
      <c r="O327" s="71">
        <v>18.44009862380258</v>
      </c>
      <c r="P327" s="71">
        <v>13.30243617406018</v>
      </c>
      <c r="Q327" s="71">
        <v>0.998305987841279</v>
      </c>
      <c r="R327" s="71">
        <v>0</v>
      </c>
      <c r="S327" s="71">
        <v>1.2131236654555471</v>
      </c>
      <c r="T327" s="72"/>
      <c r="U327" s="71">
        <v>12820939</v>
      </c>
      <c r="V327" s="71">
        <v>290</v>
      </c>
      <c r="W327" s="71">
        <v>116</v>
      </c>
      <c r="X327" s="71">
        <v>5076</v>
      </c>
      <c r="Y327" s="71">
        <v>5589</v>
      </c>
      <c r="Z327" s="71">
        <v>9124</v>
      </c>
      <c r="AA327" s="71">
        <v>2605</v>
      </c>
      <c r="AB327" s="71">
        <v>16049</v>
      </c>
      <c r="AC327" s="71">
        <v>0</v>
      </c>
      <c r="AD327" s="71">
        <v>1.2131236654555471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2087</v>
      </c>
      <c r="B328" s="70">
        <v>328</v>
      </c>
      <c r="C328" s="70">
        <v>5</v>
      </c>
      <c r="D328" s="70">
        <v>20</v>
      </c>
      <c r="E328" s="70">
        <v>2008</v>
      </c>
      <c r="F328" s="70" t="s">
        <v>792</v>
      </c>
      <c r="G328" s="70" t="s">
        <v>2082</v>
      </c>
      <c r="H328" s="70" t="s">
        <v>2083</v>
      </c>
      <c r="I328" s="148"/>
      <c r="J328" s="71">
        <v>89.8282119047023</v>
      </c>
      <c r="K328" s="71">
        <v>0.51327560210542167</v>
      </c>
      <c r="L328" s="71">
        <v>10.756084215539889</v>
      </c>
      <c r="M328" s="71">
        <v>21.647374885825581</v>
      </c>
      <c r="N328" s="71">
        <v>17.908784424249941</v>
      </c>
      <c r="O328" s="71">
        <v>18.088182699842349</v>
      </c>
      <c r="P328" s="71">
        <v>12.91492630788116</v>
      </c>
      <c r="Q328" s="71">
        <v>0.98484435791025604</v>
      </c>
      <c r="R328" s="71">
        <v>0</v>
      </c>
      <c r="S328" s="71">
        <v>1.1644199345062529</v>
      </c>
      <c r="T328" s="72"/>
      <c r="U328" s="71">
        <v>12164410</v>
      </c>
      <c r="V328" s="71">
        <v>290</v>
      </c>
      <c r="W328" s="71">
        <v>116</v>
      </c>
      <c r="X328" s="71">
        <v>5076</v>
      </c>
      <c r="Y328" s="71">
        <v>5672</v>
      </c>
      <c r="Z328" s="71">
        <v>9264</v>
      </c>
      <c r="AA328" s="71">
        <v>2532</v>
      </c>
      <c r="AB328" s="71">
        <v>16093</v>
      </c>
      <c r="AC328" s="71">
        <v>0</v>
      </c>
      <c r="AD328" s="71">
        <v>1.1644199345062529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2088</v>
      </c>
      <c r="B329" s="70">
        <v>329</v>
      </c>
      <c r="C329" s="70">
        <v>6</v>
      </c>
      <c r="D329" s="70">
        <v>20</v>
      </c>
      <c r="E329" s="70">
        <v>2009</v>
      </c>
      <c r="F329" s="70" t="s">
        <v>176</v>
      </c>
      <c r="G329" s="1064" t="s">
        <v>2082</v>
      </c>
      <c r="H329" s="70" t="s">
        <v>2083</v>
      </c>
      <c r="I329" s="148"/>
      <c r="J329" s="71">
        <v>93.989171179423352</v>
      </c>
      <c r="K329" s="71">
        <v>0.54210156445986757</v>
      </c>
      <c r="L329" s="71">
        <v>5.4713148384720336</v>
      </c>
      <c r="M329" s="71">
        <v>24.249415231476711</v>
      </c>
      <c r="N329" s="71">
        <v>17.860018493345422</v>
      </c>
      <c r="O329" s="71">
        <v>18.582682759490659</v>
      </c>
      <c r="P329" s="71">
        <v>12.331709972136609</v>
      </c>
      <c r="Q329" s="71">
        <v>0.94459209745189998</v>
      </c>
      <c r="R329" s="71">
        <v>0</v>
      </c>
      <c r="S329" s="71">
        <v>1.482816058448974</v>
      </c>
      <c r="T329" s="72"/>
      <c r="U329" s="71">
        <v>11354249</v>
      </c>
      <c r="V329" s="71">
        <v>303</v>
      </c>
      <c r="W329" s="71">
        <v>85</v>
      </c>
      <c r="X329" s="71">
        <v>5538</v>
      </c>
      <c r="Y329" s="71">
        <v>5759</v>
      </c>
      <c r="Z329" s="71">
        <v>9394</v>
      </c>
      <c r="AA329" s="71">
        <v>2482</v>
      </c>
      <c r="AB329" s="71">
        <v>16203</v>
      </c>
      <c r="AC329" s="71">
        <v>0</v>
      </c>
      <c r="AD329" s="71">
        <v>1.482816058448974</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39.909999999999997</v>
      </c>
      <c r="BK329" s="71">
        <v>0</v>
      </c>
      <c r="BL329" s="71">
        <v>3.67</v>
      </c>
      <c r="BM329" s="71">
        <v>0</v>
      </c>
      <c r="BN329" s="72"/>
      <c r="BO329" s="71">
        <v>0</v>
      </c>
      <c r="BP329" s="71">
        <v>0</v>
      </c>
      <c r="BQ329" s="71">
        <v>8</v>
      </c>
      <c r="BR329" s="71">
        <v>0</v>
      </c>
      <c r="BS329" s="71">
        <v>1</v>
      </c>
      <c r="BT329" s="71">
        <v>0</v>
      </c>
      <c r="BU329"/>
      <c r="BV329" s="70">
        <v>43.58</v>
      </c>
      <c r="BW329" s="70">
        <v>0</v>
      </c>
      <c r="BX329" s="70">
        <v>0</v>
      </c>
      <c r="BY329" s="70">
        <v>0</v>
      </c>
      <c r="BZ329" s="70">
        <v>0</v>
      </c>
      <c r="CA329" s="70">
        <v>0</v>
      </c>
      <c r="CB329" s="70">
        <v>0</v>
      </c>
      <c r="CC329" s="70">
        <v>0</v>
      </c>
      <c r="CD329" s="70">
        <v>0</v>
      </c>
    </row>
    <row r="330" spans="1:82">
      <c r="A330" s="70" t="s">
        <v>2089</v>
      </c>
      <c r="B330" s="70">
        <v>330</v>
      </c>
      <c r="C330" s="70">
        <v>7</v>
      </c>
      <c r="D330" s="70">
        <v>20</v>
      </c>
      <c r="E330" s="70">
        <v>2010</v>
      </c>
      <c r="F330" s="70" t="s">
        <v>177</v>
      </c>
      <c r="G330" s="1064" t="s">
        <v>2082</v>
      </c>
      <c r="H330" s="70" t="s">
        <v>2083</v>
      </c>
      <c r="I330" s="148"/>
      <c r="J330" s="71">
        <v>84.547175948138673</v>
      </c>
      <c r="K330" s="71">
        <v>0.58862431115527236</v>
      </c>
      <c r="L330" s="71">
        <v>5.1997164604995234</v>
      </c>
      <c r="M330" s="71">
        <v>25.514561529561981</v>
      </c>
      <c r="N330" s="71">
        <v>20.4684460933663</v>
      </c>
      <c r="O330" s="71">
        <v>18.766484367869879</v>
      </c>
      <c r="P330" s="71">
        <v>12.301057699999539</v>
      </c>
      <c r="Q330" s="71">
        <v>0.98516537969342199</v>
      </c>
      <c r="R330" s="71">
        <v>0</v>
      </c>
      <c r="S330" s="71">
        <v>1.232311577541118</v>
      </c>
      <c r="T330" s="72"/>
      <c r="U330" s="71">
        <v>11213226</v>
      </c>
      <c r="V330" s="71">
        <v>303</v>
      </c>
      <c r="W330" s="71">
        <v>85</v>
      </c>
      <c r="X330" s="71">
        <v>5538</v>
      </c>
      <c r="Y330" s="71">
        <v>5792</v>
      </c>
      <c r="Z330" s="71">
        <v>9531</v>
      </c>
      <c r="AA330" s="71">
        <v>2414</v>
      </c>
      <c r="AB330" s="71">
        <v>16193</v>
      </c>
      <c r="AC330" s="71">
        <v>0</v>
      </c>
      <c r="AD330" s="71">
        <v>1.232311577541118</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44.362000000000002</v>
      </c>
      <c r="BK330" s="71">
        <v>0</v>
      </c>
      <c r="BL330" s="71">
        <v>4.7789999999999999</v>
      </c>
      <c r="BM330" s="71">
        <v>0</v>
      </c>
      <c r="BN330" s="72"/>
      <c r="BO330" s="71">
        <v>0</v>
      </c>
      <c r="BP330" s="71">
        <v>0</v>
      </c>
      <c r="BQ330" s="71">
        <v>9</v>
      </c>
      <c r="BR330" s="71">
        <v>0</v>
      </c>
      <c r="BS330" s="71">
        <v>1</v>
      </c>
      <c r="BT330" s="71">
        <v>0</v>
      </c>
      <c r="BU330"/>
      <c r="BV330" s="70">
        <v>49.140999999999998</v>
      </c>
      <c r="BW330" s="70">
        <v>0</v>
      </c>
      <c r="BX330" s="70">
        <v>0</v>
      </c>
      <c r="BY330" s="70">
        <v>0</v>
      </c>
      <c r="BZ330" s="70">
        <v>0</v>
      </c>
      <c r="CA330" s="70">
        <v>0</v>
      </c>
      <c r="CB330" s="70">
        <v>0</v>
      </c>
      <c r="CC330" s="70">
        <v>0</v>
      </c>
      <c r="CD330" s="70">
        <v>0</v>
      </c>
    </row>
    <row r="331" spans="1:82">
      <c r="A331" s="70" t="s">
        <v>2090</v>
      </c>
      <c r="B331" s="70">
        <v>331</v>
      </c>
      <c r="C331" s="70">
        <v>8</v>
      </c>
      <c r="D331" s="70">
        <v>20</v>
      </c>
      <c r="E331" s="70">
        <v>2011</v>
      </c>
      <c r="F331" s="70" t="s">
        <v>178</v>
      </c>
      <c r="G331" s="70" t="s">
        <v>2082</v>
      </c>
      <c r="H331" s="70" t="s">
        <v>2083</v>
      </c>
      <c r="I331" s="148"/>
      <c r="J331" s="71">
        <v>85.809265183907016</v>
      </c>
      <c r="K331" s="71">
        <v>0.78647719525156268</v>
      </c>
      <c r="L331" s="71">
        <v>3.7146282097389891</v>
      </c>
      <c r="M331" s="71">
        <v>30.432444634222449</v>
      </c>
      <c r="N331" s="71">
        <v>26.323588158530939</v>
      </c>
      <c r="O331" s="71">
        <v>18.519694578785305</v>
      </c>
      <c r="P331" s="71">
        <v>11.807020163328946</v>
      </c>
      <c r="Q331" s="71">
        <v>1.1375698476370899</v>
      </c>
      <c r="R331" s="71">
        <v>0</v>
      </c>
      <c r="S331" s="71">
        <v>1.1764959948959961</v>
      </c>
      <c r="T331" s="72"/>
      <c r="U331" s="71">
        <v>8750347</v>
      </c>
      <c r="V331" s="71">
        <v>303</v>
      </c>
      <c r="W331" s="71">
        <v>85</v>
      </c>
      <c r="X331" s="71">
        <v>5538</v>
      </c>
      <c r="Y331" s="71">
        <v>5853</v>
      </c>
      <c r="Z331" s="71">
        <v>9610</v>
      </c>
      <c r="AA331" s="71">
        <v>2386</v>
      </c>
      <c r="AB331" s="71">
        <v>16210</v>
      </c>
      <c r="AC331" s="71">
        <v>0</v>
      </c>
      <c r="AD331" s="71">
        <v>1.1764959948959961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45.734999999999999</v>
      </c>
      <c r="BK331" s="71">
        <v>0</v>
      </c>
      <c r="BL331" s="71">
        <v>7.5459999999999994</v>
      </c>
      <c r="BM331" s="71">
        <v>0</v>
      </c>
      <c r="BN331" s="72"/>
      <c r="BO331" s="71">
        <v>0</v>
      </c>
      <c r="BP331" s="71">
        <v>0</v>
      </c>
      <c r="BQ331" s="71">
        <v>9</v>
      </c>
      <c r="BR331" s="71">
        <v>0</v>
      </c>
      <c r="BS331" s="71">
        <v>2</v>
      </c>
      <c r="BT331" s="71">
        <v>0</v>
      </c>
      <c r="BU331"/>
      <c r="BV331" s="70">
        <v>53.280999999999999</v>
      </c>
      <c r="BW331" s="70">
        <v>0</v>
      </c>
      <c r="BX331" s="70">
        <v>0</v>
      </c>
      <c r="BY331" s="70">
        <v>0</v>
      </c>
      <c r="BZ331" s="70">
        <v>0</v>
      </c>
      <c r="CA331" s="70">
        <v>0</v>
      </c>
      <c r="CB331" s="70">
        <v>0</v>
      </c>
      <c r="CC331" s="70">
        <v>0</v>
      </c>
      <c r="CD331" s="70">
        <v>0</v>
      </c>
    </row>
    <row r="332" spans="1:82">
      <c r="A332" s="70" t="s">
        <v>2091</v>
      </c>
      <c r="B332" s="70">
        <v>332</v>
      </c>
      <c r="C332" s="70">
        <v>9</v>
      </c>
      <c r="D332" s="70">
        <v>20</v>
      </c>
      <c r="E332" s="70">
        <v>2012</v>
      </c>
      <c r="F332" s="70" t="s">
        <v>179</v>
      </c>
      <c r="G332" s="70" t="s">
        <v>2082</v>
      </c>
      <c r="H332" s="70" t="s">
        <v>2083</v>
      </c>
      <c r="I332" s="148"/>
      <c r="J332" s="71">
        <v>105.8399171994579</v>
      </c>
      <c r="K332" s="71">
        <v>0.76231639369721127</v>
      </c>
      <c r="L332" s="71">
        <v>3.7288695688074558</v>
      </c>
      <c r="M332" s="71">
        <v>35.32363957344252</v>
      </c>
      <c r="N332" s="71">
        <v>27.578834972226929</v>
      </c>
      <c r="O332" s="71">
        <v>18.677962313133623</v>
      </c>
      <c r="P332" s="71">
        <v>11.545739862606718</v>
      </c>
      <c r="Q332" s="71">
        <v>1.2366329309139601</v>
      </c>
      <c r="R332" s="71">
        <v>0</v>
      </c>
      <c r="S332" s="71">
        <v>1.1369622981173211</v>
      </c>
      <c r="T332" s="72"/>
      <c r="U332" s="71">
        <v>10921006</v>
      </c>
      <c r="V332" s="71">
        <v>303</v>
      </c>
      <c r="W332" s="71">
        <v>85</v>
      </c>
      <c r="X332" s="71">
        <v>5538</v>
      </c>
      <c r="Y332" s="71">
        <v>5917</v>
      </c>
      <c r="Z332" s="71">
        <v>9769</v>
      </c>
      <c r="AA332" s="71">
        <v>2320</v>
      </c>
      <c r="AB332" s="71">
        <v>16219</v>
      </c>
      <c r="AC332" s="71">
        <v>0</v>
      </c>
      <c r="AD332" s="71">
        <v>1.1369622981173211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50.668999999999997</v>
      </c>
      <c r="BK332" s="71">
        <v>0</v>
      </c>
      <c r="BL332" s="71">
        <v>7.838000000000001</v>
      </c>
      <c r="BM332" s="71">
        <v>0</v>
      </c>
      <c r="BN332" s="72"/>
      <c r="BO332" s="71">
        <v>0</v>
      </c>
      <c r="BP332" s="71">
        <v>0</v>
      </c>
      <c r="BQ332" s="71">
        <v>8</v>
      </c>
      <c r="BR332" s="71">
        <v>0</v>
      </c>
      <c r="BS332" s="71">
        <v>2</v>
      </c>
      <c r="BT332" s="71">
        <v>0</v>
      </c>
      <c r="BU332"/>
      <c r="BV332" s="70">
        <v>58.506999999999998</v>
      </c>
      <c r="BW332" s="70">
        <v>0</v>
      </c>
      <c r="BX332" s="70">
        <v>0</v>
      </c>
      <c r="BY332" s="70">
        <v>0</v>
      </c>
      <c r="BZ332" s="70">
        <v>0</v>
      </c>
      <c r="CA332" s="70">
        <v>0</v>
      </c>
      <c r="CB332" s="70">
        <v>0</v>
      </c>
      <c r="CC332" s="70">
        <v>0</v>
      </c>
      <c r="CD332" s="70">
        <v>0</v>
      </c>
    </row>
    <row r="333" spans="1:82">
      <c r="A333" s="70" t="s">
        <v>2092</v>
      </c>
      <c r="B333" s="70">
        <v>333</v>
      </c>
      <c r="C333" s="70">
        <v>10</v>
      </c>
      <c r="D333" s="70">
        <v>20</v>
      </c>
      <c r="E333" s="70">
        <v>2013</v>
      </c>
      <c r="F333" s="70" t="s">
        <v>180</v>
      </c>
      <c r="G333" s="70" t="s">
        <v>2082</v>
      </c>
      <c r="H333" s="70" t="s">
        <v>2083</v>
      </c>
      <c r="I333" s="148"/>
      <c r="J333" s="71">
        <v>112.9667040158607</v>
      </c>
      <c r="K333" s="71">
        <v>0.63037867614798515</v>
      </c>
      <c r="L333" s="71">
        <v>2.952534834646301</v>
      </c>
      <c r="M333" s="71">
        <v>37.968848050209097</v>
      </c>
      <c r="N333" s="71">
        <v>31.467913036906509</v>
      </c>
      <c r="O333" s="71">
        <v>18.225584481373573</v>
      </c>
      <c r="P333" s="71">
        <v>11.344471462064128</v>
      </c>
      <c r="Q333" s="71">
        <v>1.2617356727392</v>
      </c>
      <c r="R333" s="71">
        <v>0</v>
      </c>
      <c r="S333" s="71">
        <v>1.6721923828660781</v>
      </c>
      <c r="T333" s="72"/>
      <c r="U333" s="71">
        <v>10204956</v>
      </c>
      <c r="V333" s="71">
        <v>303</v>
      </c>
      <c r="W333" s="71">
        <v>85</v>
      </c>
      <c r="X333" s="71">
        <v>5538</v>
      </c>
      <c r="Y333" s="71">
        <v>5978</v>
      </c>
      <c r="Z333" s="71">
        <v>9958</v>
      </c>
      <c r="AA333" s="71">
        <v>2271</v>
      </c>
      <c r="AB333" s="71">
        <v>16311</v>
      </c>
      <c r="AC333" s="71">
        <v>0</v>
      </c>
      <c r="AD333" s="71">
        <v>1.6721923828660781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57.939</v>
      </c>
      <c r="BK333" s="71">
        <v>0</v>
      </c>
      <c r="BL333" s="71">
        <v>8.6829999999999998</v>
      </c>
      <c r="BM333" s="71">
        <v>0</v>
      </c>
      <c r="BN333" s="72"/>
      <c r="BO333" s="71">
        <v>0</v>
      </c>
      <c r="BP333" s="71">
        <v>0</v>
      </c>
      <c r="BQ333" s="71">
        <v>9</v>
      </c>
      <c r="BR333" s="71">
        <v>0</v>
      </c>
      <c r="BS333" s="71">
        <v>2</v>
      </c>
      <c r="BT333" s="71">
        <v>0</v>
      </c>
      <c r="BU333"/>
      <c r="BV333" s="70">
        <v>66.622</v>
      </c>
      <c r="BW333" s="70">
        <v>0</v>
      </c>
      <c r="BX333" s="70">
        <v>0</v>
      </c>
      <c r="BY333" s="70">
        <v>0</v>
      </c>
      <c r="BZ333" s="70">
        <v>0</v>
      </c>
      <c r="CA333" s="70">
        <v>0</v>
      </c>
      <c r="CB333" s="70">
        <v>0</v>
      </c>
      <c r="CC333" s="70">
        <v>0</v>
      </c>
      <c r="CD333" s="70">
        <v>0</v>
      </c>
    </row>
    <row r="334" spans="1:82">
      <c r="A334" s="70" t="s">
        <v>2093</v>
      </c>
      <c r="B334" s="70">
        <v>334</v>
      </c>
      <c r="C334" s="70">
        <v>11</v>
      </c>
      <c r="D334" s="70">
        <v>20</v>
      </c>
      <c r="E334" s="70">
        <v>2014</v>
      </c>
      <c r="F334" s="70" t="s">
        <v>181</v>
      </c>
      <c r="G334" s="70" t="s">
        <v>2082</v>
      </c>
      <c r="H334" s="70" t="s">
        <v>2083</v>
      </c>
      <c r="I334" s="148"/>
      <c r="J334" s="71">
        <v>103.7349364945059</v>
      </c>
      <c r="K334" s="71">
        <v>0.83241422961926059</v>
      </c>
      <c r="L334" s="71">
        <v>6.3959278081457898</v>
      </c>
      <c r="M334" s="71">
        <v>32.286790546036691</v>
      </c>
      <c r="N334" s="71">
        <v>27.805558910789351</v>
      </c>
      <c r="O334" s="71">
        <v>17.544400658496841</v>
      </c>
      <c r="P334" s="71">
        <v>11.36828898868333</v>
      </c>
      <c r="Q334" s="71">
        <v>1.2046228318003001</v>
      </c>
      <c r="R334" s="71">
        <v>0</v>
      </c>
      <c r="S334" s="71">
        <v>1.4472318700935329</v>
      </c>
      <c r="T334" s="72"/>
      <c r="U334" s="71">
        <v>9876095</v>
      </c>
      <c r="V334" s="71">
        <v>347</v>
      </c>
      <c r="W334" s="71">
        <v>120</v>
      </c>
      <c r="X334" s="71">
        <v>5341</v>
      </c>
      <c r="Y334" s="71">
        <v>6001</v>
      </c>
      <c r="Z334" s="71">
        <v>10096</v>
      </c>
      <c r="AA334" s="71">
        <v>2264</v>
      </c>
      <c r="AB334" s="71">
        <v>16231</v>
      </c>
      <c r="AC334" s="71">
        <v>0</v>
      </c>
      <c r="AD334" s="71">
        <v>1.4472318700935329</v>
      </c>
      <c r="AE334" s="72"/>
      <c r="AF334" s="71"/>
      <c r="AG334" s="71"/>
      <c r="AH334" s="71"/>
      <c r="AI334" s="71"/>
      <c r="AJ334" s="71"/>
      <c r="AK334" s="71"/>
      <c r="AL334" s="71"/>
      <c r="AM334" s="71"/>
      <c r="AN334" s="71"/>
      <c r="AO334" s="71"/>
      <c r="AP334" s="71"/>
      <c r="AQ334" s="72"/>
      <c r="AR334" s="71">
        <v>558</v>
      </c>
      <c r="AS334" s="71">
        <v>95</v>
      </c>
      <c r="AT334" s="71">
        <v>0</v>
      </c>
      <c r="AU334" s="71">
        <v>0</v>
      </c>
      <c r="AV334" s="71">
        <v>0</v>
      </c>
      <c r="AW334" s="71">
        <v>0</v>
      </c>
      <c r="AX334" s="71"/>
      <c r="AY334" s="72"/>
      <c r="AZ334" s="71">
        <v>2451.4899999999998</v>
      </c>
      <c r="BA334" s="71">
        <v>3818.62</v>
      </c>
      <c r="BB334" s="71">
        <v>0</v>
      </c>
      <c r="BC334" s="71">
        <v>0</v>
      </c>
      <c r="BD334" s="71">
        <v>0</v>
      </c>
      <c r="BE334" s="71">
        <v>0</v>
      </c>
      <c r="BF334" s="71"/>
      <c r="BG334" s="72"/>
      <c r="BH334" s="71">
        <v>0</v>
      </c>
      <c r="BI334" s="71">
        <v>0</v>
      </c>
      <c r="BJ334" s="71">
        <v>50.131999999999998</v>
      </c>
      <c r="BK334" s="71">
        <v>0</v>
      </c>
      <c r="BL334" s="71">
        <v>7.4290000000000003</v>
      </c>
      <c r="BM334" s="71">
        <v>0</v>
      </c>
      <c r="BN334" s="72"/>
      <c r="BO334" s="71">
        <v>0</v>
      </c>
      <c r="BP334" s="71">
        <v>0</v>
      </c>
      <c r="BQ334" s="71">
        <v>8</v>
      </c>
      <c r="BR334" s="71">
        <v>0</v>
      </c>
      <c r="BS334" s="71">
        <v>2</v>
      </c>
      <c r="BT334" s="71">
        <v>0</v>
      </c>
      <c r="BU334"/>
      <c r="BV334" s="70">
        <v>57.561</v>
      </c>
      <c r="BW334" s="70">
        <v>0</v>
      </c>
      <c r="BX334" s="70">
        <v>0</v>
      </c>
      <c r="BY334" s="70">
        <v>0</v>
      </c>
      <c r="BZ334" s="70">
        <v>0</v>
      </c>
      <c r="CA334" s="70">
        <v>0</v>
      </c>
      <c r="CB334" s="70">
        <v>0</v>
      </c>
      <c r="CC334" s="70">
        <v>0</v>
      </c>
      <c r="CD334" s="70">
        <v>0</v>
      </c>
    </row>
    <row r="335" spans="1:82">
      <c r="A335" s="70" t="s">
        <v>2094</v>
      </c>
      <c r="B335" s="70">
        <v>335</v>
      </c>
      <c r="C335" s="70">
        <v>12</v>
      </c>
      <c r="D335" s="70">
        <v>20</v>
      </c>
      <c r="E335" s="70">
        <v>2015</v>
      </c>
      <c r="F335" s="70" t="s">
        <v>182</v>
      </c>
      <c r="G335" s="70" t="s">
        <v>2082</v>
      </c>
      <c r="H335" s="70" t="s">
        <v>2083</v>
      </c>
      <c r="I335" s="148"/>
      <c r="J335" s="71">
        <v>79.987769248444806</v>
      </c>
      <c r="K335" s="71">
        <v>0.78083862550547656</v>
      </c>
      <c r="L335" s="71">
        <v>7.9238101453499574</v>
      </c>
      <c r="M335" s="71">
        <v>25.41460355878041</v>
      </c>
      <c r="N335" s="71">
        <v>25.002826428652071</v>
      </c>
      <c r="O335" s="71">
        <v>17.559610736708834</v>
      </c>
      <c r="P335" s="71">
        <v>11.52300419116145</v>
      </c>
      <c r="Q335" s="71">
        <v>1.1804832348971399</v>
      </c>
      <c r="R335" s="71">
        <v>0</v>
      </c>
      <c r="S335" s="71">
        <v>1.3505696995100991</v>
      </c>
      <c r="T335" s="72"/>
      <c r="U335" s="71">
        <v>9259327</v>
      </c>
      <c r="V335" s="71">
        <v>347</v>
      </c>
      <c r="W335" s="71">
        <v>120</v>
      </c>
      <c r="X335" s="71">
        <v>5341</v>
      </c>
      <c r="Y335" s="71">
        <v>6085</v>
      </c>
      <c r="Z335" s="71">
        <v>10202</v>
      </c>
      <c r="AA335" s="71">
        <v>2293</v>
      </c>
      <c r="AB335" s="71">
        <v>16248</v>
      </c>
      <c r="AC335" s="71">
        <v>0</v>
      </c>
      <c r="AD335" s="71">
        <v>1.3505696995100991</v>
      </c>
      <c r="AE335" s="72"/>
      <c r="AF335" s="71">
        <v>93020165.13148658</v>
      </c>
      <c r="AG335" s="71">
        <v>598445.63685580646</v>
      </c>
      <c r="AH335" s="71">
        <v>2013069.31320004</v>
      </c>
      <c r="AI335" s="71">
        <v>34800095.502729587</v>
      </c>
      <c r="AJ335" s="71">
        <v>39847056.66432672</v>
      </c>
      <c r="AK335" s="71">
        <v>0</v>
      </c>
      <c r="AL335" s="71">
        <v>0</v>
      </c>
      <c r="AM335" s="71">
        <v>2226720.2422034638</v>
      </c>
      <c r="AN335" s="71">
        <v>0</v>
      </c>
      <c r="AO335" s="71">
        <v>0</v>
      </c>
      <c r="AP335" s="71">
        <v>172505552.49080223</v>
      </c>
      <c r="AQ335" s="72"/>
      <c r="AR335" s="71">
        <v>597</v>
      </c>
      <c r="AS335" s="71">
        <v>119</v>
      </c>
      <c r="AT335" s="71">
        <v>0</v>
      </c>
      <c r="AU335" s="71">
        <v>0</v>
      </c>
      <c r="AV335" s="71">
        <v>0</v>
      </c>
      <c r="AW335" s="71">
        <v>0</v>
      </c>
      <c r="AX335" s="71"/>
      <c r="AY335" s="72"/>
      <c r="AZ335" s="71">
        <v>2678.63</v>
      </c>
      <c r="BA335" s="71">
        <v>4313.2199999999993</v>
      </c>
      <c r="BB335" s="71">
        <v>0</v>
      </c>
      <c r="BC335" s="71">
        <v>0</v>
      </c>
      <c r="BD335" s="71">
        <v>0</v>
      </c>
      <c r="BE335" s="71">
        <v>0</v>
      </c>
      <c r="BF335" s="71"/>
      <c r="BG335" s="72"/>
      <c r="BH335" s="71">
        <v>0</v>
      </c>
      <c r="BI335" s="71">
        <v>0</v>
      </c>
      <c r="BJ335" s="71">
        <v>54.945</v>
      </c>
      <c r="BK335" s="71">
        <v>0</v>
      </c>
      <c r="BL335" s="71">
        <v>7.266</v>
      </c>
      <c r="BM335" s="71">
        <v>0</v>
      </c>
      <c r="BN335" s="72"/>
      <c r="BO335" s="71">
        <v>0</v>
      </c>
      <c r="BP335" s="71">
        <v>0</v>
      </c>
      <c r="BQ335" s="71">
        <v>8</v>
      </c>
      <c r="BR335" s="71">
        <v>0</v>
      </c>
      <c r="BS335" s="71">
        <v>2</v>
      </c>
      <c r="BT335" s="71">
        <v>0</v>
      </c>
      <c r="BU335"/>
      <c r="BV335" s="70">
        <v>62.210999999999999</v>
      </c>
      <c r="BW335" s="70">
        <v>0</v>
      </c>
      <c r="BX335" s="70">
        <v>0</v>
      </c>
      <c r="BY335" s="70">
        <v>0</v>
      </c>
      <c r="BZ335" s="70">
        <v>0</v>
      </c>
      <c r="CA335" s="70">
        <v>0</v>
      </c>
      <c r="CB335" s="70">
        <v>0</v>
      </c>
      <c r="CC335" s="70">
        <v>0</v>
      </c>
      <c r="CD335" s="70">
        <v>0</v>
      </c>
    </row>
    <row r="336" spans="1:82">
      <c r="A336" s="70" t="s">
        <v>2095</v>
      </c>
      <c r="B336" s="70">
        <v>336</v>
      </c>
      <c r="C336" s="70">
        <v>13</v>
      </c>
      <c r="D336" s="70">
        <v>20</v>
      </c>
      <c r="E336" s="70">
        <v>2016</v>
      </c>
      <c r="F336" s="70" t="s">
        <v>155</v>
      </c>
      <c r="G336" s="70" t="s">
        <v>2082</v>
      </c>
      <c r="H336" s="70" t="s">
        <v>2083</v>
      </c>
      <c r="I336" s="148"/>
      <c r="J336" s="71">
        <v>89.27476592429052</v>
      </c>
      <c r="K336" s="71">
        <v>0.74534227321637958</v>
      </c>
      <c r="L336" s="71">
        <v>13.081134879535906</v>
      </c>
      <c r="M336" s="71">
        <v>20.851628615575503</v>
      </c>
      <c r="N336" s="71">
        <v>22.561401139631759</v>
      </c>
      <c r="O336" s="71">
        <v>17.461995770482751</v>
      </c>
      <c r="P336" s="71">
        <v>11.413137823108627</v>
      </c>
      <c r="Q336" s="71">
        <v>1.1457221237760358</v>
      </c>
      <c r="R336" s="71">
        <v>0</v>
      </c>
      <c r="S336" s="71">
        <v>1.8204092004298733</v>
      </c>
      <c r="T336" s="72"/>
      <c r="U336" s="71">
        <v>10402712</v>
      </c>
      <c r="V336" s="71">
        <v>347</v>
      </c>
      <c r="W336" s="71">
        <v>120</v>
      </c>
      <c r="X336" s="71">
        <v>5341</v>
      </c>
      <c r="Y336" s="71">
        <v>6139</v>
      </c>
      <c r="Z336" s="71">
        <v>10270</v>
      </c>
      <c r="AA336" s="71">
        <v>2349</v>
      </c>
      <c r="AB336" s="71">
        <v>16221</v>
      </c>
      <c r="AC336" s="71">
        <v>0</v>
      </c>
      <c r="AD336" s="71">
        <v>1.8204092004298731</v>
      </c>
      <c r="AE336" s="72"/>
      <c r="AF336" s="71">
        <v>113390828.0153221</v>
      </c>
      <c r="AG336" s="71">
        <v>559927.82695742662</v>
      </c>
      <c r="AH336" s="71">
        <v>14032704.552273789</v>
      </c>
      <c r="AI336" s="71">
        <v>33217216.824593559</v>
      </c>
      <c r="AJ336" s="71">
        <v>37594579.939453207</v>
      </c>
      <c r="AK336" s="71">
        <v>0</v>
      </c>
      <c r="AL336" s="71">
        <v>0</v>
      </c>
      <c r="AM336" s="71">
        <v>2224747.0738876821</v>
      </c>
      <c r="AN336" s="71">
        <v>0</v>
      </c>
      <c r="AO336" s="71">
        <v>0</v>
      </c>
      <c r="AP336" s="71">
        <v>201020004.23248777</v>
      </c>
      <c r="AQ336" s="72"/>
      <c r="AR336" s="71">
        <v>632</v>
      </c>
      <c r="AS336" s="71">
        <v>134</v>
      </c>
      <c r="AT336" s="71">
        <v>0</v>
      </c>
      <c r="AU336" s="71">
        <v>0</v>
      </c>
      <c r="AV336" s="71">
        <v>0</v>
      </c>
      <c r="AW336" s="71">
        <v>0</v>
      </c>
      <c r="AX336" s="71"/>
      <c r="AY336" s="72"/>
      <c r="AZ336" s="71">
        <v>2869.73</v>
      </c>
      <c r="BA336" s="71">
        <v>4557.12</v>
      </c>
      <c r="BB336" s="71">
        <v>0</v>
      </c>
      <c r="BC336" s="71">
        <v>0</v>
      </c>
      <c r="BD336" s="71">
        <v>0</v>
      </c>
      <c r="BE336" s="71">
        <v>0</v>
      </c>
      <c r="BF336" s="71"/>
      <c r="BG336" s="72"/>
      <c r="BH336" s="71">
        <v>0</v>
      </c>
      <c r="BI336" s="71">
        <v>0</v>
      </c>
      <c r="BJ336" s="71">
        <v>46.360999999999997</v>
      </c>
      <c r="BK336" s="71">
        <v>0</v>
      </c>
      <c r="BL336" s="71">
        <v>7.4269999999999996</v>
      </c>
      <c r="BM336" s="71">
        <v>0</v>
      </c>
      <c r="BN336" s="72"/>
      <c r="BO336" s="71">
        <v>0</v>
      </c>
      <c r="BP336" s="71">
        <v>0</v>
      </c>
      <c r="BQ336" s="71">
        <v>8</v>
      </c>
      <c r="BR336" s="71">
        <v>0</v>
      </c>
      <c r="BS336" s="71">
        <v>2</v>
      </c>
      <c r="BT336" s="71">
        <v>0</v>
      </c>
      <c r="BU336"/>
      <c r="BV336" s="70">
        <v>53.787999999999997</v>
      </c>
      <c r="BW336" s="70">
        <v>0</v>
      </c>
      <c r="BX336" s="70">
        <v>0</v>
      </c>
      <c r="BY336" s="70">
        <v>0</v>
      </c>
      <c r="BZ336" s="70">
        <v>0</v>
      </c>
      <c r="CA336" s="70">
        <v>0</v>
      </c>
      <c r="CB336" s="70">
        <v>0</v>
      </c>
      <c r="CC336" s="70">
        <v>0</v>
      </c>
      <c r="CD336" s="70">
        <v>0</v>
      </c>
    </row>
    <row r="337" spans="1:82">
      <c r="A337" s="70" t="s">
        <v>2096</v>
      </c>
      <c r="B337" s="70">
        <v>337</v>
      </c>
      <c r="C337" s="70">
        <v>14</v>
      </c>
      <c r="D337" s="70">
        <v>20</v>
      </c>
      <c r="E337" s="70">
        <v>2017</v>
      </c>
      <c r="F337" s="70" t="s">
        <v>156</v>
      </c>
      <c r="G337" s="70" t="s">
        <v>2082</v>
      </c>
      <c r="H337" s="70" t="s">
        <v>2083</v>
      </c>
      <c r="I337" s="148"/>
      <c r="J337" s="71">
        <v>97.317684834921451</v>
      </c>
      <c r="K337" s="71">
        <v>0.71707231267896854</v>
      </c>
      <c r="L337" s="71">
        <v>6.8257985990882615</v>
      </c>
      <c r="M337" s="71">
        <v>19.341027793013502</v>
      </c>
      <c r="N337" s="71">
        <v>23.116527751452448</v>
      </c>
      <c r="O337" s="71">
        <v>17.469753330556223</v>
      </c>
      <c r="P337" s="71">
        <v>11.23462490984037</v>
      </c>
      <c r="Q337" s="71">
        <v>1.1049334756176299</v>
      </c>
      <c r="R337" s="71">
        <v>0</v>
      </c>
      <c r="S337" s="71">
        <v>1.5278519039329965</v>
      </c>
      <c r="T337" s="72"/>
      <c r="U337" s="71">
        <v>11492888</v>
      </c>
      <c r="V337" s="71">
        <v>347</v>
      </c>
      <c r="W337" s="71">
        <v>120</v>
      </c>
      <c r="X337" s="71">
        <v>5341</v>
      </c>
      <c r="Y337" s="71">
        <v>6201</v>
      </c>
      <c r="Z337" s="71">
        <v>10445</v>
      </c>
      <c r="AA337" s="71">
        <v>2327</v>
      </c>
      <c r="AB337" s="71">
        <v>16177</v>
      </c>
      <c r="AC337" s="71">
        <v>0</v>
      </c>
      <c r="AD337" s="71">
        <v>1.527851903932997</v>
      </c>
      <c r="AE337" s="72"/>
      <c r="AF337" s="71">
        <v>132237987.9134441</v>
      </c>
      <c r="AG337" s="71">
        <v>551629.67689669586</v>
      </c>
      <c r="AH337" s="71">
        <v>1468227.4968932881</v>
      </c>
      <c r="AI337" s="71">
        <v>32991378.561824761</v>
      </c>
      <c r="AJ337" s="71">
        <v>42291878.547030397</v>
      </c>
      <c r="AK337" s="71">
        <v>0</v>
      </c>
      <c r="AL337" s="71">
        <v>0</v>
      </c>
      <c r="AM337" s="71">
        <v>2222184.0529519161</v>
      </c>
      <c r="AN337" s="71">
        <v>0</v>
      </c>
      <c r="AO337" s="71">
        <v>0</v>
      </c>
      <c r="AP337" s="71">
        <v>211763286.24904114</v>
      </c>
      <c r="AQ337" s="72"/>
      <c r="AR337" s="71">
        <v>672</v>
      </c>
      <c r="AS337" s="71">
        <v>137</v>
      </c>
      <c r="AT337" s="71">
        <v>0</v>
      </c>
      <c r="AU337" s="71">
        <v>0</v>
      </c>
      <c r="AV337" s="71">
        <v>0</v>
      </c>
      <c r="AW337" s="71">
        <v>0</v>
      </c>
      <c r="AX337" s="71"/>
      <c r="AY337" s="72"/>
      <c r="AZ337" s="71">
        <v>3088.53</v>
      </c>
      <c r="BA337" s="71">
        <v>4600.9199999999983</v>
      </c>
      <c r="BB337" s="71">
        <v>0</v>
      </c>
      <c r="BC337" s="71">
        <v>0</v>
      </c>
      <c r="BD337" s="71">
        <v>0</v>
      </c>
      <c r="BE337" s="71">
        <v>0</v>
      </c>
      <c r="BF337" s="71"/>
      <c r="BG337" s="72"/>
      <c r="BH337" s="71">
        <v>0</v>
      </c>
      <c r="BI337" s="71">
        <v>0</v>
      </c>
      <c r="BJ337" s="71">
        <v>41.948999999999998</v>
      </c>
      <c r="BK337" s="71">
        <v>0</v>
      </c>
      <c r="BL337" s="71">
        <v>6.915</v>
      </c>
      <c r="BM337" s="71">
        <v>0</v>
      </c>
      <c r="BN337" s="72"/>
      <c r="BO337" s="71">
        <v>0</v>
      </c>
      <c r="BP337" s="71">
        <v>0</v>
      </c>
      <c r="BQ337" s="71">
        <v>7</v>
      </c>
      <c r="BR337" s="71">
        <v>0</v>
      </c>
      <c r="BS337" s="71">
        <v>2</v>
      </c>
      <c r="BT337" s="71">
        <v>0</v>
      </c>
      <c r="BU337"/>
      <c r="BV337" s="70">
        <v>48.863999999999997</v>
      </c>
      <c r="BW337" s="70">
        <v>0</v>
      </c>
      <c r="BX337" s="70">
        <v>0</v>
      </c>
      <c r="BY337" s="70">
        <v>0</v>
      </c>
      <c r="BZ337" s="70">
        <v>0</v>
      </c>
      <c r="CA337" s="70">
        <v>0</v>
      </c>
      <c r="CB337" s="70">
        <v>0</v>
      </c>
      <c r="CC337" s="70">
        <v>0</v>
      </c>
      <c r="CD337" s="70">
        <v>0</v>
      </c>
    </row>
    <row r="338" spans="1:82">
      <c r="A338" s="70" t="s">
        <v>2097</v>
      </c>
      <c r="B338" s="70">
        <v>338</v>
      </c>
      <c r="C338" s="70">
        <v>15</v>
      </c>
      <c r="D338" s="70">
        <v>20</v>
      </c>
      <c r="E338" s="70">
        <v>2018</v>
      </c>
      <c r="F338" s="70" t="s">
        <v>183</v>
      </c>
      <c r="G338" s="70" t="s">
        <v>2082</v>
      </c>
      <c r="H338" s="70" t="s">
        <v>2083</v>
      </c>
      <c r="I338" s="148"/>
      <c r="J338" s="71">
        <v>70.758030665697319</v>
      </c>
      <c r="K338" s="71">
        <v>0.6222397910873565</v>
      </c>
      <c r="L338" s="71">
        <v>6.3570001921210304</v>
      </c>
      <c r="M338" s="71">
        <v>16.060861447167287</v>
      </c>
      <c r="N338" s="71">
        <v>14.578576812753871</v>
      </c>
      <c r="O338" s="71">
        <v>17.345034104261959</v>
      </c>
      <c r="P338" s="71">
        <v>11.036754853840867</v>
      </c>
      <c r="Q338" s="71">
        <v>1.0268328815926</v>
      </c>
      <c r="R338" s="71">
        <v>0</v>
      </c>
      <c r="S338" s="71">
        <v>1.8520789577787606</v>
      </c>
      <c r="T338" s="72"/>
      <c r="U338" s="71">
        <v>11039704</v>
      </c>
      <c r="V338" s="71">
        <v>347</v>
      </c>
      <c r="W338" s="71">
        <v>120</v>
      </c>
      <c r="X338" s="71">
        <v>5341</v>
      </c>
      <c r="Y338" s="71">
        <v>6311</v>
      </c>
      <c r="Z338" s="71">
        <v>10569</v>
      </c>
      <c r="AA338" s="71">
        <v>2309</v>
      </c>
      <c r="AB338" s="71">
        <v>16201</v>
      </c>
      <c r="AC338" s="71">
        <v>0</v>
      </c>
      <c r="AD338" s="71">
        <v>1.8520789577787611</v>
      </c>
      <c r="AE338" s="72"/>
      <c r="AF338" s="71">
        <v>110122590.3837699</v>
      </c>
      <c r="AG338" s="71">
        <v>487876.95973667462</v>
      </c>
      <c r="AH338" s="71">
        <v>1835860.192666217</v>
      </c>
      <c r="AI338" s="71">
        <v>30945942.556165021</v>
      </c>
      <c r="AJ338" s="71">
        <v>34930024.264345244</v>
      </c>
      <c r="AK338" s="71">
        <v>0</v>
      </c>
      <c r="AL338" s="71">
        <v>0</v>
      </c>
      <c r="AM338" s="71">
        <v>2230085.6446394231</v>
      </c>
      <c r="AN338" s="71">
        <v>0</v>
      </c>
      <c r="AO338" s="71">
        <v>0</v>
      </c>
      <c r="AP338" s="71">
        <v>180552380.00132251</v>
      </c>
      <c r="AQ338" s="72"/>
      <c r="AR338" s="71">
        <v>709</v>
      </c>
      <c r="AS338" s="71">
        <v>144</v>
      </c>
      <c r="AT338" s="71">
        <v>0</v>
      </c>
      <c r="AU338" s="71">
        <v>0</v>
      </c>
      <c r="AV338" s="71">
        <v>0</v>
      </c>
      <c r="AW338" s="71">
        <v>0</v>
      </c>
      <c r="AX338" s="71"/>
      <c r="AY338" s="72"/>
      <c r="AZ338" s="71">
        <v>3294.0199999999995</v>
      </c>
      <c r="BA338" s="71">
        <v>4787.32</v>
      </c>
      <c r="BB338" s="71">
        <v>0</v>
      </c>
      <c r="BC338" s="71">
        <v>0</v>
      </c>
      <c r="BD338" s="71">
        <v>0</v>
      </c>
      <c r="BE338" s="71">
        <v>0</v>
      </c>
      <c r="BF338" s="71"/>
      <c r="BG338" s="72"/>
      <c r="BH338" s="71">
        <v>0</v>
      </c>
      <c r="BI338" s="71">
        <v>0</v>
      </c>
      <c r="BJ338" s="71">
        <v>39.881999999999998</v>
      </c>
      <c r="BK338" s="71">
        <v>0</v>
      </c>
      <c r="BL338" s="71">
        <v>7.032</v>
      </c>
      <c r="BM338" s="71">
        <v>0</v>
      </c>
      <c r="BN338" s="72"/>
      <c r="BO338" s="71">
        <v>0</v>
      </c>
      <c r="BP338" s="71">
        <v>0</v>
      </c>
      <c r="BQ338" s="71">
        <v>6</v>
      </c>
      <c r="BR338" s="71">
        <v>0</v>
      </c>
      <c r="BS338" s="71">
        <v>2</v>
      </c>
      <c r="BT338" s="71">
        <v>0</v>
      </c>
      <c r="BU338"/>
      <c r="BV338" s="70">
        <v>46.914000000000001</v>
      </c>
      <c r="BW338" s="70">
        <v>0</v>
      </c>
      <c r="BX338" s="70">
        <v>0</v>
      </c>
      <c r="BY338" s="70">
        <v>0</v>
      </c>
      <c r="BZ338" s="70">
        <v>0</v>
      </c>
      <c r="CA338" s="70">
        <v>0</v>
      </c>
      <c r="CB338" s="70">
        <v>0</v>
      </c>
      <c r="CC338" s="70">
        <v>0</v>
      </c>
      <c r="CD338" s="70">
        <v>0</v>
      </c>
    </row>
    <row r="339" spans="1:82">
      <c r="A339" s="70" t="s">
        <v>2098</v>
      </c>
      <c r="B339" s="70">
        <v>339</v>
      </c>
      <c r="C339" s="70">
        <v>16</v>
      </c>
      <c r="D339" s="70">
        <v>20</v>
      </c>
      <c r="E339" s="70">
        <v>2019</v>
      </c>
      <c r="F339" s="70" t="s">
        <v>158</v>
      </c>
      <c r="G339" s="70" t="s">
        <v>2082</v>
      </c>
      <c r="H339" s="70" t="s">
        <v>2083</v>
      </c>
      <c r="I339" s="148"/>
      <c r="J339" s="71">
        <v>71.244158938624921</v>
      </c>
      <c r="K339" s="71">
        <v>0.58624442045128844</v>
      </c>
      <c r="L339" s="71">
        <v>6.4670285912230083</v>
      </c>
      <c r="M339" s="71">
        <v>20.4156306615136</v>
      </c>
      <c r="N339" s="71">
        <v>18.388468736917176</v>
      </c>
      <c r="O339" s="71">
        <v>16.967832125435127</v>
      </c>
      <c r="P339" s="71">
        <v>11.047749757514115</v>
      </c>
      <c r="Q339" s="71">
        <v>0.99890332375831303</v>
      </c>
      <c r="R339" s="71">
        <v>0</v>
      </c>
      <c r="S339" s="71">
        <v>1.4449316693794829</v>
      </c>
      <c r="T339" s="72"/>
      <c r="U339" s="71">
        <v>11374256</v>
      </c>
      <c r="V339" s="71">
        <v>347</v>
      </c>
      <c r="W339" s="71">
        <v>120</v>
      </c>
      <c r="X339" s="71">
        <v>5341</v>
      </c>
      <c r="Y339" s="71">
        <v>6439</v>
      </c>
      <c r="Z339" s="71">
        <v>10623</v>
      </c>
      <c r="AA339" s="71">
        <v>2294</v>
      </c>
      <c r="AB339" s="71">
        <v>16187</v>
      </c>
      <c r="AC339" s="71">
        <v>0</v>
      </c>
      <c r="AD339" s="71">
        <v>1.4449316693794829</v>
      </c>
      <c r="AE339" s="72"/>
      <c r="AF339" s="71">
        <v>105941398.7359142</v>
      </c>
      <c r="AG339" s="71">
        <v>472876.81048199057</v>
      </c>
      <c r="AH339" s="71">
        <v>1916456.0039202841</v>
      </c>
      <c r="AI339" s="71">
        <v>34634741.063628763</v>
      </c>
      <c r="AJ339" s="71">
        <v>38738317.617944218</v>
      </c>
      <c r="AK339" s="71">
        <v>0</v>
      </c>
      <c r="AL339" s="71">
        <v>0</v>
      </c>
      <c r="AM339" s="71">
        <v>2204547.5443292409</v>
      </c>
      <c r="AN339" s="71">
        <v>0</v>
      </c>
      <c r="AO339" s="71">
        <v>0</v>
      </c>
      <c r="AP339" s="71">
        <v>183908337.77621871</v>
      </c>
      <c r="AQ339" s="72"/>
      <c r="AR339" s="71">
        <v>755</v>
      </c>
      <c r="AS339" s="71">
        <v>152</v>
      </c>
      <c r="AT339" s="71">
        <v>0</v>
      </c>
      <c r="AU339" s="71">
        <v>0</v>
      </c>
      <c r="AV339" s="71">
        <v>0</v>
      </c>
      <c r="AW339" s="71">
        <v>0</v>
      </c>
      <c r="AX339" s="71"/>
      <c r="AY339" s="72"/>
      <c r="AZ339" s="71">
        <v>3542.0800000000008</v>
      </c>
      <c r="BA339" s="71">
        <v>5008.0200000000013</v>
      </c>
      <c r="BB339" s="71">
        <v>0</v>
      </c>
      <c r="BC339" s="71">
        <v>0</v>
      </c>
      <c r="BD339" s="71">
        <v>0</v>
      </c>
      <c r="BE339" s="71">
        <v>0</v>
      </c>
      <c r="BF339" s="71"/>
      <c r="BG339" s="72"/>
      <c r="BH339" s="71">
        <v>0</v>
      </c>
      <c r="BI339" s="71">
        <v>0</v>
      </c>
      <c r="BJ339" s="71">
        <v>31.555</v>
      </c>
      <c r="BK339" s="71">
        <v>0</v>
      </c>
      <c r="BL339" s="71">
        <v>5.8569999999999993</v>
      </c>
      <c r="BM339" s="71">
        <v>0</v>
      </c>
      <c r="BN339" s="72"/>
      <c r="BO339" s="71">
        <v>0</v>
      </c>
      <c r="BP339" s="71">
        <v>0</v>
      </c>
      <c r="BQ339" s="71">
        <v>6</v>
      </c>
      <c r="BR339" s="71">
        <v>0</v>
      </c>
      <c r="BS339" s="71">
        <v>2</v>
      </c>
      <c r="BT339" s="71">
        <v>0</v>
      </c>
      <c r="BU339"/>
      <c r="BV339" s="70">
        <v>37.411999999999999</v>
      </c>
      <c r="BW339" s="70">
        <v>0</v>
      </c>
      <c r="BX339" s="70">
        <v>0</v>
      </c>
      <c r="BY339" s="70">
        <v>0</v>
      </c>
      <c r="BZ339" s="70">
        <v>0</v>
      </c>
      <c r="CA339" s="70">
        <v>0</v>
      </c>
      <c r="CB339" s="70">
        <v>0</v>
      </c>
      <c r="CC339" s="70">
        <v>0</v>
      </c>
      <c r="CD339" s="70">
        <v>0</v>
      </c>
    </row>
    <row r="340" spans="1:82">
      <c r="A340" s="70" t="s">
        <v>2099</v>
      </c>
      <c r="B340" s="70">
        <v>340</v>
      </c>
      <c r="C340" s="70">
        <v>17</v>
      </c>
      <c r="D340" s="70">
        <v>20</v>
      </c>
      <c r="E340" s="70">
        <v>2020</v>
      </c>
      <c r="F340" s="70" t="s">
        <v>159</v>
      </c>
      <c r="G340" s="70" t="s">
        <v>2082</v>
      </c>
      <c r="H340" s="70" t="s">
        <v>2083</v>
      </c>
      <c r="I340" s="148"/>
      <c r="J340" s="71">
        <v>76.316525627752796</v>
      </c>
      <c r="K340" s="71">
        <v>0.68826516812019645</v>
      </c>
      <c r="L340" s="71">
        <v>4.5849624178627533</v>
      </c>
      <c r="M340" s="71">
        <v>20.775066575606896</v>
      </c>
      <c r="N340" s="71">
        <v>18.159575513505878</v>
      </c>
      <c r="O340" s="71">
        <v>15.050945596779506</v>
      </c>
      <c r="P340" s="71">
        <v>10.68853360306152</v>
      </c>
      <c r="Q340" s="71">
        <v>0.95333593663713601</v>
      </c>
      <c r="R340" s="71">
        <v>0</v>
      </c>
      <c r="S340" s="71">
        <v>1.328683340243394</v>
      </c>
      <c r="T340" s="72"/>
      <c r="U340" s="71">
        <v>11704692</v>
      </c>
      <c r="V340" s="71">
        <v>351</v>
      </c>
      <c r="W340" s="71">
        <v>138</v>
      </c>
      <c r="X340" s="71">
        <v>6137</v>
      </c>
      <c r="Y340" s="71">
        <v>6559</v>
      </c>
      <c r="Z340" s="71">
        <v>10755</v>
      </c>
      <c r="AA340" s="71">
        <v>2359</v>
      </c>
      <c r="AB340" s="71">
        <v>16169</v>
      </c>
      <c r="AC340" s="71">
        <v>0</v>
      </c>
      <c r="AD340" s="71">
        <v>1.328683340243394</v>
      </c>
      <c r="AE340" s="72"/>
      <c r="AF340" s="71">
        <v>111971394.34013949</v>
      </c>
      <c r="AG340" s="71">
        <v>506607.57420331059</v>
      </c>
      <c r="AH340" s="71">
        <v>1133773.5637716313</v>
      </c>
      <c r="AI340" s="71">
        <v>33526523.288274411</v>
      </c>
      <c r="AJ340" s="71">
        <v>38801193.830661356</v>
      </c>
      <c r="AK340" s="71"/>
      <c r="AL340" s="71"/>
      <c r="AM340" s="71">
        <v>2110234.141336788</v>
      </c>
      <c r="AN340" s="71"/>
      <c r="AO340" s="71"/>
      <c r="AP340" s="71">
        <v>188049726.73838702</v>
      </c>
      <c r="AQ340" s="72"/>
      <c r="AR340" s="71">
        <v>795</v>
      </c>
      <c r="AS340" s="71">
        <v>154</v>
      </c>
      <c r="AT340" s="71">
        <v>0</v>
      </c>
      <c r="AU340" s="71">
        <v>1</v>
      </c>
      <c r="AV340" s="71">
        <v>0</v>
      </c>
      <c r="AW340" s="71">
        <v>0</v>
      </c>
      <c r="AX340" s="71"/>
      <c r="AY340" s="72"/>
      <c r="AZ340" s="71">
        <v>3743.9600000000019</v>
      </c>
      <c r="BA340" s="71">
        <v>5028.2200000000012</v>
      </c>
      <c r="BB340" s="71">
        <v>0</v>
      </c>
      <c r="BC340" s="71">
        <v>30</v>
      </c>
      <c r="BD340" s="71">
        <v>0</v>
      </c>
      <c r="BE340" s="71">
        <v>0</v>
      </c>
      <c r="BF340" s="71"/>
      <c r="BG340" s="72"/>
      <c r="BH340" s="71">
        <v>0</v>
      </c>
      <c r="BI340" s="71">
        <v>0</v>
      </c>
      <c r="BJ340" s="71">
        <v>33.82</v>
      </c>
      <c r="BK340" s="71">
        <v>0</v>
      </c>
      <c r="BL340" s="71">
        <v>6.2489999999999997</v>
      </c>
      <c r="BM340" s="71">
        <v>0</v>
      </c>
      <c r="BN340" s="72"/>
      <c r="BO340" s="71">
        <v>0</v>
      </c>
      <c r="BP340" s="71">
        <v>0</v>
      </c>
      <c r="BQ340" s="71">
        <v>6</v>
      </c>
      <c r="BR340" s="71">
        <v>0</v>
      </c>
      <c r="BS340" s="71">
        <v>2</v>
      </c>
      <c r="BT340" s="71">
        <v>0</v>
      </c>
      <c r="BU340"/>
      <c r="BV340" s="70">
        <v>40.069000000000003</v>
      </c>
      <c r="BW340" s="70">
        <v>0</v>
      </c>
      <c r="BX340" s="70">
        <v>0</v>
      </c>
      <c r="BY340" s="70">
        <v>0</v>
      </c>
      <c r="BZ340" s="70">
        <v>0</v>
      </c>
      <c r="CA340" s="70">
        <v>0</v>
      </c>
      <c r="CB340" s="70">
        <v>0</v>
      </c>
      <c r="CC340" s="70">
        <v>0</v>
      </c>
      <c r="CD340" s="70">
        <v>0</v>
      </c>
    </row>
    <row r="341" spans="1:82">
      <c r="A341" s="70" t="s">
        <v>2100</v>
      </c>
      <c r="B341" s="70">
        <v>340</v>
      </c>
      <c r="C341" s="70">
        <v>18</v>
      </c>
      <c r="D341" s="70">
        <v>20</v>
      </c>
      <c r="E341" s="70">
        <v>2021</v>
      </c>
      <c r="F341" s="70" t="s">
        <v>160</v>
      </c>
      <c r="G341" s="70" t="s">
        <v>2082</v>
      </c>
      <c r="H341" s="70" t="s">
        <v>2083</v>
      </c>
      <c r="I341" s="148"/>
      <c r="J341" s="71">
        <v>62.931976452684019</v>
      </c>
      <c r="K341" s="71">
        <v>0.68453586066428229</v>
      </c>
      <c r="L341" s="71">
        <v>4.1510174071110129</v>
      </c>
      <c r="M341" s="71">
        <v>18.038771993265293</v>
      </c>
      <c r="N341" s="71">
        <v>15.221709555636814</v>
      </c>
      <c r="O341" s="71">
        <v>14.826810994004589</v>
      </c>
      <c r="P341" s="71">
        <v>11.133277324300559</v>
      </c>
      <c r="Q341" s="71">
        <v>0.94785630148997702</v>
      </c>
      <c r="R341" s="71">
        <v>0</v>
      </c>
      <c r="S341" s="71">
        <v>1.570760692169648</v>
      </c>
      <c r="T341" s="72"/>
      <c r="U341" s="71">
        <v>12707962</v>
      </c>
      <c r="V341" s="71">
        <v>351</v>
      </c>
      <c r="W341" s="71">
        <v>138</v>
      </c>
      <c r="X341" s="71">
        <v>6137</v>
      </c>
      <c r="Y341" s="71">
        <v>6639</v>
      </c>
      <c r="Z341" s="71">
        <v>10909</v>
      </c>
      <c r="AA341" s="71">
        <v>2396</v>
      </c>
      <c r="AB341" s="71">
        <v>16234</v>
      </c>
      <c r="AC341" s="71">
        <v>0</v>
      </c>
      <c r="AD341" s="71">
        <v>1.570760692169648</v>
      </c>
      <c r="AE341" s="72"/>
      <c r="AF341" s="71">
        <v>92687369.772530109</v>
      </c>
      <c r="AG341" s="71">
        <v>530169.0363047882</v>
      </c>
      <c r="AH341" s="71">
        <v>1257360.8022361253</v>
      </c>
      <c r="AI341" s="71">
        <v>35981990.865745097</v>
      </c>
      <c r="AJ341" s="71">
        <v>38268224.067776419</v>
      </c>
      <c r="AK341" s="71">
        <v>0</v>
      </c>
      <c r="AL341" s="71">
        <v>0</v>
      </c>
      <c r="AM341" s="71">
        <v>2130937.9546718723</v>
      </c>
      <c r="AN341" s="71">
        <v>0</v>
      </c>
      <c r="AO341" s="71">
        <v>0</v>
      </c>
      <c r="AP341" s="71">
        <v>170856052.49926439</v>
      </c>
      <c r="AQ341" s="72"/>
      <c r="AR341" s="71">
        <v>845</v>
      </c>
      <c r="AS341" s="71">
        <v>154</v>
      </c>
      <c r="AT341" s="71">
        <v>0</v>
      </c>
      <c r="AU341" s="71">
        <v>1</v>
      </c>
      <c r="AV341" s="71">
        <v>0</v>
      </c>
      <c r="AW341" s="71">
        <v>0</v>
      </c>
      <c r="AX341" s="71"/>
      <c r="AY341" s="72"/>
      <c r="AZ341" s="71">
        <v>4022.5200000000018</v>
      </c>
      <c r="BA341" s="71">
        <v>5028.2200000000012</v>
      </c>
      <c r="BB341" s="71">
        <v>0</v>
      </c>
      <c r="BC341" s="71">
        <v>30</v>
      </c>
      <c r="BD341" s="71">
        <v>0</v>
      </c>
      <c r="BE341" s="71">
        <v>0</v>
      </c>
      <c r="BF341" s="71"/>
      <c r="BG341" s="72"/>
      <c r="BH341" s="71">
        <v>0</v>
      </c>
      <c r="BI341" s="71">
        <v>0</v>
      </c>
      <c r="BJ341" s="71">
        <v>38.24</v>
      </c>
      <c r="BK341" s="71">
        <v>0</v>
      </c>
      <c r="BL341" s="71">
        <v>4.8629999999999995</v>
      </c>
      <c r="BM341" s="71">
        <v>0</v>
      </c>
      <c r="BN341" s="72"/>
      <c r="BO341" s="71">
        <v>0</v>
      </c>
      <c r="BP341" s="71">
        <v>0</v>
      </c>
      <c r="BQ341" s="71">
        <v>7</v>
      </c>
      <c r="BR341" s="71">
        <v>0</v>
      </c>
      <c r="BS341" s="71">
        <v>2</v>
      </c>
      <c r="BT341" s="71">
        <v>0</v>
      </c>
      <c r="BU341"/>
      <c r="BV341" s="70">
        <v>43.103000000000002</v>
      </c>
      <c r="BW341" s="70">
        <v>0</v>
      </c>
      <c r="BX341" s="70">
        <v>0</v>
      </c>
      <c r="BY341" s="70">
        <v>0</v>
      </c>
      <c r="BZ341" s="70">
        <v>0</v>
      </c>
      <c r="CA341" s="70">
        <v>0</v>
      </c>
      <c r="CB341" s="70">
        <v>0</v>
      </c>
      <c r="CC341" s="70">
        <v>0</v>
      </c>
      <c r="CD341" s="70">
        <v>0</v>
      </c>
    </row>
    <row r="342" spans="1:82">
      <c r="A342" s="70" t="s">
        <v>2101</v>
      </c>
      <c r="B342" s="70">
        <v>340</v>
      </c>
      <c r="C342" s="70">
        <v>19</v>
      </c>
      <c r="D342" s="70">
        <v>20</v>
      </c>
      <c r="E342" s="70">
        <v>2022</v>
      </c>
      <c r="F342" s="70" t="s">
        <v>161</v>
      </c>
      <c r="G342" s="70" t="s">
        <v>2082</v>
      </c>
      <c r="H342" s="70" t="s">
        <v>2083</v>
      </c>
      <c r="I342" s="148"/>
      <c r="J342" s="71">
        <v>64.687592364190891</v>
      </c>
      <c r="K342" s="71">
        <v>0.70490876398539271</v>
      </c>
      <c r="L342" s="71">
        <v>4.6768124903986807</v>
      </c>
      <c r="M342" s="71">
        <v>22.53185257843257</v>
      </c>
      <c r="N342" s="71">
        <v>19.475122494395762</v>
      </c>
      <c r="O342" s="71">
        <v>15.719838189309943</v>
      </c>
      <c r="P342" s="71">
        <v>11.172063133389573</v>
      </c>
      <c r="Q342" s="71">
        <v>0.95533980420496345</v>
      </c>
      <c r="R342" s="71">
        <v>0</v>
      </c>
      <c r="S342" s="71">
        <v>2.1658993039424379</v>
      </c>
      <c r="T342" s="72"/>
      <c r="U342" s="71">
        <v>13079908</v>
      </c>
      <c r="V342" s="71">
        <v>351</v>
      </c>
      <c r="W342" s="71">
        <v>138</v>
      </c>
      <c r="X342" s="71">
        <v>6137</v>
      </c>
      <c r="Y342" s="71">
        <v>6698</v>
      </c>
      <c r="Z342" s="71">
        <v>10989</v>
      </c>
      <c r="AA342" s="71">
        <v>2441</v>
      </c>
      <c r="AB342" s="71">
        <v>16228</v>
      </c>
      <c r="AC342" s="71">
        <v>0</v>
      </c>
      <c r="AD342" s="71">
        <v>2.1658993039424379</v>
      </c>
      <c r="AE342" s="72"/>
      <c r="AF342" s="71">
        <v>82054768.846826494</v>
      </c>
      <c r="AG342" s="71">
        <v>539872.60662389186</v>
      </c>
      <c r="AH342" s="71">
        <v>1484057.0134136062</v>
      </c>
      <c r="AI342" s="71">
        <v>35372294.702907592</v>
      </c>
      <c r="AJ342" s="71">
        <v>39442848.131640173</v>
      </c>
      <c r="AK342" s="71">
        <v>0</v>
      </c>
      <c r="AL342" s="71">
        <v>0</v>
      </c>
      <c r="AM342" s="71">
        <v>2095477.7336386715</v>
      </c>
      <c r="AN342" s="71">
        <v>0</v>
      </c>
      <c r="AO342" s="71">
        <v>0</v>
      </c>
      <c r="AP342" s="71">
        <v>160989319.03505042</v>
      </c>
      <c r="AQ342" s="72"/>
      <c r="AR342" s="71">
        <v>908</v>
      </c>
      <c r="AS342" s="71">
        <v>154</v>
      </c>
      <c r="AT342" s="71">
        <v>0</v>
      </c>
      <c r="AU342" s="71">
        <v>1</v>
      </c>
      <c r="AV342" s="71">
        <v>0</v>
      </c>
      <c r="AW342" s="71">
        <v>0</v>
      </c>
      <c r="AX342" s="71"/>
      <c r="AY342" s="72"/>
      <c r="AZ342" s="71">
        <v>4415.3200000000043</v>
      </c>
      <c r="BA342" s="71">
        <v>5028.2200000000012</v>
      </c>
      <c r="BB342" s="71">
        <v>0</v>
      </c>
      <c r="BC342" s="71">
        <v>30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2102</v>
      </c>
      <c r="B343" s="70">
        <v>340</v>
      </c>
      <c r="C343" s="70">
        <v>20</v>
      </c>
      <c r="D343" s="70">
        <v>20</v>
      </c>
      <c r="E343" s="70">
        <v>2023</v>
      </c>
      <c r="F343" s="70" t="s">
        <v>1539</v>
      </c>
      <c r="G343" s="70" t="s">
        <v>2082</v>
      </c>
      <c r="H343" s="70" t="s">
        <v>2083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967</v>
      </c>
      <c r="AS343" s="71">
        <v>155</v>
      </c>
      <c r="AT343" s="71">
        <v>0</v>
      </c>
      <c r="AU343" s="71">
        <v>1</v>
      </c>
      <c r="AV343" s="71">
        <v>0</v>
      </c>
      <c r="AW343" s="71">
        <v>0</v>
      </c>
      <c r="AX343" s="71"/>
      <c r="AY343" s="72"/>
      <c r="AZ343" s="71">
        <v>4777.9200000000073</v>
      </c>
      <c r="BA343" s="71">
        <v>5927.8200000000006</v>
      </c>
      <c r="BB343" s="71">
        <v>0</v>
      </c>
      <c r="BC343" s="71">
        <v>30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2103</v>
      </c>
      <c r="B344" s="70">
        <v>340</v>
      </c>
      <c r="C344" s="70">
        <v>21</v>
      </c>
      <c r="D344" s="70">
        <v>20</v>
      </c>
      <c r="E344" s="70">
        <v>2024</v>
      </c>
      <c r="F344" s="70" t="s">
        <v>1554</v>
      </c>
      <c r="G344" s="70" t="s">
        <v>2082</v>
      </c>
      <c r="H344" s="70" t="s">
        <v>2083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2104</v>
      </c>
      <c r="B345" s="70">
        <v>154</v>
      </c>
      <c r="C345" s="70">
        <v>1</v>
      </c>
      <c r="D345" s="70">
        <v>10</v>
      </c>
      <c r="E345" s="70">
        <v>1990</v>
      </c>
      <c r="F345" s="70" t="s">
        <v>787</v>
      </c>
      <c r="G345" s="70" t="s">
        <v>2105</v>
      </c>
      <c r="H345" s="70" t="s">
        <v>2106</v>
      </c>
      <c r="I345" s="148"/>
      <c r="J345" s="71">
        <v>61.296222792001387</v>
      </c>
      <c r="K345" s="71">
        <v>6.3327757774324347</v>
      </c>
      <c r="L345" s="71">
        <v>22.22113041738104</v>
      </c>
      <c r="M345" s="71">
        <v>13.16591773755475</v>
      </c>
      <c r="N345" s="71">
        <v>23.414328440868459</v>
      </c>
      <c r="O345" s="71">
        <v>14.011271956726659</v>
      </c>
      <c r="P345" s="71">
        <v>32.140211924455762</v>
      </c>
      <c r="Q345" s="71">
        <v>1.3387032546504201</v>
      </c>
      <c r="R345" s="71">
        <v>0.39260561980551029</v>
      </c>
      <c r="S345" s="71">
        <v>1.680873041534978</v>
      </c>
      <c r="T345" s="72"/>
      <c r="U345" s="71">
        <v>5713478</v>
      </c>
      <c r="V345" s="71">
        <v>1702</v>
      </c>
      <c r="W345" s="71">
        <v>211</v>
      </c>
      <c r="X345" s="71">
        <v>4221</v>
      </c>
      <c r="Y345" s="71">
        <v>5827</v>
      </c>
      <c r="Z345" s="71">
        <v>5763</v>
      </c>
      <c r="AA345" s="71">
        <v>7804</v>
      </c>
      <c r="AB345" s="71">
        <v>21736</v>
      </c>
      <c r="AC345" s="71">
        <v>68000</v>
      </c>
      <c r="AD345" s="71">
        <v>1.680873041534978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2107</v>
      </c>
      <c r="B346" s="70">
        <v>155</v>
      </c>
      <c r="C346" s="70">
        <v>2</v>
      </c>
      <c r="D346" s="70">
        <v>10</v>
      </c>
      <c r="E346" s="70">
        <v>2005</v>
      </c>
      <c r="F346" s="70" t="s">
        <v>789</v>
      </c>
      <c r="G346" s="70" t="s">
        <v>2105</v>
      </c>
      <c r="H346" s="70" t="s">
        <v>2106</v>
      </c>
      <c r="I346" s="148"/>
      <c r="J346" s="71">
        <v>37.949028805438203</v>
      </c>
      <c r="K346" s="71">
        <v>3.3071029168349102</v>
      </c>
      <c r="L346" s="71">
        <v>1.473122027612066</v>
      </c>
      <c r="M346" s="71">
        <v>30.067423169258841</v>
      </c>
      <c r="N346" s="71">
        <v>37.241968166169421</v>
      </c>
      <c r="O346" s="71">
        <v>21.075032356299079</v>
      </c>
      <c r="P346" s="71">
        <v>30.33289828046242</v>
      </c>
      <c r="Q346" s="71">
        <v>1.18800720110471</v>
      </c>
      <c r="R346" s="71">
        <v>4.4110338386293513E-4</v>
      </c>
      <c r="S346" s="71">
        <v>1.10107436194068</v>
      </c>
      <c r="T346" s="72"/>
      <c r="U346" s="71">
        <v>3670427</v>
      </c>
      <c r="V346" s="71">
        <v>1168</v>
      </c>
      <c r="W346" s="71">
        <v>13</v>
      </c>
      <c r="X346" s="71">
        <v>4160</v>
      </c>
      <c r="Y346" s="71">
        <v>6338</v>
      </c>
      <c r="Z346" s="71">
        <v>10031</v>
      </c>
      <c r="AA346" s="71">
        <v>6032</v>
      </c>
      <c r="AB346" s="71">
        <v>20165</v>
      </c>
      <c r="AC346" s="71">
        <v>78</v>
      </c>
      <c r="AD346" s="71">
        <v>1.10107436194068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2108</v>
      </c>
      <c r="B347" s="70">
        <v>156</v>
      </c>
      <c r="C347" s="70">
        <v>3</v>
      </c>
      <c r="D347" s="70">
        <v>10</v>
      </c>
      <c r="E347" s="70">
        <v>2006</v>
      </c>
      <c r="F347" s="70" t="s">
        <v>790</v>
      </c>
      <c r="G347" s="70" t="s">
        <v>2105</v>
      </c>
      <c r="H347" s="70" t="s">
        <v>2106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2109</v>
      </c>
      <c r="B348" s="70">
        <v>157</v>
      </c>
      <c r="C348" s="70">
        <v>4</v>
      </c>
      <c r="D348" s="70">
        <v>10</v>
      </c>
      <c r="E348" s="70">
        <v>2007</v>
      </c>
      <c r="F348" s="70" t="s">
        <v>791</v>
      </c>
      <c r="G348" s="70" t="s">
        <v>2105</v>
      </c>
      <c r="H348" s="70" t="s">
        <v>2106</v>
      </c>
      <c r="I348" s="148"/>
      <c r="J348" s="71">
        <v>35.293132174638409</v>
      </c>
      <c r="K348" s="71">
        <v>3.1569152329466972</v>
      </c>
      <c r="L348" s="71">
        <v>5.9607458468935093</v>
      </c>
      <c r="M348" s="71">
        <v>30.024685504358938</v>
      </c>
      <c r="N348" s="71">
        <v>33.642512817371383</v>
      </c>
      <c r="O348" s="71">
        <v>20.299468498188631</v>
      </c>
      <c r="P348" s="71">
        <v>28.9691825011299</v>
      </c>
      <c r="Q348" s="71">
        <v>1.2232965017687401</v>
      </c>
      <c r="R348" s="71">
        <v>0</v>
      </c>
      <c r="S348" s="71">
        <v>1.523918894645174</v>
      </c>
      <c r="T348" s="72"/>
      <c r="U348" s="71">
        <v>3717967</v>
      </c>
      <c r="V348" s="71">
        <v>1053</v>
      </c>
      <c r="W348" s="71">
        <v>51</v>
      </c>
      <c r="X348" s="71">
        <v>4590</v>
      </c>
      <c r="Y348" s="71">
        <v>6340</v>
      </c>
      <c r="Z348" s="71">
        <v>10044</v>
      </c>
      <c r="AA348" s="71">
        <v>5673</v>
      </c>
      <c r="AB348" s="71">
        <v>19666</v>
      </c>
      <c r="AC348" s="71">
        <v>0</v>
      </c>
      <c r="AD348" s="71">
        <v>1.523918894645174</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2110</v>
      </c>
      <c r="B349" s="70">
        <v>158</v>
      </c>
      <c r="C349" s="70">
        <v>5</v>
      </c>
      <c r="D349" s="70">
        <v>10</v>
      </c>
      <c r="E349" s="70">
        <v>2008</v>
      </c>
      <c r="F349" s="70" t="s">
        <v>792</v>
      </c>
      <c r="G349" s="1064" t="s">
        <v>2105</v>
      </c>
      <c r="H349" s="70" t="s">
        <v>2106</v>
      </c>
      <c r="I349" s="148"/>
      <c r="J349" s="71">
        <v>35.302078117085067</v>
      </c>
      <c r="K349" s="71">
        <v>2.3514978523825261</v>
      </c>
      <c r="L349" s="71">
        <v>5.1543270876688627</v>
      </c>
      <c r="M349" s="71">
        <v>30.025593242433558</v>
      </c>
      <c r="N349" s="71">
        <v>32.392962835857219</v>
      </c>
      <c r="O349" s="71">
        <v>19.722445320715408</v>
      </c>
      <c r="P349" s="71">
        <v>27.859923970634629</v>
      </c>
      <c r="Q349" s="71">
        <v>1.19065008559634</v>
      </c>
      <c r="R349" s="71">
        <v>0</v>
      </c>
      <c r="S349" s="71">
        <v>1.752868357149808</v>
      </c>
      <c r="T349" s="72"/>
      <c r="U349" s="71">
        <v>4084976</v>
      </c>
      <c r="V349" s="71">
        <v>1053</v>
      </c>
      <c r="W349" s="71">
        <v>51</v>
      </c>
      <c r="X349" s="71">
        <v>4590</v>
      </c>
      <c r="Y349" s="71">
        <v>6320</v>
      </c>
      <c r="Z349" s="71">
        <v>10101</v>
      </c>
      <c r="AA349" s="71">
        <v>5462</v>
      </c>
      <c r="AB349" s="71">
        <v>19456</v>
      </c>
      <c r="AC349" s="71">
        <v>0</v>
      </c>
      <c r="AD349" s="71">
        <v>1.752868357149808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2111</v>
      </c>
      <c r="B350" s="70">
        <v>159</v>
      </c>
      <c r="C350" s="70">
        <v>6</v>
      </c>
      <c r="D350" s="70">
        <v>10</v>
      </c>
      <c r="E350" s="70">
        <v>2009</v>
      </c>
      <c r="F350" s="70" t="s">
        <v>176</v>
      </c>
      <c r="G350" s="1064" t="s">
        <v>2105</v>
      </c>
      <c r="H350" s="70" t="s">
        <v>2106</v>
      </c>
      <c r="I350" s="148"/>
      <c r="J350" s="71">
        <v>39.026038487091419</v>
      </c>
      <c r="K350" s="71">
        <v>2.0441993958729641</v>
      </c>
      <c r="L350" s="71">
        <v>15.608707872898821</v>
      </c>
      <c r="M350" s="71">
        <v>28.528895569240461</v>
      </c>
      <c r="N350" s="71">
        <v>28.668189720783531</v>
      </c>
      <c r="O350" s="71">
        <v>20.06629060168973</v>
      </c>
      <c r="P350" s="71">
        <v>26.531559730543709</v>
      </c>
      <c r="Q350" s="71">
        <v>1.12373987968171</v>
      </c>
      <c r="R350" s="71">
        <v>0</v>
      </c>
      <c r="S350" s="71">
        <v>1.695389152464527</v>
      </c>
      <c r="T350" s="72"/>
      <c r="U350" s="71">
        <v>3723387</v>
      </c>
      <c r="V350" s="71">
        <v>867</v>
      </c>
      <c r="W350" s="71">
        <v>229</v>
      </c>
      <c r="X350" s="71">
        <v>4783</v>
      </c>
      <c r="Y350" s="71">
        <v>6333</v>
      </c>
      <c r="Z350" s="71">
        <v>10144</v>
      </c>
      <c r="AA350" s="71">
        <v>5340</v>
      </c>
      <c r="AB350" s="71">
        <v>19276</v>
      </c>
      <c r="AC350" s="71">
        <v>0</v>
      </c>
      <c r="AD350" s="71">
        <v>1.695389152464527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34.159999999999997</v>
      </c>
      <c r="BK350" s="71">
        <v>0</v>
      </c>
      <c r="BL350" s="71">
        <v>0</v>
      </c>
      <c r="BM350" s="71">
        <v>0</v>
      </c>
      <c r="BN350" s="72"/>
      <c r="BO350" s="71">
        <v>0</v>
      </c>
      <c r="BP350" s="71">
        <v>0</v>
      </c>
      <c r="BQ350" s="71">
        <v>4</v>
      </c>
      <c r="BR350" s="71">
        <v>0</v>
      </c>
      <c r="BS350" s="71">
        <v>0</v>
      </c>
      <c r="BT350" s="71">
        <v>0</v>
      </c>
      <c r="BU350"/>
      <c r="BV350" s="70">
        <v>34.159999999999997</v>
      </c>
      <c r="BW350" s="70">
        <v>0</v>
      </c>
      <c r="BX350" s="70">
        <v>0</v>
      </c>
      <c r="BY350" s="70">
        <v>0</v>
      </c>
      <c r="BZ350" s="70">
        <v>0</v>
      </c>
      <c r="CA350" s="70">
        <v>0</v>
      </c>
      <c r="CB350" s="70">
        <v>0</v>
      </c>
      <c r="CC350" s="70">
        <v>0</v>
      </c>
      <c r="CD350" s="70">
        <v>0</v>
      </c>
    </row>
    <row r="351" spans="1:82">
      <c r="A351" s="70" t="s">
        <v>2112</v>
      </c>
      <c r="B351" s="70">
        <v>160</v>
      </c>
      <c r="C351" s="70">
        <v>7</v>
      </c>
      <c r="D351" s="70">
        <v>10</v>
      </c>
      <c r="E351" s="70">
        <v>2010</v>
      </c>
      <c r="F351" s="70" t="s">
        <v>177</v>
      </c>
      <c r="G351" s="70" t="s">
        <v>2105</v>
      </c>
      <c r="H351" s="70" t="s">
        <v>2106</v>
      </c>
      <c r="I351" s="148"/>
      <c r="J351" s="71">
        <v>41.288805873854187</v>
      </c>
      <c r="K351" s="71">
        <v>2.344785024530943</v>
      </c>
      <c r="L351" s="71">
        <v>14.27534081528119</v>
      </c>
      <c r="M351" s="71">
        <v>31.689665342276879</v>
      </c>
      <c r="N351" s="71">
        <v>31.530921954895678</v>
      </c>
      <c r="O351" s="71">
        <v>20.10343147581067</v>
      </c>
      <c r="P351" s="71">
        <v>26.477338777629502</v>
      </c>
      <c r="Q351" s="71">
        <v>1.1625109661694499</v>
      </c>
      <c r="R351" s="71">
        <v>4.5238875779759907E-2</v>
      </c>
      <c r="S351" s="71">
        <v>1.576252987016195</v>
      </c>
      <c r="T351" s="72"/>
      <c r="U351" s="71">
        <v>3875854</v>
      </c>
      <c r="V351" s="71">
        <v>867</v>
      </c>
      <c r="W351" s="71">
        <v>229</v>
      </c>
      <c r="X351" s="71">
        <v>4783</v>
      </c>
      <c r="Y351" s="71">
        <v>6356</v>
      </c>
      <c r="Z351" s="71">
        <v>10210</v>
      </c>
      <c r="AA351" s="71">
        <v>5196</v>
      </c>
      <c r="AB351" s="71">
        <v>19108</v>
      </c>
      <c r="AC351" s="71">
        <v>7900</v>
      </c>
      <c r="AD351" s="71">
        <v>1.576252987016195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33.454999999999998</v>
      </c>
      <c r="BK351" s="71">
        <v>0</v>
      </c>
      <c r="BL351" s="71">
        <v>0</v>
      </c>
      <c r="BM351" s="71">
        <v>0</v>
      </c>
      <c r="BN351" s="72"/>
      <c r="BO351" s="71">
        <v>0</v>
      </c>
      <c r="BP351" s="71">
        <v>0</v>
      </c>
      <c r="BQ351" s="71">
        <v>4</v>
      </c>
      <c r="BR351" s="71">
        <v>0</v>
      </c>
      <c r="BS351" s="71">
        <v>0</v>
      </c>
      <c r="BT351" s="71">
        <v>0</v>
      </c>
      <c r="BU351"/>
      <c r="BV351" s="70">
        <v>33.454999999999998</v>
      </c>
      <c r="BW351" s="70">
        <v>0</v>
      </c>
      <c r="BX351" s="70">
        <v>0</v>
      </c>
      <c r="BY351" s="70">
        <v>0</v>
      </c>
      <c r="BZ351" s="70">
        <v>0</v>
      </c>
      <c r="CA351" s="70">
        <v>0</v>
      </c>
      <c r="CB351" s="70">
        <v>0</v>
      </c>
      <c r="CC351" s="70">
        <v>0</v>
      </c>
      <c r="CD351" s="70">
        <v>0</v>
      </c>
    </row>
    <row r="352" spans="1:82">
      <c r="A352" s="70" t="s">
        <v>2113</v>
      </c>
      <c r="B352" s="70">
        <v>161</v>
      </c>
      <c r="C352" s="70">
        <v>8</v>
      </c>
      <c r="D352" s="70">
        <v>10</v>
      </c>
      <c r="E352" s="70">
        <v>2011</v>
      </c>
      <c r="F352" s="70" t="s">
        <v>178</v>
      </c>
      <c r="G352" s="70" t="s">
        <v>2105</v>
      </c>
      <c r="H352" s="70" t="s">
        <v>2106</v>
      </c>
      <c r="I352" s="148"/>
      <c r="J352" s="71">
        <v>42.953400607693297</v>
      </c>
      <c r="K352" s="71">
        <v>2.4725441870023328</v>
      </c>
      <c r="L352" s="71">
        <v>14.256113322077841</v>
      </c>
      <c r="M352" s="71">
        <v>28.434709372716529</v>
      </c>
      <c r="N352" s="71">
        <v>32.624035667673219</v>
      </c>
      <c r="O352" s="71">
        <v>19.747274750136629</v>
      </c>
      <c r="P352" s="71">
        <v>25.444969689789374</v>
      </c>
      <c r="Q352" s="71">
        <v>1.3228372379987099</v>
      </c>
      <c r="R352" s="71">
        <v>3.2998785051573609E-2</v>
      </c>
      <c r="S352" s="71">
        <v>2.4825566711220959</v>
      </c>
      <c r="T352" s="72"/>
      <c r="U352" s="71">
        <v>4019124</v>
      </c>
      <c r="V352" s="71">
        <v>867</v>
      </c>
      <c r="W352" s="71">
        <v>229</v>
      </c>
      <c r="X352" s="71">
        <v>4783</v>
      </c>
      <c r="Y352" s="71">
        <v>6359</v>
      </c>
      <c r="Z352" s="71">
        <v>10247</v>
      </c>
      <c r="AA352" s="71">
        <v>5142</v>
      </c>
      <c r="AB352" s="71">
        <v>18850</v>
      </c>
      <c r="AC352" s="71">
        <v>5753</v>
      </c>
      <c r="AD352" s="71">
        <v>2.4825566711220959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35.301000000000002</v>
      </c>
      <c r="BK352" s="71">
        <v>0</v>
      </c>
      <c r="BL352" s="71">
        <v>0</v>
      </c>
      <c r="BM352" s="71">
        <v>0</v>
      </c>
      <c r="BN352" s="72"/>
      <c r="BO352" s="71">
        <v>0</v>
      </c>
      <c r="BP352" s="71">
        <v>0</v>
      </c>
      <c r="BQ352" s="71">
        <v>4</v>
      </c>
      <c r="BR352" s="71">
        <v>0</v>
      </c>
      <c r="BS352" s="71">
        <v>0</v>
      </c>
      <c r="BT352" s="71">
        <v>0</v>
      </c>
      <c r="BU352"/>
      <c r="BV352" s="70">
        <v>35.301000000000002</v>
      </c>
      <c r="BW352" s="70">
        <v>0</v>
      </c>
      <c r="BX352" s="70">
        <v>0</v>
      </c>
      <c r="BY352" s="70">
        <v>0</v>
      </c>
      <c r="BZ352" s="70">
        <v>0</v>
      </c>
      <c r="CA352" s="70">
        <v>0</v>
      </c>
      <c r="CB352" s="70">
        <v>0</v>
      </c>
      <c r="CC352" s="70">
        <v>0</v>
      </c>
      <c r="CD352" s="70">
        <v>0</v>
      </c>
    </row>
    <row r="353" spans="1:82">
      <c r="A353" s="70" t="s">
        <v>2114</v>
      </c>
      <c r="B353" s="70">
        <v>162</v>
      </c>
      <c r="C353" s="70">
        <v>9</v>
      </c>
      <c r="D353" s="70">
        <v>10</v>
      </c>
      <c r="E353" s="70">
        <v>2012</v>
      </c>
      <c r="F353" s="70" t="s">
        <v>179</v>
      </c>
      <c r="G353" s="70" t="s">
        <v>2105</v>
      </c>
      <c r="H353" s="70" t="s">
        <v>2106</v>
      </c>
      <c r="I353" s="148"/>
      <c r="J353" s="71">
        <v>45.204562661967891</v>
      </c>
      <c r="K353" s="71">
        <v>2.3250807218703748</v>
      </c>
      <c r="L353" s="71">
        <v>13.82023357859468</v>
      </c>
      <c r="M353" s="71">
        <v>30.06967642576814</v>
      </c>
      <c r="N353" s="71">
        <v>34.12849061071789</v>
      </c>
      <c r="O353" s="71">
        <v>19.788812564329309</v>
      </c>
      <c r="P353" s="71">
        <v>25.27123578548143</v>
      </c>
      <c r="Q353" s="71">
        <v>1.4299163935113399</v>
      </c>
      <c r="R353" s="71">
        <v>2.4702013730546469E-2</v>
      </c>
      <c r="S353" s="71">
        <v>1.430949369402873</v>
      </c>
      <c r="T353" s="72"/>
      <c r="U353" s="71">
        <v>3686522</v>
      </c>
      <c r="V353" s="71">
        <v>867</v>
      </c>
      <c r="W353" s="71">
        <v>229</v>
      </c>
      <c r="X353" s="71">
        <v>4783</v>
      </c>
      <c r="Y353" s="71">
        <v>6421</v>
      </c>
      <c r="Z353" s="71">
        <v>10350</v>
      </c>
      <c r="AA353" s="71">
        <v>5078</v>
      </c>
      <c r="AB353" s="71">
        <v>18754</v>
      </c>
      <c r="AC353" s="71">
        <v>4195</v>
      </c>
      <c r="AD353" s="71">
        <v>1.430949369402873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32.338999999999999</v>
      </c>
      <c r="BK353" s="71">
        <v>0</v>
      </c>
      <c r="BL353" s="71">
        <v>0</v>
      </c>
      <c r="BM353" s="71">
        <v>0</v>
      </c>
      <c r="BN353" s="72"/>
      <c r="BO353" s="71">
        <v>0</v>
      </c>
      <c r="BP353" s="71">
        <v>0</v>
      </c>
      <c r="BQ353" s="71">
        <v>4</v>
      </c>
      <c r="BR353" s="71">
        <v>0</v>
      </c>
      <c r="BS353" s="71">
        <v>0</v>
      </c>
      <c r="BT353" s="71">
        <v>0</v>
      </c>
      <c r="BU353"/>
      <c r="BV353" s="70">
        <v>32.338999999999999</v>
      </c>
      <c r="BW353" s="70">
        <v>0</v>
      </c>
      <c r="BX353" s="70">
        <v>0</v>
      </c>
      <c r="BY353" s="70">
        <v>0</v>
      </c>
      <c r="BZ353" s="70">
        <v>0</v>
      </c>
      <c r="CA353" s="70">
        <v>0</v>
      </c>
      <c r="CB353" s="70">
        <v>0</v>
      </c>
      <c r="CC353" s="70">
        <v>0</v>
      </c>
      <c r="CD353" s="70">
        <v>0</v>
      </c>
    </row>
    <row r="354" spans="1:82">
      <c r="A354" s="70" t="s">
        <v>2115</v>
      </c>
      <c r="B354" s="70">
        <v>163</v>
      </c>
      <c r="C354" s="70">
        <v>10</v>
      </c>
      <c r="D354" s="70">
        <v>10</v>
      </c>
      <c r="E354" s="70">
        <v>2013</v>
      </c>
      <c r="F354" s="70" t="s">
        <v>180</v>
      </c>
      <c r="G354" s="70" t="s">
        <v>2105</v>
      </c>
      <c r="H354" s="70" t="s">
        <v>2106</v>
      </c>
      <c r="I354" s="148"/>
      <c r="J354" s="71">
        <v>48.60429071843059</v>
      </c>
      <c r="K354" s="71">
        <v>1.934929002326127</v>
      </c>
      <c r="L354" s="71">
        <v>12.168686281333621</v>
      </c>
      <c r="M354" s="71">
        <v>29.089856455337699</v>
      </c>
      <c r="N354" s="71">
        <v>31.506551027639571</v>
      </c>
      <c r="O354" s="71">
        <v>19.140707220948471</v>
      </c>
      <c r="P354" s="71">
        <v>24.92686596023778</v>
      </c>
      <c r="Q354" s="71">
        <v>1.4417405106071499</v>
      </c>
      <c r="R354" s="71">
        <v>2.0980648071080701E-2</v>
      </c>
      <c r="S354" s="71">
        <v>1.649464327115574</v>
      </c>
      <c r="T354" s="72"/>
      <c r="U354" s="71">
        <v>3782730</v>
      </c>
      <c r="V354" s="71">
        <v>867</v>
      </c>
      <c r="W354" s="71">
        <v>229</v>
      </c>
      <c r="X354" s="71">
        <v>4783</v>
      </c>
      <c r="Y354" s="71">
        <v>6437</v>
      </c>
      <c r="Z354" s="71">
        <v>10458</v>
      </c>
      <c r="AA354" s="71">
        <v>4990</v>
      </c>
      <c r="AB354" s="71">
        <v>18638</v>
      </c>
      <c r="AC354" s="71">
        <v>3478</v>
      </c>
      <c r="AD354" s="71">
        <v>1.649464327115574</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35.567999999999998</v>
      </c>
      <c r="BK354" s="71">
        <v>0</v>
      </c>
      <c r="BL354" s="71">
        <v>0</v>
      </c>
      <c r="BM354" s="71">
        <v>0</v>
      </c>
      <c r="BN354" s="72"/>
      <c r="BO354" s="71">
        <v>0</v>
      </c>
      <c r="BP354" s="71">
        <v>0</v>
      </c>
      <c r="BQ354" s="71">
        <v>4</v>
      </c>
      <c r="BR354" s="71">
        <v>0</v>
      </c>
      <c r="BS354" s="71">
        <v>0</v>
      </c>
      <c r="BT354" s="71">
        <v>0</v>
      </c>
      <c r="BU354"/>
      <c r="BV354" s="70">
        <v>35.567999999999998</v>
      </c>
      <c r="BW354" s="70">
        <v>0</v>
      </c>
      <c r="BX354" s="70">
        <v>0</v>
      </c>
      <c r="BY354" s="70">
        <v>0</v>
      </c>
      <c r="BZ354" s="70">
        <v>0</v>
      </c>
      <c r="CA354" s="70">
        <v>0</v>
      </c>
      <c r="CB354" s="70">
        <v>0</v>
      </c>
      <c r="CC354" s="70">
        <v>0</v>
      </c>
      <c r="CD354" s="70">
        <v>0</v>
      </c>
    </row>
    <row r="355" spans="1:82">
      <c r="A355" s="70" t="s">
        <v>2116</v>
      </c>
      <c r="B355" s="70">
        <v>164</v>
      </c>
      <c r="C355" s="70">
        <v>11</v>
      </c>
      <c r="D355" s="70">
        <v>10</v>
      </c>
      <c r="E355" s="70">
        <v>2014</v>
      </c>
      <c r="F355" s="70" t="s">
        <v>181</v>
      </c>
      <c r="G355" s="70" t="s">
        <v>2105</v>
      </c>
      <c r="H355" s="70" t="s">
        <v>2106</v>
      </c>
      <c r="I355" s="148"/>
      <c r="J355" s="71">
        <v>48.622274910148811</v>
      </c>
      <c r="K355" s="71">
        <v>2.0196517322625689</v>
      </c>
      <c r="L355" s="71">
        <v>9.9122185285869833</v>
      </c>
      <c r="M355" s="71">
        <v>25.62074781426065</v>
      </c>
      <c r="N355" s="71">
        <v>35.019946827296181</v>
      </c>
      <c r="O355" s="71">
        <v>18.383737575895207</v>
      </c>
      <c r="P355" s="71">
        <v>24.72502428457452</v>
      </c>
      <c r="Q355" s="71">
        <v>1.3694597062645</v>
      </c>
      <c r="R355" s="71">
        <v>2.4258378779196621E-2</v>
      </c>
      <c r="S355" s="71">
        <v>1.8993797767453331</v>
      </c>
      <c r="T355" s="72"/>
      <c r="U355" s="71">
        <v>4049720</v>
      </c>
      <c r="V355" s="71">
        <v>796</v>
      </c>
      <c r="W355" s="71">
        <v>164</v>
      </c>
      <c r="X355" s="71">
        <v>4329</v>
      </c>
      <c r="Y355" s="71">
        <v>6450</v>
      </c>
      <c r="Z355" s="71">
        <v>10579</v>
      </c>
      <c r="AA355" s="71">
        <v>4924</v>
      </c>
      <c r="AB355" s="71">
        <v>18452</v>
      </c>
      <c r="AC355" s="71">
        <v>4034</v>
      </c>
      <c r="AD355" s="71">
        <v>1.8993797767453331</v>
      </c>
      <c r="AE355" s="72"/>
      <c r="AF355" s="71"/>
      <c r="AG355" s="71"/>
      <c r="AH355" s="71"/>
      <c r="AI355" s="71"/>
      <c r="AJ355" s="71"/>
      <c r="AK355" s="71"/>
      <c r="AL355" s="71"/>
      <c r="AM355" s="71"/>
      <c r="AN355" s="71"/>
      <c r="AO355" s="71"/>
      <c r="AP355" s="71"/>
      <c r="AQ355" s="72"/>
      <c r="AR355" s="71">
        <v>95</v>
      </c>
      <c r="AS355" s="71">
        <v>29</v>
      </c>
      <c r="AT355" s="71">
        <v>1</v>
      </c>
      <c r="AU355" s="71">
        <v>2</v>
      </c>
      <c r="AV355" s="71">
        <v>0</v>
      </c>
      <c r="AW355" s="71">
        <v>0</v>
      </c>
      <c r="AX355" s="71"/>
      <c r="AY355" s="72"/>
      <c r="AZ355" s="71">
        <v>456.2</v>
      </c>
      <c r="BA355" s="71">
        <v>1504</v>
      </c>
      <c r="BB355" s="71">
        <v>19500</v>
      </c>
      <c r="BC355" s="71">
        <v>370</v>
      </c>
      <c r="BD355" s="71">
        <v>0</v>
      </c>
      <c r="BE355" s="71">
        <v>0</v>
      </c>
      <c r="BF355" s="71"/>
      <c r="BG355" s="72"/>
      <c r="BH355" s="71">
        <v>0</v>
      </c>
      <c r="BI355" s="71">
        <v>0</v>
      </c>
      <c r="BJ355" s="71">
        <v>30.321000000000002</v>
      </c>
      <c r="BK355" s="71">
        <v>0</v>
      </c>
      <c r="BL355" s="71">
        <v>0</v>
      </c>
      <c r="BM355" s="71">
        <v>0</v>
      </c>
      <c r="BN355" s="72"/>
      <c r="BO355" s="71">
        <v>0</v>
      </c>
      <c r="BP355" s="71">
        <v>0</v>
      </c>
      <c r="BQ355" s="71">
        <v>3</v>
      </c>
      <c r="BR355" s="71">
        <v>0</v>
      </c>
      <c r="BS355" s="71">
        <v>0</v>
      </c>
      <c r="BT355" s="71">
        <v>0</v>
      </c>
      <c r="BU355"/>
      <c r="BV355" s="70">
        <v>30.321000000000002</v>
      </c>
      <c r="BW355" s="70">
        <v>0</v>
      </c>
      <c r="BX355" s="70">
        <v>0</v>
      </c>
      <c r="BY355" s="70">
        <v>0</v>
      </c>
      <c r="BZ355" s="70">
        <v>0</v>
      </c>
      <c r="CA355" s="70">
        <v>0</v>
      </c>
      <c r="CB355" s="70">
        <v>0</v>
      </c>
      <c r="CC355" s="70">
        <v>0</v>
      </c>
      <c r="CD355" s="70">
        <v>0</v>
      </c>
    </row>
    <row r="356" spans="1:82">
      <c r="A356" s="70" t="s">
        <v>2117</v>
      </c>
      <c r="B356" s="70">
        <v>165</v>
      </c>
      <c r="C356" s="70">
        <v>12</v>
      </c>
      <c r="D356" s="70">
        <v>10</v>
      </c>
      <c r="E356" s="70">
        <v>2015</v>
      </c>
      <c r="F356" s="70" t="s">
        <v>182</v>
      </c>
      <c r="G356" s="70" t="s">
        <v>2105</v>
      </c>
      <c r="H356" s="70" t="s">
        <v>2106</v>
      </c>
      <c r="I356" s="148"/>
      <c r="J356" s="71">
        <v>47.803469093580333</v>
      </c>
      <c r="K356" s="71">
        <v>1.934940010705438</v>
      </c>
      <c r="L356" s="71">
        <v>9.8161155484902647</v>
      </c>
      <c r="M356" s="71">
        <v>24.471802075549849</v>
      </c>
      <c r="N356" s="71">
        <v>29.085049820960279</v>
      </c>
      <c r="O356" s="71">
        <v>17.996793752502207</v>
      </c>
      <c r="P356" s="71">
        <v>24.181725323972479</v>
      </c>
      <c r="Q356" s="71">
        <v>1.3204149625197401</v>
      </c>
      <c r="R356" s="71">
        <v>0</v>
      </c>
      <c r="S356" s="71">
        <v>2.0192970614779928</v>
      </c>
      <c r="T356" s="72"/>
      <c r="U356" s="71">
        <v>3892419</v>
      </c>
      <c r="V356" s="71">
        <v>796</v>
      </c>
      <c r="W356" s="71">
        <v>164</v>
      </c>
      <c r="X356" s="71">
        <v>4329</v>
      </c>
      <c r="Y356" s="71">
        <v>6447</v>
      </c>
      <c r="Z356" s="71">
        <v>10456</v>
      </c>
      <c r="AA356" s="71">
        <v>4812</v>
      </c>
      <c r="AB356" s="71">
        <v>18174</v>
      </c>
      <c r="AC356" s="71">
        <v>0</v>
      </c>
      <c r="AD356" s="71">
        <v>2.0192970614779928</v>
      </c>
      <c r="AE356" s="72"/>
      <c r="AF356" s="71">
        <v>46267985.664522231</v>
      </c>
      <c r="AG356" s="71">
        <v>1285355.9468425701</v>
      </c>
      <c r="AH356" s="71">
        <v>1152721.507865737</v>
      </c>
      <c r="AI356" s="71">
        <v>27352820.446394179</v>
      </c>
      <c r="AJ356" s="71">
        <v>36599682.623042032</v>
      </c>
      <c r="AK356" s="71">
        <v>0</v>
      </c>
      <c r="AL356" s="71">
        <v>0</v>
      </c>
      <c r="AM356" s="71">
        <v>2490670.4629373299</v>
      </c>
      <c r="AN356" s="71">
        <v>0</v>
      </c>
      <c r="AO356" s="71">
        <v>0</v>
      </c>
      <c r="AP356" s="71">
        <v>115149236.65160407</v>
      </c>
      <c r="AQ356" s="72"/>
      <c r="AR356" s="71">
        <v>114</v>
      </c>
      <c r="AS356" s="71">
        <v>44</v>
      </c>
      <c r="AT356" s="71">
        <v>1</v>
      </c>
      <c r="AU356" s="71">
        <v>2</v>
      </c>
      <c r="AV356" s="71">
        <v>0</v>
      </c>
      <c r="AW356" s="71">
        <v>0</v>
      </c>
      <c r="AX356" s="71"/>
      <c r="AY356" s="72"/>
      <c r="AZ356" s="71">
        <v>557.1</v>
      </c>
      <c r="BA356" s="71">
        <v>3133.5</v>
      </c>
      <c r="BB356" s="71">
        <v>19500</v>
      </c>
      <c r="BC356" s="71">
        <v>370</v>
      </c>
      <c r="BD356" s="71">
        <v>0</v>
      </c>
      <c r="BE356" s="71">
        <v>0</v>
      </c>
      <c r="BF356" s="71"/>
      <c r="BG356" s="72"/>
      <c r="BH356" s="71">
        <v>0</v>
      </c>
      <c r="BI356" s="71">
        <v>0</v>
      </c>
      <c r="BJ356" s="71">
        <v>30</v>
      </c>
      <c r="BK356" s="71">
        <v>0</v>
      </c>
      <c r="BL356" s="71">
        <v>0</v>
      </c>
      <c r="BM356" s="71">
        <v>0</v>
      </c>
      <c r="BN356" s="72"/>
      <c r="BO356" s="71">
        <v>0</v>
      </c>
      <c r="BP356" s="71">
        <v>0</v>
      </c>
      <c r="BQ356" s="71">
        <v>3</v>
      </c>
      <c r="BR356" s="71">
        <v>0</v>
      </c>
      <c r="BS356" s="71">
        <v>0</v>
      </c>
      <c r="BT356" s="71">
        <v>0</v>
      </c>
      <c r="BU356"/>
      <c r="BV356" s="70">
        <v>30</v>
      </c>
      <c r="BW356" s="70">
        <v>0</v>
      </c>
      <c r="BX356" s="70">
        <v>0</v>
      </c>
      <c r="BY356" s="70">
        <v>0</v>
      </c>
      <c r="BZ356" s="70">
        <v>0</v>
      </c>
      <c r="CA356" s="70">
        <v>0</v>
      </c>
      <c r="CB356" s="70">
        <v>0</v>
      </c>
      <c r="CC356" s="70">
        <v>0</v>
      </c>
      <c r="CD356" s="70">
        <v>0</v>
      </c>
    </row>
    <row r="357" spans="1:82">
      <c r="A357" s="70" t="s">
        <v>2118</v>
      </c>
      <c r="B357" s="70">
        <v>166</v>
      </c>
      <c r="C357" s="70">
        <v>13</v>
      </c>
      <c r="D357" s="70">
        <v>10</v>
      </c>
      <c r="E357" s="70">
        <v>2016</v>
      </c>
      <c r="F357" s="70" t="s">
        <v>155</v>
      </c>
      <c r="G357" s="70" t="s">
        <v>2105</v>
      </c>
      <c r="H357" s="70" t="s">
        <v>2106</v>
      </c>
      <c r="I357" s="148"/>
      <c r="J357" s="71">
        <v>43.336608324586052</v>
      </c>
      <c r="K357" s="71">
        <v>1.9184718726582435</v>
      </c>
      <c r="L357" s="71">
        <v>10.317500978846114</v>
      </c>
      <c r="M357" s="71">
        <v>24.681029052941209</v>
      </c>
      <c r="N357" s="71">
        <v>27.923667061634163</v>
      </c>
      <c r="O357" s="71">
        <v>17.788451777097425</v>
      </c>
      <c r="P357" s="71">
        <v>23.584236267930727</v>
      </c>
      <c r="Q357" s="71">
        <v>1.271517765379212</v>
      </c>
      <c r="R357" s="71">
        <v>0</v>
      </c>
      <c r="S357" s="71">
        <v>2.0293831818522041</v>
      </c>
      <c r="T357" s="72"/>
      <c r="U357" s="71">
        <v>4100384</v>
      </c>
      <c r="V357" s="71">
        <v>796</v>
      </c>
      <c r="W357" s="71">
        <v>164</v>
      </c>
      <c r="X357" s="71">
        <v>4329</v>
      </c>
      <c r="Y357" s="71">
        <v>6486</v>
      </c>
      <c r="Z357" s="71">
        <v>10462</v>
      </c>
      <c r="AA357" s="71">
        <v>4854</v>
      </c>
      <c r="AB357" s="71">
        <v>18002</v>
      </c>
      <c r="AC357" s="71">
        <v>0</v>
      </c>
      <c r="AD357" s="71">
        <v>2.0293831818522041</v>
      </c>
      <c r="AE357" s="72"/>
      <c r="AF357" s="71">
        <v>43297083.541393287</v>
      </c>
      <c r="AG357" s="71">
        <v>1226399.272927416</v>
      </c>
      <c r="AH357" s="71">
        <v>889201.55061106442</v>
      </c>
      <c r="AI357" s="71">
        <v>28838490.350570802</v>
      </c>
      <c r="AJ357" s="71">
        <v>30136979.054014299</v>
      </c>
      <c r="AK357" s="71">
        <v>0</v>
      </c>
      <c r="AL357" s="71">
        <v>0</v>
      </c>
      <c r="AM357" s="71">
        <v>2469015.2779807691</v>
      </c>
      <c r="AN357" s="71">
        <v>0</v>
      </c>
      <c r="AO357" s="71">
        <v>0</v>
      </c>
      <c r="AP357" s="71">
        <v>106857169.04749765</v>
      </c>
      <c r="AQ357" s="72"/>
      <c r="AR357" s="71">
        <v>125</v>
      </c>
      <c r="AS357" s="71">
        <v>64</v>
      </c>
      <c r="AT357" s="71">
        <v>1</v>
      </c>
      <c r="AU357" s="71">
        <v>2</v>
      </c>
      <c r="AV357" s="71">
        <v>0</v>
      </c>
      <c r="AW357" s="71">
        <v>0</v>
      </c>
      <c r="AX357" s="71"/>
      <c r="AY357" s="72"/>
      <c r="AZ357" s="71">
        <v>614.79999999999995</v>
      </c>
      <c r="BA357" s="71">
        <v>3948</v>
      </c>
      <c r="BB357" s="71">
        <v>19500</v>
      </c>
      <c r="BC357" s="71">
        <v>370</v>
      </c>
      <c r="BD357" s="71">
        <v>0</v>
      </c>
      <c r="BE357" s="71">
        <v>0</v>
      </c>
      <c r="BF357" s="71"/>
      <c r="BG357" s="72"/>
      <c r="BH357" s="71">
        <v>0</v>
      </c>
      <c r="BI357" s="71">
        <v>0</v>
      </c>
      <c r="BJ357" s="71">
        <v>29.135000000000002</v>
      </c>
      <c r="BK357" s="71">
        <v>0</v>
      </c>
      <c r="BL357" s="71">
        <v>0</v>
      </c>
      <c r="BM357" s="71">
        <v>0</v>
      </c>
      <c r="BN357" s="72"/>
      <c r="BO357" s="71">
        <v>0</v>
      </c>
      <c r="BP357" s="71">
        <v>0</v>
      </c>
      <c r="BQ357" s="71">
        <v>3</v>
      </c>
      <c r="BR357" s="71">
        <v>0</v>
      </c>
      <c r="BS357" s="71">
        <v>0</v>
      </c>
      <c r="BT357" s="71">
        <v>0</v>
      </c>
      <c r="BU357"/>
      <c r="BV357" s="70">
        <v>29.135000000000002</v>
      </c>
      <c r="BW357" s="70">
        <v>0</v>
      </c>
      <c r="BX357" s="70">
        <v>0</v>
      </c>
      <c r="BY357" s="70">
        <v>0</v>
      </c>
      <c r="BZ357" s="70">
        <v>0</v>
      </c>
      <c r="CA357" s="70">
        <v>0</v>
      </c>
      <c r="CB357" s="70">
        <v>0</v>
      </c>
      <c r="CC357" s="70">
        <v>0</v>
      </c>
      <c r="CD357" s="70">
        <v>0</v>
      </c>
    </row>
    <row r="358" spans="1:82">
      <c r="A358" s="70" t="s">
        <v>2119</v>
      </c>
      <c r="B358" s="70">
        <v>167</v>
      </c>
      <c r="C358" s="70">
        <v>14</v>
      </c>
      <c r="D358" s="70">
        <v>10</v>
      </c>
      <c r="E358" s="70">
        <v>2017</v>
      </c>
      <c r="F358" s="70" t="s">
        <v>156</v>
      </c>
      <c r="G358" s="70" t="s">
        <v>2105</v>
      </c>
      <c r="H358" s="70" t="s">
        <v>2106</v>
      </c>
      <c r="I358" s="148"/>
      <c r="J358" s="71">
        <v>39.313497870243395</v>
      </c>
      <c r="K358" s="71">
        <v>1.9184612190566268</v>
      </c>
      <c r="L358" s="71">
        <v>10.225196427823942</v>
      </c>
      <c r="M358" s="71">
        <v>21.43873509179075</v>
      </c>
      <c r="N358" s="71">
        <v>31.679743340987738</v>
      </c>
      <c r="O358" s="71">
        <v>17.561743415111568</v>
      </c>
      <c r="P358" s="71">
        <v>23.106538383539327</v>
      </c>
      <c r="Q358" s="71">
        <v>1.21476428657103</v>
      </c>
      <c r="R358" s="71">
        <v>0</v>
      </c>
      <c r="S358" s="71">
        <v>0.97841404009521105</v>
      </c>
      <c r="T358" s="72"/>
      <c r="U358" s="71">
        <v>4308904</v>
      </c>
      <c r="V358" s="71">
        <v>796</v>
      </c>
      <c r="W358" s="71">
        <v>164</v>
      </c>
      <c r="X358" s="71">
        <v>4329</v>
      </c>
      <c r="Y358" s="71">
        <v>6484</v>
      </c>
      <c r="Z358" s="71">
        <v>10500</v>
      </c>
      <c r="AA358" s="71">
        <v>4786</v>
      </c>
      <c r="AB358" s="71">
        <v>17785</v>
      </c>
      <c r="AC358" s="71">
        <v>0</v>
      </c>
      <c r="AD358" s="71">
        <v>0.97841404009521105</v>
      </c>
      <c r="AE358" s="72"/>
      <c r="AF358" s="71">
        <v>40977009.185492054</v>
      </c>
      <c r="AG358" s="71">
        <v>1230823.2923788349</v>
      </c>
      <c r="AH358" s="71">
        <v>1274860.7125568939</v>
      </c>
      <c r="AI358" s="71">
        <v>26183089.089198239</v>
      </c>
      <c r="AJ358" s="71">
        <v>38083823.458380692</v>
      </c>
      <c r="AK358" s="71">
        <v>0</v>
      </c>
      <c r="AL358" s="71">
        <v>0</v>
      </c>
      <c r="AM358" s="71">
        <v>2443069.9994900059</v>
      </c>
      <c r="AN358" s="71">
        <v>0</v>
      </c>
      <c r="AO358" s="71">
        <v>0</v>
      </c>
      <c r="AP358" s="71">
        <v>110192675.73749672</v>
      </c>
      <c r="AQ358" s="72"/>
      <c r="AR358" s="71">
        <v>137</v>
      </c>
      <c r="AS358" s="71">
        <v>80</v>
      </c>
      <c r="AT358" s="71">
        <v>1</v>
      </c>
      <c r="AU358" s="71">
        <v>2</v>
      </c>
      <c r="AV358" s="71">
        <v>0</v>
      </c>
      <c r="AW358" s="71">
        <v>0</v>
      </c>
      <c r="AX358" s="71"/>
      <c r="AY358" s="72"/>
      <c r="AZ358" s="71">
        <v>680.6</v>
      </c>
      <c r="BA358" s="71">
        <v>4666.8000000000011</v>
      </c>
      <c r="BB358" s="71">
        <v>19500</v>
      </c>
      <c r="BC358" s="71">
        <v>370</v>
      </c>
      <c r="BD358" s="71">
        <v>0</v>
      </c>
      <c r="BE358" s="71">
        <v>0</v>
      </c>
      <c r="BF358" s="71"/>
      <c r="BG358" s="72"/>
      <c r="BH358" s="71">
        <v>0</v>
      </c>
      <c r="BI358" s="71">
        <v>0</v>
      </c>
      <c r="BJ358" s="71">
        <v>28.827999999999999</v>
      </c>
      <c r="BK358" s="71">
        <v>0</v>
      </c>
      <c r="BL358" s="71">
        <v>0</v>
      </c>
      <c r="BM358" s="71">
        <v>0</v>
      </c>
      <c r="BN358" s="72"/>
      <c r="BO358" s="71">
        <v>0</v>
      </c>
      <c r="BP358" s="71">
        <v>0</v>
      </c>
      <c r="BQ358" s="71">
        <v>3</v>
      </c>
      <c r="BR358" s="71">
        <v>0</v>
      </c>
      <c r="BS358" s="71">
        <v>0</v>
      </c>
      <c r="BT358" s="71">
        <v>0</v>
      </c>
      <c r="BU358"/>
      <c r="BV358" s="70">
        <v>28.827999999999999</v>
      </c>
      <c r="BW358" s="70">
        <v>0</v>
      </c>
      <c r="BX358" s="70">
        <v>0</v>
      </c>
      <c r="BY358" s="70">
        <v>0</v>
      </c>
      <c r="BZ358" s="70">
        <v>0</v>
      </c>
      <c r="CA358" s="70">
        <v>0</v>
      </c>
      <c r="CB358" s="70">
        <v>0</v>
      </c>
      <c r="CC358" s="70">
        <v>0</v>
      </c>
      <c r="CD358" s="70">
        <v>0</v>
      </c>
    </row>
    <row r="359" spans="1:82">
      <c r="A359" s="70" t="s">
        <v>2120</v>
      </c>
      <c r="B359" s="70">
        <v>168</v>
      </c>
      <c r="C359" s="70">
        <v>15</v>
      </c>
      <c r="D359" s="70">
        <v>10</v>
      </c>
      <c r="E359" s="70">
        <v>2018</v>
      </c>
      <c r="F359" s="70" t="s">
        <v>183</v>
      </c>
      <c r="G359" s="70" t="s">
        <v>2105</v>
      </c>
      <c r="H359" s="70" t="s">
        <v>2106</v>
      </c>
      <c r="I359" s="148"/>
      <c r="J359" s="71">
        <v>38.915434166546873</v>
      </c>
      <c r="K359" s="71">
        <v>1.7408706086636454</v>
      </c>
      <c r="L359" s="71">
        <v>9.2771379094311364</v>
      </c>
      <c r="M359" s="71">
        <v>19.825120354524298</v>
      </c>
      <c r="N359" s="71">
        <v>26.644150149542781</v>
      </c>
      <c r="O359" s="71">
        <v>17.149740409644949</v>
      </c>
      <c r="P359" s="71">
        <v>22.723574090584446</v>
      </c>
      <c r="Q359" s="71">
        <v>1.1097350116539</v>
      </c>
      <c r="R359" s="71">
        <v>0</v>
      </c>
      <c r="S359" s="71">
        <v>1.2791843844350608</v>
      </c>
      <c r="T359" s="72"/>
      <c r="U359" s="71">
        <v>4395724</v>
      </c>
      <c r="V359" s="71">
        <v>796</v>
      </c>
      <c r="W359" s="71">
        <v>164</v>
      </c>
      <c r="X359" s="71">
        <v>4329</v>
      </c>
      <c r="Y359" s="71">
        <v>6473</v>
      </c>
      <c r="Z359" s="71">
        <v>10450</v>
      </c>
      <c r="AA359" s="71">
        <v>4754</v>
      </c>
      <c r="AB359" s="71">
        <v>17509</v>
      </c>
      <c r="AC359" s="71">
        <v>0</v>
      </c>
      <c r="AD359" s="71">
        <v>1.279184384435061</v>
      </c>
      <c r="AE359" s="72"/>
      <c r="AF359" s="71">
        <v>44959823.025197111</v>
      </c>
      <c r="AG359" s="71">
        <v>1084182.934459731</v>
      </c>
      <c r="AH359" s="71">
        <v>1188958.6155539891</v>
      </c>
      <c r="AI359" s="71">
        <v>25034384.098896392</v>
      </c>
      <c r="AJ359" s="71">
        <v>33299461.523303978</v>
      </c>
      <c r="AK359" s="71">
        <v>0</v>
      </c>
      <c r="AL359" s="71">
        <v>0</v>
      </c>
      <c r="AM359" s="71">
        <v>2410133.2974502598</v>
      </c>
      <c r="AN359" s="71">
        <v>0</v>
      </c>
      <c r="AO359" s="71">
        <v>0</v>
      </c>
      <c r="AP359" s="71">
        <v>107976943.49486147</v>
      </c>
      <c r="AQ359" s="72"/>
      <c r="AR359" s="71">
        <v>146</v>
      </c>
      <c r="AS359" s="71">
        <v>98</v>
      </c>
      <c r="AT359" s="71">
        <v>1</v>
      </c>
      <c r="AU359" s="71">
        <v>2</v>
      </c>
      <c r="AV359" s="71">
        <v>0</v>
      </c>
      <c r="AW359" s="71">
        <v>0</v>
      </c>
      <c r="AX359" s="71"/>
      <c r="AY359" s="72"/>
      <c r="AZ359" s="71">
        <v>730.9</v>
      </c>
      <c r="BA359" s="71">
        <v>5372</v>
      </c>
      <c r="BB359" s="71">
        <v>19500</v>
      </c>
      <c r="BC359" s="71">
        <v>370</v>
      </c>
      <c r="BD359" s="71">
        <v>0</v>
      </c>
      <c r="BE359" s="71">
        <v>0</v>
      </c>
      <c r="BF359" s="71"/>
      <c r="BG359" s="72"/>
      <c r="BH359" s="71">
        <v>0</v>
      </c>
      <c r="BI359" s="71">
        <v>0</v>
      </c>
      <c r="BJ359" s="71">
        <v>28.731999999999999</v>
      </c>
      <c r="BK359" s="71">
        <v>0</v>
      </c>
      <c r="BL359" s="71">
        <v>0</v>
      </c>
      <c r="BM359" s="71">
        <v>0</v>
      </c>
      <c r="BN359" s="72"/>
      <c r="BO359" s="71">
        <v>0</v>
      </c>
      <c r="BP359" s="71">
        <v>0</v>
      </c>
      <c r="BQ359" s="71">
        <v>3</v>
      </c>
      <c r="BR359" s="71">
        <v>0</v>
      </c>
      <c r="BS359" s="71">
        <v>0</v>
      </c>
      <c r="BT359" s="71">
        <v>0</v>
      </c>
      <c r="BU359"/>
      <c r="BV359" s="70">
        <v>28.731999999999999</v>
      </c>
      <c r="BW359" s="70">
        <v>0</v>
      </c>
      <c r="BX359" s="70">
        <v>0</v>
      </c>
      <c r="BY359" s="70">
        <v>0</v>
      </c>
      <c r="BZ359" s="70">
        <v>0</v>
      </c>
      <c r="CA359" s="70">
        <v>0</v>
      </c>
      <c r="CB359" s="70">
        <v>0</v>
      </c>
      <c r="CC359" s="70">
        <v>0</v>
      </c>
      <c r="CD359" s="70">
        <v>0</v>
      </c>
    </row>
    <row r="360" spans="1:82">
      <c r="A360" s="70" t="s">
        <v>2121</v>
      </c>
      <c r="B360" s="70">
        <v>169</v>
      </c>
      <c r="C360" s="70">
        <v>16</v>
      </c>
      <c r="D360" s="70">
        <v>10</v>
      </c>
      <c r="E360" s="70">
        <v>2019</v>
      </c>
      <c r="F360" s="70" t="s">
        <v>158</v>
      </c>
      <c r="G360" s="70" t="s">
        <v>2105</v>
      </c>
      <c r="H360" s="70" t="s">
        <v>2106</v>
      </c>
      <c r="I360" s="148"/>
      <c r="J360" s="71">
        <v>36.557381733237683</v>
      </c>
      <c r="K360" s="71">
        <v>1.5715765850160572</v>
      </c>
      <c r="L360" s="71">
        <v>9.3086151467793723</v>
      </c>
      <c r="M360" s="71">
        <v>20.196497897444207</v>
      </c>
      <c r="N360" s="71">
        <v>23.286478178243286</v>
      </c>
      <c r="O360" s="71">
        <v>16.664350236718882</v>
      </c>
      <c r="P360" s="71">
        <v>22.172554439230595</v>
      </c>
      <c r="Q360" s="71">
        <v>1.0659823324026101</v>
      </c>
      <c r="R360" s="71">
        <v>0</v>
      </c>
      <c r="S360" s="71">
        <v>1.5888159862432905</v>
      </c>
      <c r="T360" s="72"/>
      <c r="U360" s="71">
        <v>4484925</v>
      </c>
      <c r="V360" s="71">
        <v>796</v>
      </c>
      <c r="W360" s="71">
        <v>164</v>
      </c>
      <c r="X360" s="71">
        <v>4329</v>
      </c>
      <c r="Y360" s="71">
        <v>6460</v>
      </c>
      <c r="Z360" s="71">
        <v>10433</v>
      </c>
      <c r="AA360" s="71">
        <v>4604</v>
      </c>
      <c r="AB360" s="71">
        <v>17274</v>
      </c>
      <c r="AC360" s="71">
        <v>0</v>
      </c>
      <c r="AD360" s="71">
        <v>1.58881598624329</v>
      </c>
      <c r="AE360" s="72"/>
      <c r="AF360" s="71">
        <v>45886485.806548104</v>
      </c>
      <c r="AG360" s="71">
        <v>1053626.204987342</v>
      </c>
      <c r="AH360" s="71">
        <v>1293774.787398126</v>
      </c>
      <c r="AI360" s="71">
        <v>28139981.65122024</v>
      </c>
      <c r="AJ360" s="71">
        <v>33972565.53684479</v>
      </c>
      <c r="AK360" s="71">
        <v>0</v>
      </c>
      <c r="AL360" s="71">
        <v>0</v>
      </c>
      <c r="AM360" s="71">
        <v>2352588.7613976221</v>
      </c>
      <c r="AN360" s="71">
        <v>0</v>
      </c>
      <c r="AO360" s="71">
        <v>0</v>
      </c>
      <c r="AP360" s="71">
        <v>112699022.74839622</v>
      </c>
      <c r="AQ360" s="72"/>
      <c r="AR360" s="71">
        <v>167</v>
      </c>
      <c r="AS360" s="71">
        <v>110</v>
      </c>
      <c r="AT360" s="71">
        <v>1</v>
      </c>
      <c r="AU360" s="71">
        <v>2</v>
      </c>
      <c r="AV360" s="71">
        <v>0</v>
      </c>
      <c r="AW360" s="71">
        <v>0</v>
      </c>
      <c r="AX360" s="71"/>
      <c r="AY360" s="72"/>
      <c r="AZ360" s="71">
        <v>827.2999999999995</v>
      </c>
      <c r="BA360" s="71">
        <v>5869.0000000000018</v>
      </c>
      <c r="BB360" s="71">
        <v>19500</v>
      </c>
      <c r="BC360" s="71">
        <v>370</v>
      </c>
      <c r="BD360" s="71">
        <v>0</v>
      </c>
      <c r="BE360" s="71">
        <v>0</v>
      </c>
      <c r="BF360" s="71"/>
      <c r="BG360" s="72"/>
      <c r="BH360" s="71">
        <v>0</v>
      </c>
      <c r="BI360" s="71">
        <v>0</v>
      </c>
      <c r="BJ360" s="71">
        <v>26.052</v>
      </c>
      <c r="BK360" s="71">
        <v>0</v>
      </c>
      <c r="BL360" s="71">
        <v>0</v>
      </c>
      <c r="BM360" s="71">
        <v>0</v>
      </c>
      <c r="BN360" s="72"/>
      <c r="BO360" s="71">
        <v>0</v>
      </c>
      <c r="BP360" s="71">
        <v>0</v>
      </c>
      <c r="BQ360" s="71">
        <v>3</v>
      </c>
      <c r="BR360" s="71">
        <v>0</v>
      </c>
      <c r="BS360" s="71">
        <v>0</v>
      </c>
      <c r="BT360" s="71">
        <v>0</v>
      </c>
      <c r="BU360"/>
      <c r="BV360" s="70">
        <v>26.052</v>
      </c>
      <c r="BW360" s="70">
        <v>0</v>
      </c>
      <c r="BX360" s="70">
        <v>0</v>
      </c>
      <c r="BY360" s="70">
        <v>0</v>
      </c>
      <c r="BZ360" s="70">
        <v>0</v>
      </c>
      <c r="CA360" s="70">
        <v>0</v>
      </c>
      <c r="CB360" s="70">
        <v>0</v>
      </c>
      <c r="CC360" s="70">
        <v>0</v>
      </c>
      <c r="CD360" s="70">
        <v>0</v>
      </c>
    </row>
    <row r="361" spans="1:82">
      <c r="A361" s="70" t="s">
        <v>2122</v>
      </c>
      <c r="B361" s="70">
        <v>170</v>
      </c>
      <c r="C361" s="70">
        <v>17</v>
      </c>
      <c r="D361" s="70">
        <v>10</v>
      </c>
      <c r="E361" s="70">
        <v>2020</v>
      </c>
      <c r="F361" s="70" t="s">
        <v>159</v>
      </c>
      <c r="G361" s="70" t="s">
        <v>2105</v>
      </c>
      <c r="H361" s="70" t="s">
        <v>2106</v>
      </c>
      <c r="I361" s="148"/>
      <c r="J361" s="71">
        <v>44.206571315305517</v>
      </c>
      <c r="K361" s="71">
        <v>1.609458463182903</v>
      </c>
      <c r="L361" s="71">
        <v>13.609674848192325</v>
      </c>
      <c r="M361" s="71">
        <v>14.140495983796496</v>
      </c>
      <c r="N361" s="71">
        <v>20.716475174548759</v>
      </c>
      <c r="O361" s="71">
        <v>14.639511100689022</v>
      </c>
      <c r="P361" s="71">
        <v>20.742732867662415</v>
      </c>
      <c r="Q361" s="71">
        <v>1.00386527659001</v>
      </c>
      <c r="R361" s="71">
        <v>0</v>
      </c>
      <c r="S361" s="71">
        <v>2.5768595613420611</v>
      </c>
      <c r="T361" s="72"/>
      <c r="U361" s="71">
        <v>5019985</v>
      </c>
      <c r="V361" s="71">
        <v>740</v>
      </c>
      <c r="W361" s="71">
        <v>214</v>
      </c>
      <c r="X361" s="71">
        <v>3807</v>
      </c>
      <c r="Y361" s="71">
        <v>6495</v>
      </c>
      <c r="Z361" s="71">
        <v>10461</v>
      </c>
      <c r="AA361" s="71">
        <v>4578</v>
      </c>
      <c r="AB361" s="71">
        <v>17026</v>
      </c>
      <c r="AC361" s="71">
        <v>0</v>
      </c>
      <c r="AD361" s="71">
        <v>2.5768595613420611</v>
      </c>
      <c r="AE361" s="72"/>
      <c r="AF361" s="71">
        <v>50595835.861265033</v>
      </c>
      <c r="AG361" s="71">
        <v>1031028.6744364605</v>
      </c>
      <c r="AH361" s="71">
        <v>1936699.7309850652</v>
      </c>
      <c r="AI361" s="71">
        <v>20619228.854629204</v>
      </c>
      <c r="AJ361" s="71">
        <v>32709443.217385489</v>
      </c>
      <c r="AK361" s="71"/>
      <c r="AL361" s="71"/>
      <c r="AM361" s="71">
        <v>2222082.1628053775</v>
      </c>
      <c r="AN361" s="71"/>
      <c r="AO361" s="71"/>
      <c r="AP361" s="71">
        <v>109114318.50150663</v>
      </c>
      <c r="AQ361" s="72"/>
      <c r="AR361" s="71">
        <v>184</v>
      </c>
      <c r="AS361" s="71">
        <v>117</v>
      </c>
      <c r="AT361" s="71">
        <v>1</v>
      </c>
      <c r="AU361" s="71">
        <v>2</v>
      </c>
      <c r="AV361" s="71">
        <v>0</v>
      </c>
      <c r="AW361" s="71">
        <v>0</v>
      </c>
      <c r="AX361" s="71"/>
      <c r="AY361" s="72"/>
      <c r="AZ361" s="71">
        <v>924.49999999999943</v>
      </c>
      <c r="BA361" s="71">
        <v>6188.0000000000009</v>
      </c>
      <c r="BB361" s="71">
        <v>19500</v>
      </c>
      <c r="BC361" s="71">
        <v>370</v>
      </c>
      <c r="BD361" s="71">
        <v>0</v>
      </c>
      <c r="BE361" s="71">
        <v>0</v>
      </c>
      <c r="BF361" s="71"/>
      <c r="BG361" s="72"/>
      <c r="BH361" s="71">
        <v>0</v>
      </c>
      <c r="BI361" s="71">
        <v>0</v>
      </c>
      <c r="BJ361" s="71">
        <v>23.61</v>
      </c>
      <c r="BK361" s="71">
        <v>0</v>
      </c>
      <c r="BL361" s="71">
        <v>0</v>
      </c>
      <c r="BM361" s="71">
        <v>0</v>
      </c>
      <c r="BN361" s="72"/>
      <c r="BO361" s="71">
        <v>0</v>
      </c>
      <c r="BP361" s="71">
        <v>0</v>
      </c>
      <c r="BQ361" s="71">
        <v>3</v>
      </c>
      <c r="BR361" s="71">
        <v>0</v>
      </c>
      <c r="BS361" s="71">
        <v>0</v>
      </c>
      <c r="BT361" s="71">
        <v>0</v>
      </c>
      <c r="BU361"/>
      <c r="BV361" s="70">
        <v>23.61</v>
      </c>
      <c r="BW361" s="70">
        <v>0</v>
      </c>
      <c r="BX361" s="70">
        <v>0</v>
      </c>
      <c r="BY361" s="70">
        <v>0</v>
      </c>
      <c r="BZ361" s="70">
        <v>0</v>
      </c>
      <c r="CA361" s="70">
        <v>0</v>
      </c>
      <c r="CB361" s="70">
        <v>0</v>
      </c>
      <c r="CC361" s="70">
        <v>0</v>
      </c>
      <c r="CD361" s="70">
        <v>0</v>
      </c>
    </row>
    <row r="362" spans="1:82">
      <c r="A362" s="70" t="s">
        <v>2123</v>
      </c>
      <c r="B362" s="70">
        <v>170</v>
      </c>
      <c r="C362" s="70">
        <v>18</v>
      </c>
      <c r="D362" s="70">
        <v>10</v>
      </c>
      <c r="E362" s="70">
        <v>2021</v>
      </c>
      <c r="F362" s="70" t="s">
        <v>160</v>
      </c>
      <c r="G362" s="70" t="s">
        <v>2105</v>
      </c>
      <c r="H362" s="70" t="s">
        <v>2106</v>
      </c>
      <c r="I362" s="148"/>
      <c r="J362" s="71">
        <v>42.649746843199623</v>
      </c>
      <c r="K362" s="71">
        <v>1.7034760077587718</v>
      </c>
      <c r="L362" s="71">
        <v>10.822865107150443</v>
      </c>
      <c r="M362" s="71">
        <v>17.287213276592734</v>
      </c>
      <c r="N362" s="71">
        <v>23.294100842081001</v>
      </c>
      <c r="O362" s="71">
        <v>14.14996143171526</v>
      </c>
      <c r="P362" s="71">
        <v>21.253593690046227</v>
      </c>
      <c r="Q362" s="71">
        <v>0.97588211304074601</v>
      </c>
      <c r="R362" s="71">
        <v>0</v>
      </c>
      <c r="S362" s="71">
        <v>2.2508147083871468</v>
      </c>
      <c r="T362" s="72"/>
      <c r="U362" s="71">
        <v>5484289</v>
      </c>
      <c r="V362" s="71">
        <v>740</v>
      </c>
      <c r="W362" s="71">
        <v>214</v>
      </c>
      <c r="X362" s="71">
        <v>3807</v>
      </c>
      <c r="Y362" s="71">
        <v>6458</v>
      </c>
      <c r="Z362" s="71">
        <v>10411</v>
      </c>
      <c r="AA362" s="71">
        <v>4574</v>
      </c>
      <c r="AB362" s="71">
        <v>16714</v>
      </c>
      <c r="AC362" s="71">
        <v>0</v>
      </c>
      <c r="AD362" s="71">
        <v>2.2508147083871468</v>
      </c>
      <c r="AE362" s="72"/>
      <c r="AF362" s="71">
        <v>47865438.802550718</v>
      </c>
      <c r="AG362" s="71">
        <v>1090240.4187031242</v>
      </c>
      <c r="AH362" s="71">
        <v>1715846.8126421615</v>
      </c>
      <c r="AI362" s="71">
        <v>25484218.777926739</v>
      </c>
      <c r="AJ362" s="71">
        <v>33283397.74849258</v>
      </c>
      <c r="AK362" s="71">
        <v>0</v>
      </c>
      <c r="AL362" s="71">
        <v>0</v>
      </c>
      <c r="AM362" s="71">
        <v>2193944.620819618</v>
      </c>
      <c r="AN362" s="71">
        <v>0</v>
      </c>
      <c r="AO362" s="71">
        <v>0</v>
      </c>
      <c r="AP362" s="71">
        <v>111633087.18113494</v>
      </c>
      <c r="AQ362" s="72"/>
      <c r="AR362" s="71">
        <v>197</v>
      </c>
      <c r="AS362" s="71">
        <v>125</v>
      </c>
      <c r="AT362" s="71">
        <v>1</v>
      </c>
      <c r="AU362" s="71">
        <v>2</v>
      </c>
      <c r="AV362" s="71">
        <v>0</v>
      </c>
      <c r="AW362" s="71">
        <v>0</v>
      </c>
      <c r="AX362" s="71"/>
      <c r="AY362" s="72"/>
      <c r="AZ362" s="71">
        <v>1001.099999999999</v>
      </c>
      <c r="BA362" s="71">
        <v>6574.1000000000013</v>
      </c>
      <c r="BB362" s="71">
        <v>19500</v>
      </c>
      <c r="BC362" s="71">
        <v>370</v>
      </c>
      <c r="BD362" s="71">
        <v>0</v>
      </c>
      <c r="BE362" s="71">
        <v>0</v>
      </c>
      <c r="BF362" s="71"/>
      <c r="BG362" s="72"/>
      <c r="BH362" s="71">
        <v>0</v>
      </c>
      <c r="BI362" s="71">
        <v>0</v>
      </c>
      <c r="BJ362" s="71">
        <v>23.132000000000001</v>
      </c>
      <c r="BK362" s="71">
        <v>0</v>
      </c>
      <c r="BL362" s="71">
        <v>0</v>
      </c>
      <c r="BM362" s="71">
        <v>0</v>
      </c>
      <c r="BN362" s="72"/>
      <c r="BO362" s="71">
        <v>0</v>
      </c>
      <c r="BP362" s="71">
        <v>0</v>
      </c>
      <c r="BQ362" s="71">
        <v>3</v>
      </c>
      <c r="BR362" s="71">
        <v>0</v>
      </c>
      <c r="BS362" s="71">
        <v>0</v>
      </c>
      <c r="BT362" s="71">
        <v>0</v>
      </c>
      <c r="BU362"/>
      <c r="BV362" s="70">
        <v>23.132000000000001</v>
      </c>
      <c r="BW362" s="70">
        <v>0</v>
      </c>
      <c r="BX362" s="70">
        <v>0</v>
      </c>
      <c r="BY362" s="70">
        <v>0</v>
      </c>
      <c r="BZ362" s="70">
        <v>0</v>
      </c>
      <c r="CA362" s="70">
        <v>0</v>
      </c>
      <c r="CB362" s="70">
        <v>0</v>
      </c>
      <c r="CC362" s="70">
        <v>0</v>
      </c>
      <c r="CD362" s="70">
        <v>0</v>
      </c>
    </row>
    <row r="363" spans="1:82">
      <c r="A363" s="70" t="s">
        <v>2124</v>
      </c>
      <c r="B363" s="70">
        <v>170</v>
      </c>
      <c r="C363" s="70">
        <v>19</v>
      </c>
      <c r="D363" s="70">
        <v>10</v>
      </c>
      <c r="E363" s="70">
        <v>2022</v>
      </c>
      <c r="F363" s="70" t="s">
        <v>161</v>
      </c>
      <c r="G363" s="70" t="s">
        <v>2105</v>
      </c>
      <c r="H363" s="70" t="s">
        <v>2106</v>
      </c>
      <c r="I363" s="148"/>
      <c r="J363" s="71">
        <v>38.218151110072171</v>
      </c>
      <c r="K363" s="71">
        <v>1.5837972696927305</v>
      </c>
      <c r="L363" s="71">
        <v>9.887727754501423</v>
      </c>
      <c r="M363" s="71">
        <v>15.637588812810201</v>
      </c>
      <c r="N363" s="71">
        <v>24.893587151111277</v>
      </c>
      <c r="O363" s="71">
        <v>14.835785045166386</v>
      </c>
      <c r="P363" s="71">
        <v>20.783424288702193</v>
      </c>
      <c r="Q363" s="71">
        <v>0.96752586160392984</v>
      </c>
      <c r="R363" s="71">
        <v>0</v>
      </c>
      <c r="S363" s="71">
        <v>1.662001627189182</v>
      </c>
      <c r="T363" s="72"/>
      <c r="U363" s="71">
        <v>4977223</v>
      </c>
      <c r="V363" s="71">
        <v>740</v>
      </c>
      <c r="W363" s="71">
        <v>214</v>
      </c>
      <c r="X363" s="71">
        <v>3807</v>
      </c>
      <c r="Y363" s="71">
        <v>6454</v>
      </c>
      <c r="Z363" s="71">
        <v>10371</v>
      </c>
      <c r="AA363" s="71">
        <v>4541</v>
      </c>
      <c r="AB363" s="71">
        <v>16435</v>
      </c>
      <c r="AC363" s="71">
        <v>0</v>
      </c>
      <c r="AD363" s="71">
        <v>1.662001627189182</v>
      </c>
      <c r="AE363" s="72"/>
      <c r="AF363" s="71">
        <v>41624640.778362103</v>
      </c>
      <c r="AG363" s="71">
        <v>1098405.9994830207</v>
      </c>
      <c r="AH363" s="71">
        <v>1473224.0373609585</v>
      </c>
      <c r="AI363" s="71">
        <v>22494584.393527374</v>
      </c>
      <c r="AJ363" s="71">
        <v>37326348.65822085</v>
      </c>
      <c r="AK363" s="71">
        <v>0</v>
      </c>
      <c r="AL363" s="71">
        <v>0</v>
      </c>
      <c r="AM363" s="71">
        <v>2122207.0835809442</v>
      </c>
      <c r="AN363" s="71">
        <v>0</v>
      </c>
      <c r="AO363" s="71">
        <v>0</v>
      </c>
      <c r="AP363" s="71">
        <v>106139410.95053524</v>
      </c>
      <c r="AQ363" s="72"/>
      <c r="AR363" s="71">
        <v>214</v>
      </c>
      <c r="AS363" s="71">
        <v>128</v>
      </c>
      <c r="AT363" s="71">
        <v>1</v>
      </c>
      <c r="AU363" s="71">
        <v>2</v>
      </c>
      <c r="AV363" s="71">
        <v>0</v>
      </c>
      <c r="AW363" s="71">
        <v>0</v>
      </c>
      <c r="AX363" s="71"/>
      <c r="AY363" s="72"/>
      <c r="AZ363" s="71">
        <v>1101.2999999999993</v>
      </c>
      <c r="BA363" s="71">
        <v>6722.6000000000013</v>
      </c>
      <c r="BB363" s="71">
        <v>18000</v>
      </c>
      <c r="BC363" s="71">
        <v>370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2125</v>
      </c>
      <c r="B364" s="70">
        <v>170</v>
      </c>
      <c r="C364" s="70">
        <v>20</v>
      </c>
      <c r="D364" s="70">
        <v>10</v>
      </c>
      <c r="E364" s="70">
        <v>2023</v>
      </c>
      <c r="F364" s="70" t="s">
        <v>1539</v>
      </c>
      <c r="G364" s="70" t="s">
        <v>2105</v>
      </c>
      <c r="H364" s="70" t="s">
        <v>2106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239</v>
      </c>
      <c r="AS364" s="71">
        <v>129</v>
      </c>
      <c r="AT364" s="71">
        <v>1</v>
      </c>
      <c r="AU364" s="71">
        <v>2</v>
      </c>
      <c r="AV364" s="71">
        <v>0</v>
      </c>
      <c r="AW364" s="71">
        <v>0</v>
      </c>
      <c r="AX364" s="71"/>
      <c r="AY364" s="72"/>
      <c r="AZ364" s="71">
        <v>1237.9999999999995</v>
      </c>
      <c r="BA364" s="71">
        <v>6772.1000000000013</v>
      </c>
      <c r="BB364" s="71">
        <v>18000</v>
      </c>
      <c r="BC364" s="71">
        <v>370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2126</v>
      </c>
      <c r="B365" s="70">
        <v>170</v>
      </c>
      <c r="C365" s="70">
        <v>21</v>
      </c>
      <c r="D365" s="70">
        <v>10</v>
      </c>
      <c r="E365" s="70">
        <v>2024</v>
      </c>
      <c r="F365" s="70" t="s">
        <v>1554</v>
      </c>
      <c r="G365" s="70" t="s">
        <v>2105</v>
      </c>
      <c r="H365" s="70" t="s">
        <v>2106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2127</v>
      </c>
      <c r="B366" s="70">
        <v>69</v>
      </c>
      <c r="C366" s="70">
        <v>1</v>
      </c>
      <c r="D366" s="70">
        <v>5</v>
      </c>
      <c r="E366" s="70">
        <v>1990</v>
      </c>
      <c r="F366" s="70" t="s">
        <v>787</v>
      </c>
      <c r="G366" s="70" t="s">
        <v>2128</v>
      </c>
      <c r="H366" s="70" t="s">
        <v>2129</v>
      </c>
      <c r="I366" s="148"/>
      <c r="J366" s="71">
        <v>5.7095074598526168</v>
      </c>
      <c r="K366" s="71">
        <v>1.6058768346099841</v>
      </c>
      <c r="L366" s="71">
        <v>1.731407267536462</v>
      </c>
      <c r="M366" s="71">
        <v>13.014237056005721</v>
      </c>
      <c r="N366" s="71">
        <v>14.45703446278066</v>
      </c>
      <c r="O366" s="71">
        <v>13.641722531527551</v>
      </c>
      <c r="P366" s="71">
        <v>17.972819687125181</v>
      </c>
      <c r="Q366" s="71">
        <v>1.14759190945442</v>
      </c>
      <c r="R366" s="71">
        <v>0</v>
      </c>
      <c r="S366" s="71">
        <v>1.438824372354107</v>
      </c>
      <c r="T366" s="72"/>
      <c r="U366" s="71">
        <v>1603543</v>
      </c>
      <c r="V366" s="71">
        <v>678</v>
      </c>
      <c r="W366" s="71">
        <v>20</v>
      </c>
      <c r="X366" s="71">
        <v>4971</v>
      </c>
      <c r="Y366" s="71">
        <v>5282</v>
      </c>
      <c r="Z366" s="71">
        <v>5611</v>
      </c>
      <c r="AA366" s="71">
        <v>4364</v>
      </c>
      <c r="AB366" s="71">
        <v>18633</v>
      </c>
      <c r="AC366" s="71">
        <v>0</v>
      </c>
      <c r="AD366" s="71">
        <v>1.438824372354107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2130</v>
      </c>
      <c r="B367" s="70">
        <v>70</v>
      </c>
      <c r="C367" s="70">
        <v>2</v>
      </c>
      <c r="D367" s="70">
        <v>5</v>
      </c>
      <c r="E367" s="70">
        <v>2005</v>
      </c>
      <c r="F367" s="70" t="s">
        <v>789</v>
      </c>
      <c r="G367" s="70" t="s">
        <v>2128</v>
      </c>
      <c r="H367" s="70" t="s">
        <v>2129</v>
      </c>
      <c r="I367" s="148"/>
      <c r="J367" s="71">
        <v>6.1972587441380371</v>
      </c>
      <c r="K367" s="71">
        <v>1.3287284752105151</v>
      </c>
      <c r="L367" s="71">
        <v>2.0162302090295898</v>
      </c>
      <c r="M367" s="71">
        <v>18.12879907079088</v>
      </c>
      <c r="N367" s="71">
        <v>22.073639695981701</v>
      </c>
      <c r="O367" s="71">
        <v>23.39872748002222</v>
      </c>
      <c r="P367" s="71">
        <v>20.753294297657231</v>
      </c>
      <c r="Q367" s="71">
        <v>1.20874504066776</v>
      </c>
      <c r="R367" s="71">
        <v>0</v>
      </c>
      <c r="S367" s="71">
        <v>1.444531963329841</v>
      </c>
      <c r="T367" s="72"/>
      <c r="U367" s="71">
        <v>1119782</v>
      </c>
      <c r="V367" s="71">
        <v>660</v>
      </c>
      <c r="W367" s="71">
        <v>26</v>
      </c>
      <c r="X367" s="71">
        <v>3762</v>
      </c>
      <c r="Y367" s="71">
        <v>7411</v>
      </c>
      <c r="Z367" s="71">
        <v>11137</v>
      </c>
      <c r="AA367" s="71">
        <v>4127</v>
      </c>
      <c r="AB367" s="71">
        <v>20517</v>
      </c>
      <c r="AC367" s="71">
        <v>0</v>
      </c>
      <c r="AD367" s="71">
        <v>1.444531963329841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2131</v>
      </c>
      <c r="B368" s="70">
        <v>71</v>
      </c>
      <c r="C368" s="70">
        <v>3</v>
      </c>
      <c r="D368" s="70">
        <v>5</v>
      </c>
      <c r="E368" s="70">
        <v>2006</v>
      </c>
      <c r="F368" s="70" t="s">
        <v>790</v>
      </c>
      <c r="G368" s="1064" t="s">
        <v>2128</v>
      </c>
      <c r="H368" s="70" t="s">
        <v>2129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2132</v>
      </c>
      <c r="B369" s="70">
        <v>72</v>
      </c>
      <c r="C369" s="70">
        <v>4</v>
      </c>
      <c r="D369" s="70">
        <v>5</v>
      </c>
      <c r="E369" s="70">
        <v>2007</v>
      </c>
      <c r="F369" s="70" t="s">
        <v>791</v>
      </c>
      <c r="G369" s="1064" t="s">
        <v>2128</v>
      </c>
      <c r="H369" s="70" t="s">
        <v>2129</v>
      </c>
      <c r="I369" s="148"/>
      <c r="J369" s="71">
        <v>4.5533466622211209</v>
      </c>
      <c r="K369" s="71">
        <v>0.93574782326076233</v>
      </c>
      <c r="L369" s="71">
        <v>1.262668786140775</v>
      </c>
      <c r="M369" s="71">
        <v>20.575866474898479</v>
      </c>
      <c r="N369" s="71">
        <v>21.575042433762601</v>
      </c>
      <c r="O369" s="71">
        <v>22.651975600129251</v>
      </c>
      <c r="P369" s="71">
        <v>20.242171590777179</v>
      </c>
      <c r="Q369" s="71">
        <v>1.2566376451099399</v>
      </c>
      <c r="R369" s="71">
        <v>0</v>
      </c>
      <c r="S369" s="71">
        <v>1.5482729097859109</v>
      </c>
      <c r="T369" s="72"/>
      <c r="U369" s="71">
        <v>1182678</v>
      </c>
      <c r="V369" s="71">
        <v>474</v>
      </c>
      <c r="W369" s="71">
        <v>16</v>
      </c>
      <c r="X369" s="71">
        <v>5114</v>
      </c>
      <c r="Y369" s="71">
        <v>7517</v>
      </c>
      <c r="Z369" s="71">
        <v>11208</v>
      </c>
      <c r="AA369" s="71">
        <v>3964</v>
      </c>
      <c r="AB369" s="71">
        <v>20202</v>
      </c>
      <c r="AC369" s="71">
        <v>0</v>
      </c>
      <c r="AD369" s="71">
        <v>1.5482729097859109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2133</v>
      </c>
      <c r="B370" s="70">
        <v>73</v>
      </c>
      <c r="C370" s="70">
        <v>5</v>
      </c>
      <c r="D370" s="70">
        <v>5</v>
      </c>
      <c r="E370" s="70">
        <v>2008</v>
      </c>
      <c r="F370" s="70" t="s">
        <v>792</v>
      </c>
      <c r="G370" s="70" t="s">
        <v>2128</v>
      </c>
      <c r="H370" s="70" t="s">
        <v>2129</v>
      </c>
      <c r="I370" s="148"/>
      <c r="J370" s="71">
        <v>4.220847381078209</v>
      </c>
      <c r="K370" s="71">
        <v>0.69076255135490017</v>
      </c>
      <c r="L370" s="71">
        <v>1.1177281528003631</v>
      </c>
      <c r="M370" s="71">
        <v>22.513843438981208</v>
      </c>
      <c r="N370" s="71">
        <v>22.590680381221279</v>
      </c>
      <c r="O370" s="71">
        <v>21.93660758125311</v>
      </c>
      <c r="P370" s="71">
        <v>18.949032872740329</v>
      </c>
      <c r="Q370" s="71">
        <v>1.22400248571198</v>
      </c>
      <c r="R370" s="71">
        <v>0</v>
      </c>
      <c r="S370" s="71">
        <v>2.061957182695477</v>
      </c>
      <c r="T370" s="72"/>
      <c r="U370" s="71">
        <v>1180332</v>
      </c>
      <c r="V370" s="71">
        <v>474</v>
      </c>
      <c r="W370" s="71">
        <v>16</v>
      </c>
      <c r="X370" s="71">
        <v>5114</v>
      </c>
      <c r="Y370" s="71">
        <v>7541</v>
      </c>
      <c r="Z370" s="71">
        <v>11235</v>
      </c>
      <c r="AA370" s="71">
        <v>3715</v>
      </c>
      <c r="AB370" s="71">
        <v>20001</v>
      </c>
      <c r="AC370" s="71">
        <v>0</v>
      </c>
      <c r="AD370" s="71">
        <v>2.061957182695477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2134</v>
      </c>
      <c r="B371" s="70">
        <v>74</v>
      </c>
      <c r="C371" s="70">
        <v>6</v>
      </c>
      <c r="D371" s="70">
        <v>5</v>
      </c>
      <c r="E371" s="70">
        <v>2009</v>
      </c>
      <c r="F371" s="70" t="s">
        <v>176</v>
      </c>
      <c r="G371" s="70" t="s">
        <v>2128</v>
      </c>
      <c r="H371" s="70" t="s">
        <v>2129</v>
      </c>
      <c r="I371" s="148"/>
      <c r="J371" s="71">
        <v>3.7096024455335139</v>
      </c>
      <c r="K371" s="71">
        <v>0.61758240731199054</v>
      </c>
      <c r="L371" s="71">
        <v>1.7805013542569419</v>
      </c>
      <c r="M371" s="71">
        <v>21.450945556087301</v>
      </c>
      <c r="N371" s="71">
        <v>20.531067688622311</v>
      </c>
      <c r="O371" s="71">
        <v>22.33522152835949</v>
      </c>
      <c r="P371" s="71">
        <v>17.881476305285918</v>
      </c>
      <c r="Q371" s="71">
        <v>1.15189750376795</v>
      </c>
      <c r="R371" s="71">
        <v>0</v>
      </c>
      <c r="S371" s="71">
        <v>1.9120819843153549</v>
      </c>
      <c r="T371" s="72"/>
      <c r="U371" s="71">
        <v>1019948</v>
      </c>
      <c r="V371" s="71">
        <v>442</v>
      </c>
      <c r="W371" s="71">
        <v>41</v>
      </c>
      <c r="X371" s="71">
        <v>5875</v>
      </c>
      <c r="Y371" s="71">
        <v>7526</v>
      </c>
      <c r="Z371" s="71">
        <v>11291</v>
      </c>
      <c r="AA371" s="71">
        <v>3599</v>
      </c>
      <c r="AB371" s="71">
        <v>19759</v>
      </c>
      <c r="AC371" s="71">
        <v>0</v>
      </c>
      <c r="AD371" s="71">
        <v>1.9120819843153549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8.2799999999999994</v>
      </c>
      <c r="BK371" s="71">
        <v>0</v>
      </c>
      <c r="BL371" s="71">
        <v>0</v>
      </c>
      <c r="BM371" s="71">
        <v>0</v>
      </c>
      <c r="BN371" s="72"/>
      <c r="BO371" s="71">
        <v>0</v>
      </c>
      <c r="BP371" s="71">
        <v>0</v>
      </c>
      <c r="BQ371" s="71">
        <v>1</v>
      </c>
      <c r="BR371" s="71">
        <v>0</v>
      </c>
      <c r="BS371" s="71">
        <v>0</v>
      </c>
      <c r="BT371" s="71">
        <v>0</v>
      </c>
      <c r="BU371"/>
      <c r="BV371" s="70">
        <v>8.2799999999999994</v>
      </c>
      <c r="BW371" s="70">
        <v>0</v>
      </c>
      <c r="BX371" s="70">
        <v>0</v>
      </c>
      <c r="BY371" s="70">
        <v>0</v>
      </c>
      <c r="BZ371" s="70">
        <v>0</v>
      </c>
      <c r="CA371" s="70">
        <v>0</v>
      </c>
      <c r="CB371" s="70">
        <v>0</v>
      </c>
      <c r="CC371" s="70">
        <v>0</v>
      </c>
      <c r="CD371" s="70">
        <v>0</v>
      </c>
    </row>
    <row r="372" spans="1:82">
      <c r="A372" s="70" t="s">
        <v>2135</v>
      </c>
      <c r="B372" s="70">
        <v>75</v>
      </c>
      <c r="C372" s="70">
        <v>7</v>
      </c>
      <c r="D372" s="70">
        <v>5</v>
      </c>
      <c r="E372" s="70">
        <v>2010</v>
      </c>
      <c r="F372" s="70" t="s">
        <v>177</v>
      </c>
      <c r="G372" s="70" t="s">
        <v>2128</v>
      </c>
      <c r="H372" s="70" t="s">
        <v>2129</v>
      </c>
      <c r="I372" s="148"/>
      <c r="J372" s="71">
        <v>3.339570112457912</v>
      </c>
      <c r="K372" s="71">
        <v>0.68950417440173217</v>
      </c>
      <c r="L372" s="71">
        <v>1.719303313823511</v>
      </c>
      <c r="M372" s="71">
        <v>23.25482022823881</v>
      </c>
      <c r="N372" s="71">
        <v>20.096839947286</v>
      </c>
      <c r="O372" s="71">
        <v>22.294922096043511</v>
      </c>
      <c r="P372" s="71">
        <v>17.911440685790549</v>
      </c>
      <c r="Q372" s="71">
        <v>1.19147031408114</v>
      </c>
      <c r="R372" s="71">
        <v>0</v>
      </c>
      <c r="S372" s="71">
        <v>1.9177605616317741</v>
      </c>
      <c r="T372" s="72"/>
      <c r="U372" s="71">
        <v>862534</v>
      </c>
      <c r="V372" s="71">
        <v>442</v>
      </c>
      <c r="W372" s="71">
        <v>41</v>
      </c>
      <c r="X372" s="71">
        <v>5875</v>
      </c>
      <c r="Y372" s="71">
        <v>7490</v>
      </c>
      <c r="Z372" s="71">
        <v>11323</v>
      </c>
      <c r="AA372" s="71">
        <v>3515</v>
      </c>
      <c r="AB372" s="71">
        <v>19584</v>
      </c>
      <c r="AC372" s="71">
        <v>0</v>
      </c>
      <c r="AD372" s="71">
        <v>1.9177605616317741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7.7430000000000003</v>
      </c>
      <c r="BK372" s="71">
        <v>0</v>
      </c>
      <c r="BL372" s="71">
        <v>0</v>
      </c>
      <c r="BM372" s="71">
        <v>0</v>
      </c>
      <c r="BN372" s="72"/>
      <c r="BO372" s="71">
        <v>0</v>
      </c>
      <c r="BP372" s="71">
        <v>0</v>
      </c>
      <c r="BQ372" s="71">
        <v>1</v>
      </c>
      <c r="BR372" s="71">
        <v>0</v>
      </c>
      <c r="BS372" s="71">
        <v>0</v>
      </c>
      <c r="BT372" s="71">
        <v>0</v>
      </c>
      <c r="BU372"/>
      <c r="BV372" s="70">
        <v>7.7430000000000003</v>
      </c>
      <c r="BW372" s="70">
        <v>0</v>
      </c>
      <c r="BX372" s="70">
        <v>0</v>
      </c>
      <c r="BY372" s="70">
        <v>0</v>
      </c>
      <c r="BZ372" s="70">
        <v>0</v>
      </c>
      <c r="CA372" s="70">
        <v>0</v>
      </c>
      <c r="CB372" s="70">
        <v>0</v>
      </c>
      <c r="CC372" s="70">
        <v>0</v>
      </c>
      <c r="CD372" s="70">
        <v>0</v>
      </c>
    </row>
    <row r="373" spans="1:82">
      <c r="A373" s="70" t="s">
        <v>2136</v>
      </c>
      <c r="B373" s="70">
        <v>76</v>
      </c>
      <c r="C373" s="70">
        <v>8</v>
      </c>
      <c r="D373" s="70">
        <v>5</v>
      </c>
      <c r="E373" s="70">
        <v>2011</v>
      </c>
      <c r="F373" s="70" t="s">
        <v>178</v>
      </c>
      <c r="G373" s="70" t="s">
        <v>2128</v>
      </c>
      <c r="H373" s="70" t="s">
        <v>2129</v>
      </c>
      <c r="I373" s="148"/>
      <c r="J373" s="71">
        <v>4.0039110014883548</v>
      </c>
      <c r="K373" s="71">
        <v>0.98550762091251487</v>
      </c>
      <c r="L373" s="71">
        <v>1.3830901774594291</v>
      </c>
      <c r="M373" s="71">
        <v>28.45660219864531</v>
      </c>
      <c r="N373" s="71">
        <v>25.38106587395324</v>
      </c>
      <c r="O373" s="71">
        <v>21.903730341568551</v>
      </c>
      <c r="P373" s="71">
        <v>17.319602083676159</v>
      </c>
      <c r="Q373" s="71">
        <v>1.3589082374857799</v>
      </c>
      <c r="R373" s="71">
        <v>0</v>
      </c>
      <c r="S373" s="71">
        <v>2.2777146744387098</v>
      </c>
      <c r="T373" s="72"/>
      <c r="U373" s="71">
        <v>835201</v>
      </c>
      <c r="V373" s="71">
        <v>442</v>
      </c>
      <c r="W373" s="71">
        <v>41</v>
      </c>
      <c r="X373" s="71">
        <v>5875</v>
      </c>
      <c r="Y373" s="71">
        <v>7475</v>
      </c>
      <c r="Z373" s="71">
        <v>11366</v>
      </c>
      <c r="AA373" s="71">
        <v>3500</v>
      </c>
      <c r="AB373" s="71">
        <v>19364</v>
      </c>
      <c r="AC373" s="71">
        <v>0</v>
      </c>
      <c r="AD373" s="71">
        <v>2.2777146744387098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7.41</v>
      </c>
      <c r="BK373" s="71">
        <v>0</v>
      </c>
      <c r="BL373" s="71">
        <v>0</v>
      </c>
      <c r="BM373" s="71">
        <v>0</v>
      </c>
      <c r="BN373" s="72"/>
      <c r="BO373" s="71">
        <v>0</v>
      </c>
      <c r="BP373" s="71">
        <v>0</v>
      </c>
      <c r="BQ373" s="71">
        <v>1</v>
      </c>
      <c r="BR373" s="71">
        <v>0</v>
      </c>
      <c r="BS373" s="71">
        <v>0</v>
      </c>
      <c r="BT373" s="71">
        <v>0</v>
      </c>
      <c r="BU373"/>
      <c r="BV373" s="70">
        <v>7.41</v>
      </c>
      <c r="BW373" s="70">
        <v>0</v>
      </c>
      <c r="BX373" s="70">
        <v>0</v>
      </c>
      <c r="BY373" s="70">
        <v>0</v>
      </c>
      <c r="BZ373" s="70">
        <v>0</v>
      </c>
      <c r="CA373" s="70">
        <v>0</v>
      </c>
      <c r="CB373" s="70">
        <v>0</v>
      </c>
      <c r="CC373" s="70">
        <v>0</v>
      </c>
      <c r="CD373" s="70">
        <v>0</v>
      </c>
    </row>
    <row r="374" spans="1:82">
      <c r="A374" s="70" t="s">
        <v>2137</v>
      </c>
      <c r="B374" s="70">
        <v>77</v>
      </c>
      <c r="C374" s="70">
        <v>9</v>
      </c>
      <c r="D374" s="70">
        <v>5</v>
      </c>
      <c r="E374" s="70">
        <v>2012</v>
      </c>
      <c r="F374" s="70" t="s">
        <v>179</v>
      </c>
      <c r="G374" s="70" t="s">
        <v>2128</v>
      </c>
      <c r="H374" s="70" t="s">
        <v>2129</v>
      </c>
      <c r="I374" s="148"/>
      <c r="J374" s="71">
        <v>5.5551028055730791</v>
      </c>
      <c r="K374" s="71">
        <v>0.95874861690045421</v>
      </c>
      <c r="L374" s="71">
        <v>1.3647678187088861</v>
      </c>
      <c r="M374" s="71">
        <v>29.190230413904221</v>
      </c>
      <c r="N374" s="71">
        <v>28.957111773011281</v>
      </c>
      <c r="O374" s="71">
        <v>21.953154189722618</v>
      </c>
      <c r="P374" s="71">
        <v>17.154381597588515</v>
      </c>
      <c r="Q374" s="71">
        <v>1.4716229237049301</v>
      </c>
      <c r="R374" s="71">
        <v>0</v>
      </c>
      <c r="S374" s="71">
        <v>1.44064923117073</v>
      </c>
      <c r="T374" s="72"/>
      <c r="U374" s="71">
        <v>1160513</v>
      </c>
      <c r="V374" s="71">
        <v>442</v>
      </c>
      <c r="W374" s="71">
        <v>41</v>
      </c>
      <c r="X374" s="71">
        <v>5875</v>
      </c>
      <c r="Y374" s="71">
        <v>7522</v>
      </c>
      <c r="Z374" s="71">
        <v>11482</v>
      </c>
      <c r="AA374" s="71">
        <v>3447</v>
      </c>
      <c r="AB374" s="71">
        <v>19301</v>
      </c>
      <c r="AC374" s="71">
        <v>0</v>
      </c>
      <c r="AD374" s="71">
        <v>1.44064923117073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7.6619999999999999</v>
      </c>
      <c r="BK374" s="71">
        <v>0</v>
      </c>
      <c r="BL374" s="71">
        <v>0</v>
      </c>
      <c r="BM374" s="71">
        <v>0</v>
      </c>
      <c r="BN374" s="72"/>
      <c r="BO374" s="71">
        <v>0</v>
      </c>
      <c r="BP374" s="71">
        <v>0</v>
      </c>
      <c r="BQ374" s="71">
        <v>1</v>
      </c>
      <c r="BR374" s="71">
        <v>0</v>
      </c>
      <c r="BS374" s="71">
        <v>0</v>
      </c>
      <c r="BT374" s="71">
        <v>0</v>
      </c>
      <c r="BU374"/>
      <c r="BV374" s="70">
        <v>7.6619999999999999</v>
      </c>
      <c r="BW374" s="70">
        <v>0</v>
      </c>
      <c r="BX374" s="70">
        <v>0</v>
      </c>
      <c r="BY374" s="70">
        <v>0</v>
      </c>
      <c r="BZ374" s="70">
        <v>0</v>
      </c>
      <c r="CA374" s="70">
        <v>0</v>
      </c>
      <c r="CB374" s="70">
        <v>0</v>
      </c>
      <c r="CC374" s="70">
        <v>0</v>
      </c>
      <c r="CD374" s="70">
        <v>0</v>
      </c>
    </row>
    <row r="375" spans="1:82">
      <c r="A375" s="70" t="s">
        <v>2138</v>
      </c>
      <c r="B375" s="70">
        <v>78</v>
      </c>
      <c r="C375" s="70">
        <v>10</v>
      </c>
      <c r="D375" s="70">
        <v>5</v>
      </c>
      <c r="E375" s="70">
        <v>2013</v>
      </c>
      <c r="F375" s="70" t="s">
        <v>180</v>
      </c>
      <c r="G375" s="70" t="s">
        <v>2128</v>
      </c>
      <c r="H375" s="70" t="s">
        <v>2129</v>
      </c>
      <c r="I375" s="148"/>
      <c r="J375" s="71">
        <v>5.6663106768649616</v>
      </c>
      <c r="K375" s="71">
        <v>0.79103862545047976</v>
      </c>
      <c r="L375" s="71">
        <v>1.256529791097984</v>
      </c>
      <c r="M375" s="71">
        <v>29.919631631900881</v>
      </c>
      <c r="N375" s="71">
        <v>29.734672712332952</v>
      </c>
      <c r="O375" s="71">
        <v>21.283924677032871</v>
      </c>
      <c r="P375" s="71">
        <v>16.964255871937375</v>
      </c>
      <c r="Q375" s="71">
        <v>1.4815782809131199</v>
      </c>
      <c r="R375" s="71">
        <v>0</v>
      </c>
      <c r="S375" s="71">
        <v>1.901123765247726</v>
      </c>
      <c r="T375" s="72"/>
      <c r="U375" s="71">
        <v>1177773</v>
      </c>
      <c r="V375" s="71">
        <v>442</v>
      </c>
      <c r="W375" s="71">
        <v>41</v>
      </c>
      <c r="X375" s="71">
        <v>5875</v>
      </c>
      <c r="Y375" s="71">
        <v>7506</v>
      </c>
      <c r="Z375" s="71">
        <v>11629</v>
      </c>
      <c r="AA375" s="71">
        <v>3396</v>
      </c>
      <c r="AB375" s="71">
        <v>19153</v>
      </c>
      <c r="AC375" s="71">
        <v>0</v>
      </c>
      <c r="AD375" s="71">
        <v>1.901123765247726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8.9239999999999995</v>
      </c>
      <c r="BK375" s="71">
        <v>0</v>
      </c>
      <c r="BL375" s="71">
        <v>0</v>
      </c>
      <c r="BM375" s="71">
        <v>0</v>
      </c>
      <c r="BN375" s="72"/>
      <c r="BO375" s="71">
        <v>0</v>
      </c>
      <c r="BP375" s="71">
        <v>0</v>
      </c>
      <c r="BQ375" s="71">
        <v>1</v>
      </c>
      <c r="BR375" s="71">
        <v>0</v>
      </c>
      <c r="BS375" s="71">
        <v>0</v>
      </c>
      <c r="BT375" s="71">
        <v>0</v>
      </c>
      <c r="BU375"/>
      <c r="BV375" s="70">
        <v>8.9239999999999995</v>
      </c>
      <c r="BW375" s="70">
        <v>0</v>
      </c>
      <c r="BX375" s="70">
        <v>0</v>
      </c>
      <c r="BY375" s="70">
        <v>0</v>
      </c>
      <c r="BZ375" s="70">
        <v>0</v>
      </c>
      <c r="CA375" s="70">
        <v>0</v>
      </c>
      <c r="CB375" s="70">
        <v>0</v>
      </c>
      <c r="CC375" s="70">
        <v>0</v>
      </c>
      <c r="CD375" s="70">
        <v>0</v>
      </c>
    </row>
    <row r="376" spans="1:82">
      <c r="A376" s="70" t="s">
        <v>2139</v>
      </c>
      <c r="B376" s="70">
        <v>79</v>
      </c>
      <c r="C376" s="70">
        <v>11</v>
      </c>
      <c r="D376" s="70">
        <v>5</v>
      </c>
      <c r="E376" s="70">
        <v>2014</v>
      </c>
      <c r="F376" s="70" t="s">
        <v>181</v>
      </c>
      <c r="G376" s="70" t="s">
        <v>2128</v>
      </c>
      <c r="H376" s="70" t="s">
        <v>2129</v>
      </c>
      <c r="I376" s="148"/>
      <c r="J376" s="71">
        <v>5.1898835194795163</v>
      </c>
      <c r="K376" s="71">
        <v>0.87187759414120181</v>
      </c>
      <c r="L376" s="71">
        <v>2.6302006514055249</v>
      </c>
      <c r="M376" s="71">
        <v>28.787001496617702</v>
      </c>
      <c r="N376" s="71">
        <v>28.900882173863231</v>
      </c>
      <c r="O376" s="71">
        <v>20.217071836465156</v>
      </c>
      <c r="P376" s="71">
        <v>16.8817082950324</v>
      </c>
      <c r="Q376" s="71">
        <v>1.40048258493449</v>
      </c>
      <c r="R376" s="71">
        <v>0</v>
      </c>
      <c r="S376" s="71">
        <v>1.776066186700074</v>
      </c>
      <c r="T376" s="72"/>
      <c r="U376" s="71">
        <v>1200690</v>
      </c>
      <c r="V376" s="71">
        <v>410</v>
      </c>
      <c r="W376" s="71">
        <v>69</v>
      </c>
      <c r="X376" s="71">
        <v>5649</v>
      </c>
      <c r="Y376" s="71">
        <v>7444</v>
      </c>
      <c r="Z376" s="71">
        <v>11634</v>
      </c>
      <c r="AA376" s="71">
        <v>3362</v>
      </c>
      <c r="AB376" s="71">
        <v>18870</v>
      </c>
      <c r="AC376" s="71">
        <v>0</v>
      </c>
      <c r="AD376" s="71">
        <v>1.776066186700074</v>
      </c>
      <c r="AE376" s="72"/>
      <c r="AF376" s="71"/>
      <c r="AG376" s="71"/>
      <c r="AH376" s="71"/>
      <c r="AI376" s="71"/>
      <c r="AJ376" s="71"/>
      <c r="AK376" s="71"/>
      <c r="AL376" s="71"/>
      <c r="AM376" s="71"/>
      <c r="AN376" s="71"/>
      <c r="AO376" s="71"/>
      <c r="AP376" s="71"/>
      <c r="AQ376" s="72"/>
      <c r="AR376" s="71">
        <v>409</v>
      </c>
      <c r="AS376" s="71">
        <v>91</v>
      </c>
      <c r="AT376" s="71">
        <v>0</v>
      </c>
      <c r="AU376" s="71">
        <v>0</v>
      </c>
      <c r="AV376" s="71">
        <v>0</v>
      </c>
      <c r="AW376" s="71">
        <v>0</v>
      </c>
      <c r="AX376" s="71"/>
      <c r="AY376" s="72"/>
      <c r="AZ376" s="71">
        <v>1629.9</v>
      </c>
      <c r="BA376" s="71">
        <v>9841.4</v>
      </c>
      <c r="BB376" s="71">
        <v>0</v>
      </c>
      <c r="BC376" s="71">
        <v>0</v>
      </c>
      <c r="BD376" s="71">
        <v>0</v>
      </c>
      <c r="BE376" s="71">
        <v>0</v>
      </c>
      <c r="BF376" s="71"/>
      <c r="BG376" s="72"/>
      <c r="BH376" s="71">
        <v>0</v>
      </c>
      <c r="BI376" s="71">
        <v>0</v>
      </c>
      <c r="BJ376" s="71">
        <v>9.5969999999999995</v>
      </c>
      <c r="BK376" s="71">
        <v>0</v>
      </c>
      <c r="BL376" s="71">
        <v>0</v>
      </c>
      <c r="BM376" s="71">
        <v>0</v>
      </c>
      <c r="BN376" s="72"/>
      <c r="BO376" s="71">
        <v>0</v>
      </c>
      <c r="BP376" s="71">
        <v>0</v>
      </c>
      <c r="BQ376" s="71">
        <v>1</v>
      </c>
      <c r="BR376" s="71">
        <v>0</v>
      </c>
      <c r="BS376" s="71">
        <v>0</v>
      </c>
      <c r="BT376" s="71">
        <v>0</v>
      </c>
      <c r="BU376"/>
      <c r="BV376" s="70">
        <v>9.5969999999999995</v>
      </c>
      <c r="BW376" s="70">
        <v>0</v>
      </c>
      <c r="BX376" s="70">
        <v>0</v>
      </c>
      <c r="BY376" s="70">
        <v>0</v>
      </c>
      <c r="BZ376" s="70">
        <v>0</v>
      </c>
      <c r="CA376" s="70">
        <v>0</v>
      </c>
      <c r="CB376" s="70">
        <v>0</v>
      </c>
      <c r="CC376" s="70">
        <v>0</v>
      </c>
      <c r="CD376" s="70">
        <v>0</v>
      </c>
    </row>
    <row r="377" spans="1:82">
      <c r="A377" s="70" t="s">
        <v>2140</v>
      </c>
      <c r="B377" s="70">
        <v>80</v>
      </c>
      <c r="C377" s="70">
        <v>12</v>
      </c>
      <c r="D377" s="70">
        <v>5</v>
      </c>
      <c r="E377" s="70">
        <v>2015</v>
      </c>
      <c r="F377" s="70" t="s">
        <v>182</v>
      </c>
      <c r="G377" s="70" t="s">
        <v>2128</v>
      </c>
      <c r="H377" s="70" t="s">
        <v>2129</v>
      </c>
      <c r="I377" s="148"/>
      <c r="J377" s="71">
        <v>4.6426160347519012</v>
      </c>
      <c r="K377" s="71">
        <v>0.91037743225225354</v>
      </c>
      <c r="L377" s="71">
        <v>3.1775275769488771</v>
      </c>
      <c r="M377" s="71">
        <v>29.809663175642019</v>
      </c>
      <c r="N377" s="71">
        <v>26.345857924844339</v>
      </c>
      <c r="O377" s="71">
        <v>20.070831288057409</v>
      </c>
      <c r="P377" s="71">
        <v>16.769413426038273</v>
      </c>
      <c r="Q377" s="71">
        <v>1.3495492422583999</v>
      </c>
      <c r="R377" s="71">
        <v>0</v>
      </c>
      <c r="S377" s="71">
        <v>2.1044599495381591</v>
      </c>
      <c r="T377" s="72"/>
      <c r="U377" s="71">
        <v>992426</v>
      </c>
      <c r="V377" s="71">
        <v>410</v>
      </c>
      <c r="W377" s="71">
        <v>69</v>
      </c>
      <c r="X377" s="71">
        <v>5649</v>
      </c>
      <c r="Y377" s="71">
        <v>7387</v>
      </c>
      <c r="Z377" s="71">
        <v>11661</v>
      </c>
      <c r="AA377" s="71">
        <v>3337</v>
      </c>
      <c r="AB377" s="71">
        <v>18575</v>
      </c>
      <c r="AC377" s="71">
        <v>0</v>
      </c>
      <c r="AD377" s="71">
        <v>2.1044599495381591</v>
      </c>
      <c r="AE377" s="72"/>
      <c r="AF377" s="71">
        <v>6156902.822385611</v>
      </c>
      <c r="AG377" s="71">
        <v>673400.19636339368</v>
      </c>
      <c r="AH377" s="71">
        <v>675117.19863944955</v>
      </c>
      <c r="AI377" s="71">
        <v>36472821.175767347</v>
      </c>
      <c r="AJ377" s="71">
        <v>41207860.322259918</v>
      </c>
      <c r="AK377" s="71">
        <v>0</v>
      </c>
      <c r="AL377" s="71">
        <v>0</v>
      </c>
      <c r="AM377" s="71">
        <v>2545625.8308055969</v>
      </c>
      <c r="AN377" s="71">
        <v>0</v>
      </c>
      <c r="AO377" s="71">
        <v>0</v>
      </c>
      <c r="AP377" s="71">
        <v>87731727.546221316</v>
      </c>
      <c r="AQ377" s="72"/>
      <c r="AR377" s="71">
        <v>445</v>
      </c>
      <c r="AS377" s="71">
        <v>124</v>
      </c>
      <c r="AT377" s="71">
        <v>0</v>
      </c>
      <c r="AU377" s="71">
        <v>0</v>
      </c>
      <c r="AV377" s="71">
        <v>0</v>
      </c>
      <c r="AW377" s="71">
        <v>1</v>
      </c>
      <c r="AX377" s="71"/>
      <c r="AY377" s="72"/>
      <c r="AZ377" s="71">
        <v>1821.5</v>
      </c>
      <c r="BA377" s="71">
        <v>11934.4</v>
      </c>
      <c r="BB377" s="71">
        <v>0</v>
      </c>
      <c r="BC377" s="71">
        <v>0</v>
      </c>
      <c r="BD377" s="71">
        <v>0</v>
      </c>
      <c r="BE377" s="71">
        <v>6500</v>
      </c>
      <c r="BF377" s="71"/>
      <c r="BG377" s="72"/>
      <c r="BH377" s="71">
        <v>0</v>
      </c>
      <c r="BI377" s="71">
        <v>0</v>
      </c>
      <c r="BJ377" s="71">
        <v>9.8230000000000004</v>
      </c>
      <c r="BK377" s="71">
        <v>0</v>
      </c>
      <c r="BL377" s="71">
        <v>0</v>
      </c>
      <c r="BM377" s="71">
        <v>0</v>
      </c>
      <c r="BN377" s="72"/>
      <c r="BO377" s="71">
        <v>0</v>
      </c>
      <c r="BP377" s="71">
        <v>0</v>
      </c>
      <c r="BQ377" s="71">
        <v>1</v>
      </c>
      <c r="BR377" s="71">
        <v>0</v>
      </c>
      <c r="BS377" s="71">
        <v>0</v>
      </c>
      <c r="BT377" s="71">
        <v>0</v>
      </c>
      <c r="BU377"/>
      <c r="BV377" s="70">
        <v>9.8230000000000004</v>
      </c>
      <c r="BW377" s="70">
        <v>0</v>
      </c>
      <c r="BX377" s="70">
        <v>0</v>
      </c>
      <c r="BY377" s="70">
        <v>0</v>
      </c>
      <c r="BZ377" s="70">
        <v>0</v>
      </c>
      <c r="CA377" s="70">
        <v>0</v>
      </c>
      <c r="CB377" s="70">
        <v>0</v>
      </c>
      <c r="CC377" s="70">
        <v>0</v>
      </c>
      <c r="CD377" s="70">
        <v>0</v>
      </c>
    </row>
    <row r="378" spans="1:82">
      <c r="A378" s="70" t="s">
        <v>2141</v>
      </c>
      <c r="B378" s="70">
        <v>81</v>
      </c>
      <c r="C378" s="70">
        <v>13</v>
      </c>
      <c r="D378" s="70">
        <v>5</v>
      </c>
      <c r="E378" s="70">
        <v>2016</v>
      </c>
      <c r="F378" s="70" t="s">
        <v>155</v>
      </c>
      <c r="G378" s="70" t="s">
        <v>2128</v>
      </c>
      <c r="H378" s="70" t="s">
        <v>2129</v>
      </c>
      <c r="I378" s="148"/>
      <c r="J378" s="71">
        <v>5.1120802492064161</v>
      </c>
      <c r="K378" s="71">
        <v>0.90194218977460316</v>
      </c>
      <c r="L378" s="71">
        <v>3.3832472882588704</v>
      </c>
      <c r="M378" s="71">
        <v>26.16348787675275</v>
      </c>
      <c r="N378" s="71">
        <v>27.157179685034464</v>
      </c>
      <c r="O378" s="71">
        <v>19.787994817612297</v>
      </c>
      <c r="P378" s="71">
        <v>16.232989981696861</v>
      </c>
      <c r="Q378" s="71">
        <v>1.289952724648403</v>
      </c>
      <c r="R378" s="71">
        <v>0</v>
      </c>
      <c r="S378" s="71">
        <v>1.4452544121056721</v>
      </c>
      <c r="T378" s="72"/>
      <c r="U378" s="71">
        <v>1157193</v>
      </c>
      <c r="V378" s="71">
        <v>410</v>
      </c>
      <c r="W378" s="71">
        <v>69</v>
      </c>
      <c r="X378" s="71">
        <v>5649</v>
      </c>
      <c r="Y378" s="71">
        <v>7393</v>
      </c>
      <c r="Z378" s="71">
        <v>11638</v>
      </c>
      <c r="AA378" s="71">
        <v>3341</v>
      </c>
      <c r="AB378" s="71">
        <v>18263</v>
      </c>
      <c r="AC378" s="71">
        <v>0</v>
      </c>
      <c r="AD378" s="71">
        <v>1.4452544121056721</v>
      </c>
      <c r="AE378" s="72"/>
      <c r="AF378" s="71">
        <v>7114012.5135052009</v>
      </c>
      <c r="AG378" s="71">
        <v>641487.44872916199</v>
      </c>
      <c r="AH378" s="71">
        <v>563460.53096661472</v>
      </c>
      <c r="AI378" s="71">
        <v>38714454.430003047</v>
      </c>
      <c r="AJ378" s="71">
        <v>39893337.599770382</v>
      </c>
      <c r="AK378" s="71">
        <v>0</v>
      </c>
      <c r="AL378" s="71">
        <v>0</v>
      </c>
      <c r="AM378" s="71">
        <v>2504812.0220954772</v>
      </c>
      <c r="AN378" s="71">
        <v>0</v>
      </c>
      <c r="AO378" s="71">
        <v>0</v>
      </c>
      <c r="AP378" s="71">
        <v>89431564.545069873</v>
      </c>
      <c r="AQ378" s="72"/>
      <c r="AR378" s="71">
        <v>471</v>
      </c>
      <c r="AS378" s="71">
        <v>158</v>
      </c>
      <c r="AT378" s="71">
        <v>0</v>
      </c>
      <c r="AU378" s="71">
        <v>0</v>
      </c>
      <c r="AV378" s="71">
        <v>0</v>
      </c>
      <c r="AW378" s="71">
        <v>1</v>
      </c>
      <c r="AX378" s="71"/>
      <c r="AY378" s="72"/>
      <c r="AZ378" s="71">
        <v>1965.4</v>
      </c>
      <c r="BA378" s="71">
        <v>14352.7</v>
      </c>
      <c r="BB378" s="71">
        <v>0</v>
      </c>
      <c r="BC378" s="71">
        <v>0</v>
      </c>
      <c r="BD378" s="71">
        <v>0</v>
      </c>
      <c r="BE378" s="71">
        <v>6500</v>
      </c>
      <c r="BF378" s="71"/>
      <c r="BG378" s="72"/>
      <c r="BH378" s="71">
        <v>0</v>
      </c>
      <c r="BI378" s="71">
        <v>0</v>
      </c>
      <c r="BJ378" s="71">
        <v>10.375999999999999</v>
      </c>
      <c r="BK378" s="71">
        <v>0</v>
      </c>
      <c r="BL378" s="71">
        <v>3.0990000000000002</v>
      </c>
      <c r="BM378" s="71">
        <v>0</v>
      </c>
      <c r="BN378" s="72"/>
      <c r="BO378" s="71">
        <v>0</v>
      </c>
      <c r="BP378" s="71">
        <v>0</v>
      </c>
      <c r="BQ378" s="71">
        <v>1</v>
      </c>
      <c r="BR378" s="71">
        <v>0</v>
      </c>
      <c r="BS378" s="71">
        <v>1</v>
      </c>
      <c r="BT378" s="71">
        <v>0</v>
      </c>
      <c r="BU378"/>
      <c r="BV378" s="70">
        <v>13.475</v>
      </c>
      <c r="BW378" s="70">
        <v>0</v>
      </c>
      <c r="BX378" s="70">
        <v>0</v>
      </c>
      <c r="BY378" s="70">
        <v>0</v>
      </c>
      <c r="BZ378" s="70">
        <v>0</v>
      </c>
      <c r="CA378" s="70">
        <v>0</v>
      </c>
      <c r="CB378" s="70">
        <v>0</v>
      </c>
      <c r="CC378" s="70">
        <v>0</v>
      </c>
      <c r="CD378" s="70">
        <v>0</v>
      </c>
    </row>
    <row r="379" spans="1:82">
      <c r="A379" s="70" t="s">
        <v>2142</v>
      </c>
      <c r="B379" s="70">
        <v>82</v>
      </c>
      <c r="C379" s="70">
        <v>14</v>
      </c>
      <c r="D379" s="70">
        <v>5</v>
      </c>
      <c r="E379" s="70">
        <v>2017</v>
      </c>
      <c r="F379" s="70" t="s">
        <v>156</v>
      </c>
      <c r="G379" s="70" t="s">
        <v>2128</v>
      </c>
      <c r="H379" s="70" t="s">
        <v>2129</v>
      </c>
      <c r="I379" s="148"/>
      <c r="J379" s="71">
        <v>4.3337303129876501</v>
      </c>
      <c r="K379" s="71">
        <v>0.88907244758390613</v>
      </c>
      <c r="L379" s="71">
        <v>2.8973201552117791</v>
      </c>
      <c r="M379" s="71">
        <v>23.546648700578672</v>
      </c>
      <c r="N379" s="71">
        <v>23.745142754573802</v>
      </c>
      <c r="O379" s="71">
        <v>19.511933207684908</v>
      </c>
      <c r="P379" s="71">
        <v>15.613569814535353</v>
      </c>
      <c r="Q379" s="71">
        <v>1.2314984586379301</v>
      </c>
      <c r="R379" s="71">
        <v>0</v>
      </c>
      <c r="S379" s="71">
        <v>1.417085393799858</v>
      </c>
      <c r="T379" s="72"/>
      <c r="U379" s="71">
        <v>1251404</v>
      </c>
      <c r="V379" s="71">
        <v>410</v>
      </c>
      <c r="W379" s="71">
        <v>69</v>
      </c>
      <c r="X379" s="71">
        <v>5649</v>
      </c>
      <c r="Y379" s="71">
        <v>7411</v>
      </c>
      <c r="Z379" s="71">
        <v>11666</v>
      </c>
      <c r="AA379" s="71">
        <v>3234</v>
      </c>
      <c r="AB379" s="71">
        <v>18030</v>
      </c>
      <c r="AC379" s="71">
        <v>0</v>
      </c>
      <c r="AD379" s="71">
        <v>1.417085393799858</v>
      </c>
      <c r="AE379" s="72"/>
      <c r="AF379" s="71">
        <v>6729110.1704381648</v>
      </c>
      <c r="AG379" s="71">
        <v>659949.22431865206</v>
      </c>
      <c r="AH379" s="71">
        <v>649027.90516862809</v>
      </c>
      <c r="AI379" s="71">
        <v>40637139.095720239</v>
      </c>
      <c r="AJ379" s="71">
        <v>40098827.581625827</v>
      </c>
      <c r="AK379" s="71">
        <v>0</v>
      </c>
      <c r="AL379" s="71">
        <v>0</v>
      </c>
      <c r="AM379" s="71">
        <v>2476724.8856229871</v>
      </c>
      <c r="AN379" s="71">
        <v>0</v>
      </c>
      <c r="AO379" s="71">
        <v>0</v>
      </c>
      <c r="AP379" s="71">
        <v>91250778.862894505</v>
      </c>
      <c r="AQ379" s="72"/>
      <c r="AR379" s="71">
        <v>493</v>
      </c>
      <c r="AS379" s="71">
        <v>174</v>
      </c>
      <c r="AT379" s="71">
        <v>0</v>
      </c>
      <c r="AU379" s="71">
        <v>0</v>
      </c>
      <c r="AV379" s="71">
        <v>0</v>
      </c>
      <c r="AW379" s="71">
        <v>1</v>
      </c>
      <c r="AX379" s="71"/>
      <c r="AY379" s="72"/>
      <c r="AZ379" s="71">
        <v>2076.1</v>
      </c>
      <c r="BA379" s="71">
        <v>14973.4</v>
      </c>
      <c r="BB379" s="71">
        <v>0</v>
      </c>
      <c r="BC379" s="71">
        <v>0</v>
      </c>
      <c r="BD379" s="71">
        <v>0</v>
      </c>
      <c r="BE379" s="71">
        <v>6500</v>
      </c>
      <c r="BF379" s="71"/>
      <c r="BG379" s="72"/>
      <c r="BH379" s="71">
        <v>0</v>
      </c>
      <c r="BI379" s="71">
        <v>0</v>
      </c>
      <c r="BJ379" s="71">
        <v>10.929</v>
      </c>
      <c r="BK379" s="71">
        <v>0</v>
      </c>
      <c r="BL379" s="71">
        <v>2.855</v>
      </c>
      <c r="BM379" s="71">
        <v>0</v>
      </c>
      <c r="BN379" s="72"/>
      <c r="BO379" s="71">
        <v>0</v>
      </c>
      <c r="BP379" s="71">
        <v>0</v>
      </c>
      <c r="BQ379" s="71">
        <v>1</v>
      </c>
      <c r="BR379" s="71">
        <v>0</v>
      </c>
      <c r="BS379" s="71">
        <v>1</v>
      </c>
      <c r="BT379" s="71">
        <v>0</v>
      </c>
      <c r="BU379"/>
      <c r="BV379" s="70">
        <v>13.784000000000001</v>
      </c>
      <c r="BW379" s="70">
        <v>0</v>
      </c>
      <c r="BX379" s="70">
        <v>0</v>
      </c>
      <c r="BY379" s="70">
        <v>0</v>
      </c>
      <c r="BZ379" s="70">
        <v>0</v>
      </c>
      <c r="CA379" s="70">
        <v>0</v>
      </c>
      <c r="CB379" s="70">
        <v>0</v>
      </c>
      <c r="CC379" s="70">
        <v>0</v>
      </c>
      <c r="CD379" s="70">
        <v>0</v>
      </c>
    </row>
    <row r="380" spans="1:82">
      <c r="A380" s="70" t="s">
        <v>2143</v>
      </c>
      <c r="B380" s="70">
        <v>83</v>
      </c>
      <c r="C380" s="70">
        <v>15</v>
      </c>
      <c r="D380" s="70">
        <v>5</v>
      </c>
      <c r="E380" s="70">
        <v>2018</v>
      </c>
      <c r="F380" s="70" t="s">
        <v>183</v>
      </c>
      <c r="G380" s="70" t="s">
        <v>2128</v>
      </c>
      <c r="H380" s="70" t="s">
        <v>2129</v>
      </c>
      <c r="I380" s="148"/>
      <c r="J380" s="71">
        <v>3.8802709268849509</v>
      </c>
      <c r="K380" s="71">
        <v>0.79330340191970716</v>
      </c>
      <c r="L380" s="71">
        <v>2.5659060750199876</v>
      </c>
      <c r="M380" s="71">
        <v>20.852583310712706</v>
      </c>
      <c r="N380" s="71">
        <v>18.344173420084537</v>
      </c>
      <c r="O380" s="71">
        <v>19.125653084593512</v>
      </c>
      <c r="P380" s="71">
        <v>15.587205534159839</v>
      </c>
      <c r="Q380" s="71">
        <v>1.1231083674971301</v>
      </c>
      <c r="R380" s="71">
        <v>0</v>
      </c>
      <c r="S380" s="71">
        <v>2.1328473085718351</v>
      </c>
      <c r="T380" s="72"/>
      <c r="U380" s="71">
        <v>1301324</v>
      </c>
      <c r="V380" s="71">
        <v>410</v>
      </c>
      <c r="W380" s="71">
        <v>69</v>
      </c>
      <c r="X380" s="71">
        <v>5649</v>
      </c>
      <c r="Y380" s="71">
        <v>7419</v>
      </c>
      <c r="Z380" s="71">
        <v>11654</v>
      </c>
      <c r="AA380" s="71">
        <v>3261</v>
      </c>
      <c r="AB380" s="71">
        <v>17720</v>
      </c>
      <c r="AC380" s="71">
        <v>0</v>
      </c>
      <c r="AD380" s="71">
        <v>2.1328473085718351</v>
      </c>
      <c r="AE380" s="72"/>
      <c r="AF380" s="71">
        <v>6818878.6463417197</v>
      </c>
      <c r="AG380" s="71">
        <v>579522.78314157727</v>
      </c>
      <c r="AH380" s="71">
        <v>606640.73223249731</v>
      </c>
      <c r="AI380" s="71">
        <v>39940218.611635238</v>
      </c>
      <c r="AJ380" s="71">
        <v>34650493.305421896</v>
      </c>
      <c r="AK380" s="71">
        <v>0</v>
      </c>
      <c r="AL380" s="71">
        <v>0</v>
      </c>
      <c r="AM380" s="71">
        <v>2439177.6818104181</v>
      </c>
      <c r="AN380" s="71">
        <v>0</v>
      </c>
      <c r="AO380" s="71">
        <v>0</v>
      </c>
      <c r="AP380" s="71">
        <v>85034931.760583356</v>
      </c>
      <c r="AQ380" s="72"/>
      <c r="AR380" s="71">
        <v>512</v>
      </c>
      <c r="AS380" s="71">
        <v>207</v>
      </c>
      <c r="AT380" s="71">
        <v>0</v>
      </c>
      <c r="AU380" s="71">
        <v>0</v>
      </c>
      <c r="AV380" s="71">
        <v>0</v>
      </c>
      <c r="AW380" s="71">
        <v>1</v>
      </c>
      <c r="AX380" s="71"/>
      <c r="AY380" s="72"/>
      <c r="AZ380" s="71">
        <v>2182</v>
      </c>
      <c r="BA380" s="71">
        <v>16294</v>
      </c>
      <c r="BB380" s="71">
        <v>0</v>
      </c>
      <c r="BC380" s="71">
        <v>0</v>
      </c>
      <c r="BD380" s="71">
        <v>0</v>
      </c>
      <c r="BE380" s="71">
        <v>6500</v>
      </c>
      <c r="BF380" s="71"/>
      <c r="BG380" s="72"/>
      <c r="BH380" s="71">
        <v>0</v>
      </c>
      <c r="BI380" s="71">
        <v>0</v>
      </c>
      <c r="BJ380" s="71">
        <v>10.319000000000001</v>
      </c>
      <c r="BK380" s="71">
        <v>0</v>
      </c>
      <c r="BL380" s="71">
        <v>2.4729999999999999</v>
      </c>
      <c r="BM380" s="71">
        <v>0</v>
      </c>
      <c r="BN380" s="72"/>
      <c r="BO380" s="71">
        <v>0</v>
      </c>
      <c r="BP380" s="71">
        <v>0</v>
      </c>
      <c r="BQ380" s="71">
        <v>1</v>
      </c>
      <c r="BR380" s="71">
        <v>0</v>
      </c>
      <c r="BS380" s="71">
        <v>1</v>
      </c>
      <c r="BT380" s="71">
        <v>0</v>
      </c>
      <c r="BU380"/>
      <c r="BV380" s="70">
        <v>12.792</v>
      </c>
      <c r="BW380" s="70">
        <v>0</v>
      </c>
      <c r="BX380" s="70">
        <v>0</v>
      </c>
      <c r="BY380" s="70">
        <v>0</v>
      </c>
      <c r="BZ380" s="70">
        <v>0</v>
      </c>
      <c r="CA380" s="70">
        <v>0</v>
      </c>
      <c r="CB380" s="70">
        <v>0</v>
      </c>
      <c r="CC380" s="70">
        <v>0</v>
      </c>
      <c r="CD380" s="70">
        <v>0</v>
      </c>
    </row>
    <row r="381" spans="1:82">
      <c r="A381" s="70" t="s">
        <v>2144</v>
      </c>
      <c r="B381" s="70">
        <v>84</v>
      </c>
      <c r="C381" s="70">
        <v>16</v>
      </c>
      <c r="D381" s="70">
        <v>5</v>
      </c>
      <c r="E381" s="70">
        <v>2019</v>
      </c>
      <c r="F381" s="70" t="s">
        <v>158</v>
      </c>
      <c r="G381" s="70" t="s">
        <v>2128</v>
      </c>
      <c r="H381" s="70" t="s">
        <v>2129</v>
      </c>
      <c r="I381" s="148"/>
      <c r="J381" s="71">
        <v>3.8326255351699987</v>
      </c>
      <c r="K381" s="71">
        <v>0.73618271668638968</v>
      </c>
      <c r="L381" s="71">
        <v>2.5872489584738951</v>
      </c>
      <c r="M381" s="71">
        <v>18.58368441607157</v>
      </c>
      <c r="N381" s="71">
        <v>19.341399228278849</v>
      </c>
      <c r="O381" s="71">
        <v>18.56670249704019</v>
      </c>
      <c r="P381" s="71">
        <v>15.415800773235693</v>
      </c>
      <c r="Q381" s="71">
        <v>1.07721359235961</v>
      </c>
      <c r="R381" s="71">
        <v>0</v>
      </c>
      <c r="S381" s="71">
        <v>2.775131610586659</v>
      </c>
      <c r="T381" s="72"/>
      <c r="U381" s="71">
        <v>1351452</v>
      </c>
      <c r="V381" s="71">
        <v>410</v>
      </c>
      <c r="W381" s="71">
        <v>69</v>
      </c>
      <c r="X381" s="71">
        <v>5649</v>
      </c>
      <c r="Y381" s="71">
        <v>7422</v>
      </c>
      <c r="Z381" s="71">
        <v>11624</v>
      </c>
      <c r="AA381" s="71">
        <v>3201</v>
      </c>
      <c r="AB381" s="71">
        <v>17456</v>
      </c>
      <c r="AC381" s="71">
        <v>0</v>
      </c>
      <c r="AD381" s="71">
        <v>2.775131610586659</v>
      </c>
      <c r="AE381" s="72"/>
      <c r="AF381" s="71">
        <v>7076888.6403333005</v>
      </c>
      <c r="AG381" s="71">
        <v>565423.9387541553</v>
      </c>
      <c r="AH381" s="71">
        <v>651102.59349709481</v>
      </c>
      <c r="AI381" s="71">
        <v>37154234.475320242</v>
      </c>
      <c r="AJ381" s="71">
        <v>38211233.590803057</v>
      </c>
      <c r="AK381" s="71">
        <v>0</v>
      </c>
      <c r="AL381" s="71">
        <v>0</v>
      </c>
      <c r="AM381" s="71">
        <v>2377375.7913023559</v>
      </c>
      <c r="AN381" s="71">
        <v>0</v>
      </c>
      <c r="AO381" s="71">
        <v>0</v>
      </c>
      <c r="AP381" s="71">
        <v>86036259.030010194</v>
      </c>
      <c r="AQ381" s="72"/>
      <c r="AR381" s="71">
        <v>526</v>
      </c>
      <c r="AS381" s="71">
        <v>226</v>
      </c>
      <c r="AT381" s="71">
        <v>0</v>
      </c>
      <c r="AU381" s="71">
        <v>0</v>
      </c>
      <c r="AV381" s="71">
        <v>0</v>
      </c>
      <c r="AW381" s="71">
        <v>1</v>
      </c>
      <c r="AX381" s="71"/>
      <c r="AY381" s="72"/>
      <c r="AZ381" s="71">
        <v>2257.900000000001</v>
      </c>
      <c r="BA381" s="71">
        <v>16976.7</v>
      </c>
      <c r="BB381" s="71">
        <v>0</v>
      </c>
      <c r="BC381" s="71">
        <v>0</v>
      </c>
      <c r="BD381" s="71">
        <v>0</v>
      </c>
      <c r="BE381" s="71">
        <v>6500</v>
      </c>
      <c r="BF381" s="71"/>
      <c r="BG381" s="72"/>
      <c r="BH381" s="71">
        <v>0</v>
      </c>
      <c r="BI381" s="71">
        <v>0</v>
      </c>
      <c r="BJ381" s="71">
        <v>9.968</v>
      </c>
      <c r="BK381" s="71">
        <v>0</v>
      </c>
      <c r="BL381" s="71">
        <v>2.0779999999999998</v>
      </c>
      <c r="BM381" s="71">
        <v>0</v>
      </c>
      <c r="BN381" s="72"/>
      <c r="BO381" s="71">
        <v>0</v>
      </c>
      <c r="BP381" s="71">
        <v>0</v>
      </c>
      <c r="BQ381" s="71">
        <v>1</v>
      </c>
      <c r="BR381" s="71">
        <v>0</v>
      </c>
      <c r="BS381" s="71">
        <v>1</v>
      </c>
      <c r="BT381" s="71">
        <v>0</v>
      </c>
      <c r="BU381"/>
      <c r="BV381" s="70">
        <v>12.045999999999999</v>
      </c>
      <c r="BW381" s="70">
        <v>0</v>
      </c>
      <c r="BX381" s="70">
        <v>0</v>
      </c>
      <c r="BY381" s="70">
        <v>0</v>
      </c>
      <c r="BZ381" s="70">
        <v>0</v>
      </c>
      <c r="CA381" s="70">
        <v>0</v>
      </c>
      <c r="CB381" s="70">
        <v>0</v>
      </c>
      <c r="CC381" s="70">
        <v>0</v>
      </c>
      <c r="CD381" s="70">
        <v>0</v>
      </c>
    </row>
    <row r="382" spans="1:82">
      <c r="A382" s="70" t="s">
        <v>2145</v>
      </c>
      <c r="B382" s="70">
        <v>85</v>
      </c>
      <c r="C382" s="70">
        <v>17</v>
      </c>
      <c r="D382" s="70">
        <v>5</v>
      </c>
      <c r="E382" s="70">
        <v>2020</v>
      </c>
      <c r="F382" s="70" t="s">
        <v>159</v>
      </c>
      <c r="G382" s="70" t="s">
        <v>2128</v>
      </c>
      <c r="H382" s="70" t="s">
        <v>2129</v>
      </c>
      <c r="I382" s="148"/>
      <c r="J382" s="71">
        <v>5.5124132759891067</v>
      </c>
      <c r="K382" s="71">
        <v>0.76849603671980848</v>
      </c>
      <c r="L382" s="71">
        <v>1.4449971475960222</v>
      </c>
      <c r="M382" s="71">
        <v>16.172033636052152</v>
      </c>
      <c r="N382" s="71">
        <v>17.585935449117688</v>
      </c>
      <c r="O382" s="71">
        <v>16.212478357851289</v>
      </c>
      <c r="P382" s="71">
        <v>14.548911148550461</v>
      </c>
      <c r="Q382" s="71">
        <v>1.0095844667597</v>
      </c>
      <c r="R382" s="71">
        <v>0</v>
      </c>
      <c r="S382" s="71">
        <v>2.756592740891334</v>
      </c>
      <c r="T382" s="72"/>
      <c r="U382" s="71">
        <v>1518195</v>
      </c>
      <c r="V382" s="71">
        <v>368</v>
      </c>
      <c r="W382" s="71">
        <v>56</v>
      </c>
      <c r="X382" s="71">
        <v>5535</v>
      </c>
      <c r="Y382" s="71">
        <v>7427</v>
      </c>
      <c r="Z382" s="71">
        <v>11585</v>
      </c>
      <c r="AA382" s="71">
        <v>3211</v>
      </c>
      <c r="AB382" s="71">
        <v>17123</v>
      </c>
      <c r="AC382" s="71">
        <v>0</v>
      </c>
      <c r="AD382" s="71">
        <v>2.756592740891334</v>
      </c>
      <c r="AE382" s="72"/>
      <c r="AF382" s="71">
        <v>9447178.3657310028</v>
      </c>
      <c r="AG382" s="71">
        <v>542569.05494021415</v>
      </c>
      <c r="AH382" s="71">
        <v>401498.60919658997</v>
      </c>
      <c r="AI382" s="71">
        <v>31176387.718529187</v>
      </c>
      <c r="AJ382" s="71">
        <v>33618733.098761506</v>
      </c>
      <c r="AK382" s="71"/>
      <c r="AL382" s="71"/>
      <c r="AM382" s="71">
        <v>2234741.7404978545</v>
      </c>
      <c r="AN382" s="71"/>
      <c r="AO382" s="71"/>
      <c r="AP382" s="71">
        <v>77421108.587656349</v>
      </c>
      <c r="AQ382" s="72"/>
      <c r="AR382" s="71">
        <v>537</v>
      </c>
      <c r="AS382" s="71">
        <v>244</v>
      </c>
      <c r="AT382" s="71">
        <v>0</v>
      </c>
      <c r="AU382" s="71">
        <v>0</v>
      </c>
      <c r="AV382" s="71">
        <v>0</v>
      </c>
      <c r="AW382" s="71">
        <v>1</v>
      </c>
      <c r="AX382" s="71"/>
      <c r="AY382" s="72"/>
      <c r="AZ382" s="71">
        <v>2336.400000000001</v>
      </c>
      <c r="BA382" s="71">
        <v>17801.000000000011</v>
      </c>
      <c r="BB382" s="71">
        <v>0</v>
      </c>
      <c r="BC382" s="71">
        <v>0</v>
      </c>
      <c r="BD382" s="71">
        <v>0</v>
      </c>
      <c r="BE382" s="71">
        <v>6500</v>
      </c>
      <c r="BF382" s="71"/>
      <c r="BG382" s="72"/>
      <c r="BH382" s="71">
        <v>0</v>
      </c>
      <c r="BI382" s="71">
        <v>0</v>
      </c>
      <c r="BJ382" s="71">
        <v>10.738</v>
      </c>
      <c r="BK382" s="71">
        <v>0</v>
      </c>
      <c r="BL382" s="71">
        <v>0</v>
      </c>
      <c r="BM382" s="71">
        <v>0</v>
      </c>
      <c r="BN382" s="72"/>
      <c r="BO382" s="71">
        <v>0</v>
      </c>
      <c r="BP382" s="71">
        <v>0</v>
      </c>
      <c r="BQ382" s="71">
        <v>1</v>
      </c>
      <c r="BR382" s="71">
        <v>0</v>
      </c>
      <c r="BS382" s="71">
        <v>0</v>
      </c>
      <c r="BT382" s="71">
        <v>0</v>
      </c>
      <c r="BU382"/>
      <c r="BV382" s="70">
        <v>10.738</v>
      </c>
      <c r="BW382" s="70">
        <v>0</v>
      </c>
      <c r="BX382" s="70">
        <v>0</v>
      </c>
      <c r="BY382" s="70">
        <v>0</v>
      </c>
      <c r="BZ382" s="70">
        <v>0</v>
      </c>
      <c r="CA382" s="70">
        <v>0</v>
      </c>
      <c r="CB382" s="70">
        <v>0</v>
      </c>
      <c r="CC382" s="70">
        <v>0</v>
      </c>
      <c r="CD382" s="70">
        <v>0</v>
      </c>
    </row>
    <row r="383" spans="1:82">
      <c r="A383" s="70" t="s">
        <v>2146</v>
      </c>
      <c r="B383" s="70">
        <v>85</v>
      </c>
      <c r="C383" s="70">
        <v>18</v>
      </c>
      <c r="D383" s="70">
        <v>5</v>
      </c>
      <c r="E383" s="70">
        <v>2021</v>
      </c>
      <c r="F383" s="70" t="s">
        <v>160</v>
      </c>
      <c r="G383" s="70" t="s">
        <v>2128</v>
      </c>
      <c r="H383" s="70" t="s">
        <v>2129</v>
      </c>
      <c r="I383" s="148"/>
      <c r="J383" s="71">
        <v>4.3110148041644161</v>
      </c>
      <c r="K383" s="71">
        <v>0.80624971712782822</v>
      </c>
      <c r="L383" s="71">
        <v>1.6138084665625274</v>
      </c>
      <c r="M383" s="71">
        <v>16.303339473347318</v>
      </c>
      <c r="N383" s="71">
        <v>17.495625889180641</v>
      </c>
      <c r="O383" s="71">
        <v>15.616468816675473</v>
      </c>
      <c r="P383" s="71">
        <v>14.869151685209429</v>
      </c>
      <c r="Q383" s="71">
        <v>0.97915179105500205</v>
      </c>
      <c r="R383" s="71">
        <v>0</v>
      </c>
      <c r="S383" s="71">
        <v>2.7915637742530421</v>
      </c>
      <c r="T383" s="72"/>
      <c r="U383" s="71">
        <v>1560659</v>
      </c>
      <c r="V383" s="71">
        <v>368</v>
      </c>
      <c r="W383" s="71">
        <v>56</v>
      </c>
      <c r="X383" s="71">
        <v>5535</v>
      </c>
      <c r="Y383" s="71">
        <v>7395</v>
      </c>
      <c r="Z383" s="71">
        <v>11490</v>
      </c>
      <c r="AA383" s="71">
        <v>3200</v>
      </c>
      <c r="AB383" s="71">
        <v>16770</v>
      </c>
      <c r="AC383" s="71">
        <v>0</v>
      </c>
      <c r="AD383" s="71">
        <v>2.7915637742530421</v>
      </c>
      <c r="AE383" s="72"/>
      <c r="AF383" s="71">
        <v>9060060.274869265</v>
      </c>
      <c r="AG383" s="71">
        <v>590333.67910701653</v>
      </c>
      <c r="AH383" s="71">
        <v>433032.96773795102</v>
      </c>
      <c r="AI383" s="71">
        <v>36132389.262751676</v>
      </c>
      <c r="AJ383" s="71">
        <v>35597404.739494637</v>
      </c>
      <c r="AK383" s="71">
        <v>0</v>
      </c>
      <c r="AL383" s="71">
        <v>0</v>
      </c>
      <c r="AM383" s="71">
        <v>2201295.3985368549</v>
      </c>
      <c r="AN383" s="71">
        <v>0</v>
      </c>
      <c r="AO383" s="71">
        <v>0</v>
      </c>
      <c r="AP383" s="71">
        <v>84014516.322497398</v>
      </c>
      <c r="AQ383" s="72"/>
      <c r="AR383" s="71">
        <v>549</v>
      </c>
      <c r="AS383" s="71">
        <v>257</v>
      </c>
      <c r="AT383" s="71">
        <v>0</v>
      </c>
      <c r="AU383" s="71">
        <v>0</v>
      </c>
      <c r="AV383" s="71">
        <v>0</v>
      </c>
      <c r="AW383" s="71">
        <v>1</v>
      </c>
      <c r="AX383" s="71"/>
      <c r="AY383" s="72"/>
      <c r="AZ383" s="71">
        <v>2400.5000000000018</v>
      </c>
      <c r="BA383" s="71">
        <v>19319.700000000012</v>
      </c>
      <c r="BB383" s="71">
        <v>0</v>
      </c>
      <c r="BC383" s="71">
        <v>0</v>
      </c>
      <c r="BD383" s="71">
        <v>0</v>
      </c>
      <c r="BE383" s="71">
        <v>6500</v>
      </c>
      <c r="BF383" s="71"/>
      <c r="BG383" s="72"/>
      <c r="BH383" s="71">
        <v>0</v>
      </c>
      <c r="BI383" s="71">
        <v>0</v>
      </c>
      <c r="BJ383" s="71">
        <v>10.702</v>
      </c>
      <c r="BK383" s="71">
        <v>0</v>
      </c>
      <c r="BL383" s="71">
        <v>0</v>
      </c>
      <c r="BM383" s="71">
        <v>0</v>
      </c>
      <c r="BN383" s="72"/>
      <c r="BO383" s="71">
        <v>0</v>
      </c>
      <c r="BP383" s="71">
        <v>0</v>
      </c>
      <c r="BQ383" s="71">
        <v>1</v>
      </c>
      <c r="BR383" s="71">
        <v>0</v>
      </c>
      <c r="BS383" s="71">
        <v>0</v>
      </c>
      <c r="BT383" s="71">
        <v>0</v>
      </c>
      <c r="BU383"/>
      <c r="BV383" s="70">
        <v>10.702</v>
      </c>
      <c r="BW383" s="70">
        <v>0</v>
      </c>
      <c r="BX383" s="70">
        <v>0</v>
      </c>
      <c r="BY383" s="70">
        <v>0</v>
      </c>
      <c r="BZ383" s="70">
        <v>0</v>
      </c>
      <c r="CA383" s="70">
        <v>0</v>
      </c>
      <c r="CB383" s="70">
        <v>0</v>
      </c>
      <c r="CC383" s="70">
        <v>0</v>
      </c>
      <c r="CD383" s="70">
        <v>0</v>
      </c>
    </row>
    <row r="384" spans="1:82">
      <c r="A384" s="70" t="s">
        <v>2147</v>
      </c>
      <c r="B384" s="70">
        <v>85</v>
      </c>
      <c r="C384" s="70">
        <v>19</v>
      </c>
      <c r="D384" s="70">
        <v>5</v>
      </c>
      <c r="E384" s="70">
        <v>2022</v>
      </c>
      <c r="F384" s="70" t="s">
        <v>161</v>
      </c>
      <c r="G384" s="70" t="s">
        <v>2128</v>
      </c>
      <c r="H384" s="70" t="s">
        <v>2129</v>
      </c>
      <c r="I384" s="148"/>
      <c r="J384" s="71">
        <v>5.0112889918611119</v>
      </c>
      <c r="K384" s="71">
        <v>0.72567414036250921</v>
      </c>
      <c r="L384" s="71">
        <v>1.3739019393363352</v>
      </c>
      <c r="M384" s="71">
        <v>18.714556710603134</v>
      </c>
      <c r="N384" s="71">
        <v>18.811352430449034</v>
      </c>
      <c r="O384" s="71">
        <v>16.322081512423917</v>
      </c>
      <c r="P384" s="71">
        <v>14.883879274798399</v>
      </c>
      <c r="Q384" s="71">
        <v>0.96770247113145125</v>
      </c>
      <c r="R384" s="71">
        <v>0</v>
      </c>
      <c r="S384" s="71">
        <v>2.800059993629803</v>
      </c>
      <c r="T384" s="72"/>
      <c r="U384" s="71">
        <v>1672881</v>
      </c>
      <c r="V384" s="71">
        <v>368</v>
      </c>
      <c r="W384" s="71">
        <v>56</v>
      </c>
      <c r="X384" s="71">
        <v>5535</v>
      </c>
      <c r="Y384" s="71">
        <v>7394</v>
      </c>
      <c r="Z384" s="71">
        <v>11410</v>
      </c>
      <c r="AA384" s="71">
        <v>3252</v>
      </c>
      <c r="AB384" s="71">
        <v>16438</v>
      </c>
      <c r="AC384" s="71">
        <v>0</v>
      </c>
      <c r="AD384" s="71">
        <v>2.800059993629803</v>
      </c>
      <c r="AE384" s="72"/>
      <c r="AF384" s="71">
        <v>8535354.0189846866</v>
      </c>
      <c r="AG384" s="71">
        <v>569817.33661456127</v>
      </c>
      <c r="AH384" s="71">
        <v>424577.37597057456</v>
      </c>
      <c r="AI384" s="71">
        <v>35898660.219831243</v>
      </c>
      <c r="AJ384" s="71">
        <v>36449913.051804259</v>
      </c>
      <c r="AK384" s="71">
        <v>0</v>
      </c>
      <c r="AL384" s="71">
        <v>0</v>
      </c>
      <c r="AM384" s="71">
        <v>2122594.4654641659</v>
      </c>
      <c r="AN384" s="71">
        <v>0</v>
      </c>
      <c r="AO384" s="71">
        <v>0</v>
      </c>
      <c r="AP384" s="71">
        <v>84000916.468669489</v>
      </c>
      <c r="AQ384" s="72"/>
      <c r="AR384" s="71">
        <v>567</v>
      </c>
      <c r="AS384" s="71">
        <v>273</v>
      </c>
      <c r="AT384" s="71">
        <v>0</v>
      </c>
      <c r="AU384" s="71">
        <v>0</v>
      </c>
      <c r="AV384" s="71">
        <v>0</v>
      </c>
      <c r="AW384" s="71">
        <v>1</v>
      </c>
      <c r="AX384" s="71"/>
      <c r="AY384" s="72"/>
      <c r="AZ384" s="71">
        <v>2533.0000000000023</v>
      </c>
      <c r="BA384" s="71">
        <v>19968.700000000008</v>
      </c>
      <c r="BB384" s="71">
        <v>0</v>
      </c>
      <c r="BC384" s="71">
        <v>0</v>
      </c>
      <c r="BD384" s="71">
        <v>0</v>
      </c>
      <c r="BE384" s="71">
        <v>6500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2148</v>
      </c>
      <c r="B385" s="70">
        <v>85</v>
      </c>
      <c r="C385" s="70">
        <v>20</v>
      </c>
      <c r="D385" s="70">
        <v>5</v>
      </c>
      <c r="E385" s="70">
        <v>2023</v>
      </c>
      <c r="F385" s="70" t="s">
        <v>1539</v>
      </c>
      <c r="G385" s="70" t="s">
        <v>2128</v>
      </c>
      <c r="H385" s="70" t="s">
        <v>2129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578</v>
      </c>
      <c r="AS385" s="71">
        <v>275</v>
      </c>
      <c r="AT385" s="71">
        <v>0</v>
      </c>
      <c r="AU385" s="71">
        <v>0</v>
      </c>
      <c r="AV385" s="71">
        <v>0</v>
      </c>
      <c r="AW385" s="71">
        <v>1</v>
      </c>
      <c r="AX385" s="71"/>
      <c r="AY385" s="72"/>
      <c r="AZ385" s="71">
        <v>2599.7000000000025</v>
      </c>
      <c r="BA385" s="71">
        <v>20067.700000000008</v>
      </c>
      <c r="BB385" s="71">
        <v>0</v>
      </c>
      <c r="BC385" s="71">
        <v>0</v>
      </c>
      <c r="BD385" s="71">
        <v>0</v>
      </c>
      <c r="BE385" s="71">
        <v>6500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2149</v>
      </c>
      <c r="B386" s="70">
        <v>85</v>
      </c>
      <c r="C386" s="70">
        <v>21</v>
      </c>
      <c r="D386" s="70">
        <v>5</v>
      </c>
      <c r="E386" s="70">
        <v>2024</v>
      </c>
      <c r="F386" s="70" t="s">
        <v>1554</v>
      </c>
      <c r="G386" s="1064" t="s">
        <v>2128</v>
      </c>
      <c r="H386" s="70" t="s">
        <v>2129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2150</v>
      </c>
      <c r="B387" s="70">
        <v>273</v>
      </c>
      <c r="C387" s="70">
        <v>1</v>
      </c>
      <c r="D387" s="70">
        <v>17</v>
      </c>
      <c r="E387" s="70">
        <v>1990</v>
      </c>
      <c r="F387" s="70" t="s">
        <v>787</v>
      </c>
      <c r="G387" s="1064" t="s">
        <v>2151</v>
      </c>
      <c r="H387" s="70" t="s">
        <v>2152</v>
      </c>
      <c r="I387" s="148"/>
      <c r="J387" s="71">
        <v>36.009264835965958</v>
      </c>
      <c r="K387" s="71">
        <v>1.920390504131289</v>
      </c>
      <c r="L387" s="71">
        <v>4.5664404584020613</v>
      </c>
      <c r="M387" s="71">
        <v>7.67710214867461</v>
      </c>
      <c r="N387" s="71">
        <v>13.237374862334351</v>
      </c>
      <c r="O387" s="71">
        <v>11.54841953747208</v>
      </c>
      <c r="P387" s="71">
        <v>16.873199417541681</v>
      </c>
      <c r="Q387" s="71">
        <v>0.65691060517581201</v>
      </c>
      <c r="R387" s="71">
        <v>0</v>
      </c>
      <c r="S387" s="71">
        <v>0.59219653449000098</v>
      </c>
      <c r="T387" s="72"/>
      <c r="U387" s="71">
        <v>5360957</v>
      </c>
      <c r="V387" s="71">
        <v>560</v>
      </c>
      <c r="W387" s="71">
        <v>65</v>
      </c>
      <c r="X387" s="71">
        <v>2642</v>
      </c>
      <c r="Y387" s="71">
        <v>3290</v>
      </c>
      <c r="Z387" s="71">
        <v>4750</v>
      </c>
      <c r="AA387" s="71">
        <v>4097</v>
      </c>
      <c r="AB387" s="71">
        <v>10666</v>
      </c>
      <c r="AC387" s="71">
        <v>0</v>
      </c>
      <c r="AD387" s="71">
        <v>0.59219653449000098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2153</v>
      </c>
      <c r="B388" s="70">
        <v>274</v>
      </c>
      <c r="C388" s="70">
        <v>2</v>
      </c>
      <c r="D388" s="70">
        <v>17</v>
      </c>
      <c r="E388" s="70">
        <v>2005</v>
      </c>
      <c r="F388" s="70" t="s">
        <v>789</v>
      </c>
      <c r="G388" s="70" t="s">
        <v>2151</v>
      </c>
      <c r="H388" s="70" t="s">
        <v>2152</v>
      </c>
      <c r="I388" s="148"/>
      <c r="J388" s="71">
        <v>45.090723263358427</v>
      </c>
      <c r="K388" s="71">
        <v>1.351066610650284</v>
      </c>
      <c r="L388" s="71">
        <v>2.5426533467406252</v>
      </c>
      <c r="M388" s="71">
        <v>15.3765660574447</v>
      </c>
      <c r="N388" s="71">
        <v>26.164010624721271</v>
      </c>
      <c r="O388" s="71">
        <v>21.980559117894629</v>
      </c>
      <c r="P388" s="71">
        <v>19.657045652905769</v>
      </c>
      <c r="Q388" s="71">
        <v>0.79634482208442603</v>
      </c>
      <c r="R388" s="71">
        <v>0</v>
      </c>
      <c r="S388" s="71">
        <v>0.50862983619900759</v>
      </c>
      <c r="T388" s="72"/>
      <c r="U388" s="71">
        <v>8124751</v>
      </c>
      <c r="V388" s="71">
        <v>519</v>
      </c>
      <c r="W388" s="71">
        <v>34</v>
      </c>
      <c r="X388" s="71">
        <v>2822</v>
      </c>
      <c r="Y388" s="71">
        <v>4889</v>
      </c>
      <c r="Z388" s="71">
        <v>10462</v>
      </c>
      <c r="AA388" s="71">
        <v>3909</v>
      </c>
      <c r="AB388" s="71">
        <v>13517</v>
      </c>
      <c r="AC388" s="71">
        <v>0</v>
      </c>
      <c r="AD388" s="71">
        <v>0.50862983619900759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2154</v>
      </c>
      <c r="B389" s="70">
        <v>275</v>
      </c>
      <c r="C389" s="70">
        <v>3</v>
      </c>
      <c r="D389" s="70">
        <v>17</v>
      </c>
      <c r="E389" s="70">
        <v>2006</v>
      </c>
      <c r="F389" s="70" t="s">
        <v>790</v>
      </c>
      <c r="G389" s="70" t="s">
        <v>2151</v>
      </c>
      <c r="H389" s="70" t="s">
        <v>2152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2155</v>
      </c>
      <c r="B390" s="70">
        <v>276</v>
      </c>
      <c r="C390" s="70">
        <v>4</v>
      </c>
      <c r="D390" s="70">
        <v>17</v>
      </c>
      <c r="E390" s="70">
        <v>2007</v>
      </c>
      <c r="F390" s="70" t="s">
        <v>791</v>
      </c>
      <c r="G390" s="70" t="s">
        <v>2151</v>
      </c>
      <c r="H390" s="70" t="s">
        <v>2152</v>
      </c>
      <c r="I390" s="148"/>
      <c r="J390" s="71">
        <v>50.80936742578092</v>
      </c>
      <c r="K390" s="71">
        <v>1.134574528103901</v>
      </c>
      <c r="L390" s="71">
        <v>2.886112472164104</v>
      </c>
      <c r="M390" s="71">
        <v>17.13374159642359</v>
      </c>
      <c r="N390" s="71">
        <v>23.90743957766362</v>
      </c>
      <c r="O390" s="71">
        <v>20.962374279491488</v>
      </c>
      <c r="P390" s="71">
        <v>19.86939698781887</v>
      </c>
      <c r="Q390" s="71">
        <v>0.86015173530246203</v>
      </c>
      <c r="R390" s="71">
        <v>0</v>
      </c>
      <c r="S390" s="71">
        <v>0.533610124815592</v>
      </c>
      <c r="T390" s="72"/>
      <c r="U390" s="71">
        <v>9365991</v>
      </c>
      <c r="V390" s="71">
        <v>424</v>
      </c>
      <c r="W390" s="71">
        <v>47</v>
      </c>
      <c r="X390" s="71">
        <v>3669</v>
      </c>
      <c r="Y390" s="71">
        <v>5089</v>
      </c>
      <c r="Z390" s="71">
        <v>10372</v>
      </c>
      <c r="AA390" s="71">
        <v>3891</v>
      </c>
      <c r="AB390" s="71">
        <v>13828</v>
      </c>
      <c r="AC390" s="71">
        <v>0</v>
      </c>
      <c r="AD390" s="71">
        <v>0.533610124815592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2156</v>
      </c>
      <c r="B391" s="70">
        <v>277</v>
      </c>
      <c r="C391" s="70">
        <v>5</v>
      </c>
      <c r="D391" s="70">
        <v>17</v>
      </c>
      <c r="E391" s="70">
        <v>2008</v>
      </c>
      <c r="F391" s="70" t="s">
        <v>792</v>
      </c>
      <c r="G391" s="70" t="s">
        <v>2151</v>
      </c>
      <c r="H391" s="70" t="s">
        <v>2152</v>
      </c>
      <c r="I391" s="148"/>
      <c r="J391" s="71">
        <v>43.094184019063903</v>
      </c>
      <c r="K391" s="71">
        <v>0.84104381549533413</v>
      </c>
      <c r="L391" s="71">
        <v>2.622100129468397</v>
      </c>
      <c r="M391" s="71">
        <v>18.535348769946431</v>
      </c>
      <c r="N391" s="71">
        <v>21.9971846855398</v>
      </c>
      <c r="O391" s="71">
        <v>20.19886118629848</v>
      </c>
      <c r="P391" s="71">
        <v>19.530510597502751</v>
      </c>
      <c r="Q391" s="71">
        <v>0.85706488737545095</v>
      </c>
      <c r="R391" s="71">
        <v>0</v>
      </c>
      <c r="S391" s="71">
        <v>0.45537723828135829</v>
      </c>
      <c r="T391" s="72"/>
      <c r="U391" s="71">
        <v>9218125</v>
      </c>
      <c r="V391" s="71">
        <v>424</v>
      </c>
      <c r="W391" s="71">
        <v>47</v>
      </c>
      <c r="X391" s="71">
        <v>3669</v>
      </c>
      <c r="Y391" s="71">
        <v>5152</v>
      </c>
      <c r="Z391" s="71">
        <v>10345</v>
      </c>
      <c r="AA391" s="71">
        <v>3829</v>
      </c>
      <c r="AB391" s="71">
        <v>14005</v>
      </c>
      <c r="AC391" s="71">
        <v>0</v>
      </c>
      <c r="AD391" s="71">
        <v>0.45537723828135829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2157</v>
      </c>
      <c r="B392" s="70">
        <v>278</v>
      </c>
      <c r="C392" s="70">
        <v>6</v>
      </c>
      <c r="D392" s="70">
        <v>17</v>
      </c>
      <c r="E392" s="70">
        <v>2009</v>
      </c>
      <c r="F392" s="70" t="s">
        <v>176</v>
      </c>
      <c r="G392" s="70" t="s">
        <v>2151</v>
      </c>
      <c r="H392" s="70" t="s">
        <v>2152</v>
      </c>
      <c r="I392" s="148"/>
      <c r="J392" s="71">
        <v>38.377872416760027</v>
      </c>
      <c r="K392" s="71">
        <v>0.85498185352297484</v>
      </c>
      <c r="L392" s="71">
        <v>1.922327293879418</v>
      </c>
      <c r="M392" s="71">
        <v>21.884576758709301</v>
      </c>
      <c r="N392" s="71">
        <v>22.37863425588931</v>
      </c>
      <c r="O392" s="71">
        <v>20.71314362088852</v>
      </c>
      <c r="P392" s="71">
        <v>18.795672370907649</v>
      </c>
      <c r="Q392" s="71">
        <v>0.82414975508717603</v>
      </c>
      <c r="R392" s="71">
        <v>0</v>
      </c>
      <c r="S392" s="71">
        <v>0.55203296831018833</v>
      </c>
      <c r="T392" s="72"/>
      <c r="U392" s="71">
        <v>6098328</v>
      </c>
      <c r="V392" s="71">
        <v>413</v>
      </c>
      <c r="W392" s="71">
        <v>48</v>
      </c>
      <c r="X392" s="71">
        <v>4417</v>
      </c>
      <c r="Y392" s="71">
        <v>5201</v>
      </c>
      <c r="Z392" s="71">
        <v>10471</v>
      </c>
      <c r="AA392" s="71">
        <v>3783</v>
      </c>
      <c r="AB392" s="71">
        <v>14137</v>
      </c>
      <c r="AC392" s="71">
        <v>0</v>
      </c>
      <c r="AD392" s="71">
        <v>0.55203296831018833</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82.04</v>
      </c>
      <c r="BK392" s="71">
        <v>0</v>
      </c>
      <c r="BL392" s="71">
        <v>0</v>
      </c>
      <c r="BM392" s="71">
        <v>0</v>
      </c>
      <c r="BN392" s="72"/>
      <c r="BO392" s="71">
        <v>0</v>
      </c>
      <c r="BP392" s="71">
        <v>0</v>
      </c>
      <c r="BQ392" s="71">
        <v>2</v>
      </c>
      <c r="BR392" s="71">
        <v>0</v>
      </c>
      <c r="BS392" s="71">
        <v>0</v>
      </c>
      <c r="BT392" s="71">
        <v>0</v>
      </c>
      <c r="BU392"/>
      <c r="BV392" s="70">
        <v>82.04</v>
      </c>
      <c r="BW392" s="70">
        <v>0</v>
      </c>
      <c r="BX392" s="70">
        <v>0</v>
      </c>
      <c r="BY392" s="70">
        <v>0</v>
      </c>
      <c r="BZ392" s="70">
        <v>0</v>
      </c>
      <c r="CA392" s="70">
        <v>0</v>
      </c>
      <c r="CB392" s="70">
        <v>0</v>
      </c>
      <c r="CC392" s="70">
        <v>0</v>
      </c>
      <c r="CD392" s="70">
        <v>0</v>
      </c>
    </row>
    <row r="393" spans="1:82">
      <c r="A393" s="70" t="s">
        <v>2158</v>
      </c>
      <c r="B393" s="70">
        <v>279</v>
      </c>
      <c r="C393" s="70">
        <v>7</v>
      </c>
      <c r="D393" s="70">
        <v>17</v>
      </c>
      <c r="E393" s="70">
        <v>2010</v>
      </c>
      <c r="F393" s="70" t="s">
        <v>177</v>
      </c>
      <c r="G393" s="70" t="s">
        <v>2151</v>
      </c>
      <c r="H393" s="70" t="s">
        <v>2152</v>
      </c>
      <c r="I393" s="148"/>
      <c r="J393" s="71">
        <v>46.232797514464998</v>
      </c>
      <c r="K393" s="71">
        <v>0.91593241469664521</v>
      </c>
      <c r="L393" s="71">
        <v>1.957590898696014</v>
      </c>
      <c r="M393" s="71">
        <v>22.61108582304227</v>
      </c>
      <c r="N393" s="71">
        <v>23.958765215240831</v>
      </c>
      <c r="O393" s="71">
        <v>20.65278087656985</v>
      </c>
      <c r="P393" s="71">
        <v>19.26690106201254</v>
      </c>
      <c r="Q393" s="71">
        <v>0.86488674351396799</v>
      </c>
      <c r="R393" s="71">
        <v>0</v>
      </c>
      <c r="S393" s="71">
        <v>0.53236411224767088</v>
      </c>
      <c r="T393" s="72"/>
      <c r="U393" s="71">
        <v>8578862</v>
      </c>
      <c r="V393" s="71">
        <v>413</v>
      </c>
      <c r="W393" s="71">
        <v>48</v>
      </c>
      <c r="X393" s="71">
        <v>4417</v>
      </c>
      <c r="Y393" s="71">
        <v>5232</v>
      </c>
      <c r="Z393" s="71">
        <v>10489</v>
      </c>
      <c r="AA393" s="71">
        <v>3781</v>
      </c>
      <c r="AB393" s="71">
        <v>14216</v>
      </c>
      <c r="AC393" s="71">
        <v>0</v>
      </c>
      <c r="AD393" s="71">
        <v>0.53236411224767088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94.34</v>
      </c>
      <c r="BK393" s="71">
        <v>0</v>
      </c>
      <c r="BL393" s="71">
        <v>0</v>
      </c>
      <c r="BM393" s="71">
        <v>0</v>
      </c>
      <c r="BN393" s="72"/>
      <c r="BO393" s="71">
        <v>0</v>
      </c>
      <c r="BP393" s="71">
        <v>0</v>
      </c>
      <c r="BQ393" s="71">
        <v>2</v>
      </c>
      <c r="BR393" s="71">
        <v>0</v>
      </c>
      <c r="BS393" s="71">
        <v>0</v>
      </c>
      <c r="BT393" s="71">
        <v>0</v>
      </c>
      <c r="BU393"/>
      <c r="BV393" s="70">
        <v>94.34</v>
      </c>
      <c r="BW393" s="70">
        <v>0</v>
      </c>
      <c r="BX393" s="70">
        <v>0</v>
      </c>
      <c r="BY393" s="70">
        <v>0</v>
      </c>
      <c r="BZ393" s="70">
        <v>0</v>
      </c>
      <c r="CA393" s="70">
        <v>0</v>
      </c>
      <c r="CB393" s="70">
        <v>0</v>
      </c>
      <c r="CC393" s="70">
        <v>0</v>
      </c>
      <c r="CD393" s="70">
        <v>0</v>
      </c>
    </row>
    <row r="394" spans="1:82">
      <c r="A394" s="70" t="s">
        <v>2159</v>
      </c>
      <c r="B394" s="70">
        <v>280</v>
      </c>
      <c r="C394" s="70">
        <v>8</v>
      </c>
      <c r="D394" s="70">
        <v>17</v>
      </c>
      <c r="E394" s="70">
        <v>2011</v>
      </c>
      <c r="F394" s="70" t="s">
        <v>178</v>
      </c>
      <c r="G394" s="70" t="s">
        <v>2151</v>
      </c>
      <c r="H394" s="70" t="s">
        <v>2152</v>
      </c>
      <c r="I394" s="148"/>
      <c r="J394" s="71">
        <v>46.686945292503253</v>
      </c>
      <c r="K394" s="71">
        <v>1.149614300699636</v>
      </c>
      <c r="L394" s="71">
        <v>1.746682792102159</v>
      </c>
      <c r="M394" s="71">
        <v>24.883772246372811</v>
      </c>
      <c r="N394" s="71">
        <v>22.920261191949599</v>
      </c>
      <c r="O394" s="71">
        <v>20.967146411777744</v>
      </c>
      <c r="P394" s="71">
        <v>18.136097610478036</v>
      </c>
      <c r="Q394" s="71">
        <v>1.0125143591429899</v>
      </c>
      <c r="R394" s="71">
        <v>0</v>
      </c>
      <c r="S394" s="71">
        <v>0.51832822048520721</v>
      </c>
      <c r="T394" s="72"/>
      <c r="U394" s="71">
        <v>8214836</v>
      </c>
      <c r="V394" s="71">
        <v>413</v>
      </c>
      <c r="W394" s="71">
        <v>48</v>
      </c>
      <c r="X394" s="71">
        <v>4417</v>
      </c>
      <c r="Y394" s="71">
        <v>5330</v>
      </c>
      <c r="Z394" s="71">
        <v>10880</v>
      </c>
      <c r="AA394" s="71">
        <v>3665</v>
      </c>
      <c r="AB394" s="71">
        <v>14428</v>
      </c>
      <c r="AC394" s="71">
        <v>0</v>
      </c>
      <c r="AD394" s="71">
        <v>0.51832822048520721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78.492000000000004</v>
      </c>
      <c r="BK394" s="71">
        <v>0</v>
      </c>
      <c r="BL394" s="71">
        <v>0</v>
      </c>
      <c r="BM394" s="71">
        <v>0</v>
      </c>
      <c r="BN394" s="72"/>
      <c r="BO394" s="71">
        <v>0</v>
      </c>
      <c r="BP394" s="71">
        <v>0</v>
      </c>
      <c r="BQ394" s="71">
        <v>2</v>
      </c>
      <c r="BR394" s="71">
        <v>0</v>
      </c>
      <c r="BS394" s="71">
        <v>0</v>
      </c>
      <c r="BT394" s="71">
        <v>0</v>
      </c>
      <c r="BU394"/>
      <c r="BV394" s="70">
        <v>78.492000000000004</v>
      </c>
      <c r="BW394" s="70">
        <v>0</v>
      </c>
      <c r="BX394" s="70">
        <v>0</v>
      </c>
      <c r="BY394" s="70">
        <v>0</v>
      </c>
      <c r="BZ394" s="70">
        <v>0</v>
      </c>
      <c r="CA394" s="70">
        <v>0</v>
      </c>
      <c r="CB394" s="70">
        <v>0</v>
      </c>
      <c r="CC394" s="70">
        <v>0</v>
      </c>
      <c r="CD394" s="70">
        <v>0</v>
      </c>
    </row>
    <row r="395" spans="1:82">
      <c r="A395" s="70" t="s">
        <v>2160</v>
      </c>
      <c r="B395" s="70">
        <v>281</v>
      </c>
      <c r="C395" s="70">
        <v>9</v>
      </c>
      <c r="D395" s="70">
        <v>17</v>
      </c>
      <c r="E395" s="70">
        <v>2012</v>
      </c>
      <c r="F395" s="70" t="s">
        <v>179</v>
      </c>
      <c r="G395" s="70" t="s">
        <v>2151</v>
      </c>
      <c r="H395" s="70" t="s">
        <v>2152</v>
      </c>
      <c r="I395" s="148"/>
      <c r="J395" s="71">
        <v>35.858088911044248</v>
      </c>
      <c r="K395" s="71">
        <v>1.0376723529629279</v>
      </c>
      <c r="L395" s="71">
        <v>1.7759620153722979</v>
      </c>
      <c r="M395" s="71">
        <v>22.403080522353751</v>
      </c>
      <c r="N395" s="71">
        <v>23.40012034353078</v>
      </c>
      <c r="O395" s="71">
        <v>20.859511601626355</v>
      </c>
      <c r="P395" s="71">
        <v>18.184540283605582</v>
      </c>
      <c r="Q395" s="71">
        <v>1.1363695173772499</v>
      </c>
      <c r="R395" s="71">
        <v>0</v>
      </c>
      <c r="S395" s="71">
        <v>0.45342901314463041</v>
      </c>
      <c r="T395" s="72"/>
      <c r="U395" s="71">
        <v>6473999</v>
      </c>
      <c r="V395" s="71">
        <v>413</v>
      </c>
      <c r="W395" s="71">
        <v>48</v>
      </c>
      <c r="X395" s="71">
        <v>4417</v>
      </c>
      <c r="Y395" s="71">
        <v>5618</v>
      </c>
      <c r="Z395" s="71">
        <v>10910</v>
      </c>
      <c r="AA395" s="71">
        <v>3654</v>
      </c>
      <c r="AB395" s="71">
        <v>14904</v>
      </c>
      <c r="AC395" s="71">
        <v>0</v>
      </c>
      <c r="AD395" s="71">
        <v>0.45342901314463041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67.239999999999995</v>
      </c>
      <c r="BK395" s="71">
        <v>0</v>
      </c>
      <c r="BL395" s="71">
        <v>0</v>
      </c>
      <c r="BM395" s="71">
        <v>0</v>
      </c>
      <c r="BN395" s="72"/>
      <c r="BO395" s="71">
        <v>0</v>
      </c>
      <c r="BP395" s="71">
        <v>0</v>
      </c>
      <c r="BQ395" s="71">
        <v>2</v>
      </c>
      <c r="BR395" s="71">
        <v>0</v>
      </c>
      <c r="BS395" s="71">
        <v>0</v>
      </c>
      <c r="BT395" s="71">
        <v>0</v>
      </c>
      <c r="BU395"/>
      <c r="BV395" s="70">
        <v>67.239999999999995</v>
      </c>
      <c r="BW395" s="70">
        <v>0</v>
      </c>
      <c r="BX395" s="70">
        <v>0</v>
      </c>
      <c r="BY395" s="70">
        <v>0</v>
      </c>
      <c r="BZ395" s="70">
        <v>0</v>
      </c>
      <c r="CA395" s="70">
        <v>0</v>
      </c>
      <c r="CB395" s="70">
        <v>0</v>
      </c>
      <c r="CC395" s="70">
        <v>0</v>
      </c>
      <c r="CD395" s="70">
        <v>0</v>
      </c>
    </row>
    <row r="396" spans="1:82">
      <c r="A396" s="70" t="s">
        <v>2161</v>
      </c>
      <c r="B396" s="70">
        <v>282</v>
      </c>
      <c r="C396" s="70">
        <v>10</v>
      </c>
      <c r="D396" s="70">
        <v>17</v>
      </c>
      <c r="E396" s="70">
        <v>2013</v>
      </c>
      <c r="F396" s="70" t="s">
        <v>180</v>
      </c>
      <c r="G396" s="70" t="s">
        <v>2151</v>
      </c>
      <c r="H396" s="70" t="s">
        <v>2152</v>
      </c>
      <c r="I396" s="148"/>
      <c r="J396" s="71">
        <v>33.284783474871382</v>
      </c>
      <c r="K396" s="71">
        <v>0.85357386008760672</v>
      </c>
      <c r="L396" s="71">
        <v>1.805329891522593</v>
      </c>
      <c r="M396" s="71">
        <v>21.59698805399584</v>
      </c>
      <c r="N396" s="71">
        <v>25.32513675223576</v>
      </c>
      <c r="O396" s="71">
        <v>20.509730839352514</v>
      </c>
      <c r="P396" s="71">
        <v>18.607730601580307</v>
      </c>
      <c r="Q396" s="71">
        <v>1.1624119891025599</v>
      </c>
      <c r="R396" s="71">
        <v>0</v>
      </c>
      <c r="S396" s="71">
        <v>0.45450559176322092</v>
      </c>
      <c r="T396" s="72"/>
      <c r="U396" s="71">
        <v>5967573</v>
      </c>
      <c r="V396" s="71">
        <v>413</v>
      </c>
      <c r="W396" s="71">
        <v>48</v>
      </c>
      <c r="X396" s="71">
        <v>4417</v>
      </c>
      <c r="Y396" s="71">
        <v>5681</v>
      </c>
      <c r="Z396" s="71">
        <v>11206</v>
      </c>
      <c r="AA396" s="71">
        <v>3725</v>
      </c>
      <c r="AB396" s="71">
        <v>15027</v>
      </c>
      <c r="AC396" s="71">
        <v>0</v>
      </c>
      <c r="AD396" s="71">
        <v>0.45450559176322092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71.141999999999996</v>
      </c>
      <c r="BK396" s="71">
        <v>0</v>
      </c>
      <c r="BL396" s="71">
        <v>0</v>
      </c>
      <c r="BM396" s="71">
        <v>0</v>
      </c>
      <c r="BN396" s="72"/>
      <c r="BO396" s="71">
        <v>0</v>
      </c>
      <c r="BP396" s="71">
        <v>0</v>
      </c>
      <c r="BQ396" s="71">
        <v>2</v>
      </c>
      <c r="BR396" s="71">
        <v>0</v>
      </c>
      <c r="BS396" s="71">
        <v>0</v>
      </c>
      <c r="BT396" s="71">
        <v>0</v>
      </c>
      <c r="BU396"/>
      <c r="BV396" s="70">
        <v>71.141999999999996</v>
      </c>
      <c r="BW396" s="70">
        <v>0</v>
      </c>
      <c r="BX396" s="70">
        <v>0</v>
      </c>
      <c r="BY396" s="70">
        <v>0</v>
      </c>
      <c r="BZ396" s="70">
        <v>0</v>
      </c>
      <c r="CA396" s="70">
        <v>0</v>
      </c>
      <c r="CB396" s="70">
        <v>0</v>
      </c>
      <c r="CC396" s="70">
        <v>0</v>
      </c>
      <c r="CD396" s="70">
        <v>0</v>
      </c>
    </row>
    <row r="397" spans="1:82">
      <c r="A397" s="70" t="s">
        <v>2162</v>
      </c>
      <c r="B397" s="70">
        <v>283</v>
      </c>
      <c r="C397" s="70">
        <v>11</v>
      </c>
      <c r="D397" s="70">
        <v>17</v>
      </c>
      <c r="E397" s="70">
        <v>2014</v>
      </c>
      <c r="F397" s="70" t="s">
        <v>181</v>
      </c>
      <c r="G397" s="70" t="s">
        <v>2151</v>
      </c>
      <c r="H397" s="70" t="s">
        <v>2152</v>
      </c>
      <c r="I397" s="148"/>
      <c r="J397" s="71">
        <v>35.145396870380047</v>
      </c>
      <c r="K397" s="71">
        <v>0.82275949062751408</v>
      </c>
      <c r="L397" s="71">
        <v>2.6815037082121309</v>
      </c>
      <c r="M397" s="71">
        <v>20.789721130410481</v>
      </c>
      <c r="N397" s="71">
        <v>25.456164678772669</v>
      </c>
      <c r="O397" s="71">
        <v>19.412490070925926</v>
      </c>
      <c r="P397" s="71">
        <v>18.829983969771419</v>
      </c>
      <c r="Q397" s="71">
        <v>1.12090558983919</v>
      </c>
      <c r="R397" s="71">
        <v>0</v>
      </c>
      <c r="S397" s="71">
        <v>0.41177142401887912</v>
      </c>
      <c r="T397" s="72"/>
      <c r="U397" s="71">
        <v>6897633</v>
      </c>
      <c r="V397" s="71">
        <v>339</v>
      </c>
      <c r="W397" s="71">
        <v>99</v>
      </c>
      <c r="X397" s="71">
        <v>4271</v>
      </c>
      <c r="Y397" s="71">
        <v>5760</v>
      </c>
      <c r="Z397" s="71">
        <v>11171</v>
      </c>
      <c r="AA397" s="71">
        <v>3750</v>
      </c>
      <c r="AB397" s="71">
        <v>15103</v>
      </c>
      <c r="AC397" s="71">
        <v>0</v>
      </c>
      <c r="AD397" s="71">
        <v>0.41177142401887912</v>
      </c>
      <c r="AE397" s="72"/>
      <c r="AF397" s="71"/>
      <c r="AG397" s="71"/>
      <c r="AH397" s="71"/>
      <c r="AI397" s="71"/>
      <c r="AJ397" s="71"/>
      <c r="AK397" s="71"/>
      <c r="AL397" s="71"/>
      <c r="AM397" s="71"/>
      <c r="AN397" s="71"/>
      <c r="AO397" s="71"/>
      <c r="AP397" s="71"/>
      <c r="AQ397" s="72"/>
      <c r="AR397" s="71">
        <v>574</v>
      </c>
      <c r="AS397" s="71">
        <v>133</v>
      </c>
      <c r="AT397" s="71">
        <v>0</v>
      </c>
      <c r="AU397" s="71">
        <v>0</v>
      </c>
      <c r="AV397" s="71">
        <v>0</v>
      </c>
      <c r="AW397" s="71">
        <v>0</v>
      </c>
      <c r="AX397" s="71"/>
      <c r="AY397" s="72"/>
      <c r="AZ397" s="71">
        <v>2562.8000000000002</v>
      </c>
      <c r="BA397" s="71">
        <v>6683.9</v>
      </c>
      <c r="BB397" s="71">
        <v>0</v>
      </c>
      <c r="BC397" s="71">
        <v>0</v>
      </c>
      <c r="BD397" s="71">
        <v>0</v>
      </c>
      <c r="BE397" s="71">
        <v>0</v>
      </c>
      <c r="BF397" s="71"/>
      <c r="BG397" s="72"/>
      <c r="BH397" s="71">
        <v>0</v>
      </c>
      <c r="BI397" s="71">
        <v>0</v>
      </c>
      <c r="BJ397" s="71">
        <v>83.338999999999999</v>
      </c>
      <c r="BK397" s="71">
        <v>0</v>
      </c>
      <c r="BL397" s="71">
        <v>0</v>
      </c>
      <c r="BM397" s="71">
        <v>0</v>
      </c>
      <c r="BN397" s="72"/>
      <c r="BO397" s="71">
        <v>0</v>
      </c>
      <c r="BP397" s="71">
        <v>0</v>
      </c>
      <c r="BQ397" s="71">
        <v>2</v>
      </c>
      <c r="BR397" s="71">
        <v>0</v>
      </c>
      <c r="BS397" s="71">
        <v>0</v>
      </c>
      <c r="BT397" s="71">
        <v>0</v>
      </c>
      <c r="BU397"/>
      <c r="BV397" s="70">
        <v>83.338999999999999</v>
      </c>
      <c r="BW397" s="70">
        <v>0</v>
      </c>
      <c r="BX397" s="70">
        <v>0</v>
      </c>
      <c r="BY397" s="70">
        <v>0</v>
      </c>
      <c r="BZ397" s="70">
        <v>0</v>
      </c>
      <c r="CA397" s="70">
        <v>0</v>
      </c>
      <c r="CB397" s="70">
        <v>0</v>
      </c>
      <c r="CC397" s="70">
        <v>0</v>
      </c>
      <c r="CD397" s="70">
        <v>0</v>
      </c>
    </row>
    <row r="398" spans="1:82">
      <c r="A398" s="70" t="s">
        <v>2163</v>
      </c>
      <c r="B398" s="70">
        <v>284</v>
      </c>
      <c r="C398" s="70">
        <v>12</v>
      </c>
      <c r="D398" s="70">
        <v>17</v>
      </c>
      <c r="E398" s="70">
        <v>2015</v>
      </c>
      <c r="F398" s="70" t="s">
        <v>182</v>
      </c>
      <c r="G398" s="70" t="s">
        <v>2151</v>
      </c>
      <c r="H398" s="70" t="s">
        <v>2152</v>
      </c>
      <c r="I398" s="148"/>
      <c r="J398" s="71">
        <v>42.400154558969817</v>
      </c>
      <c r="K398" s="71">
        <v>0.76565883038943627</v>
      </c>
      <c r="L398" s="71">
        <v>2.8929364187869209</v>
      </c>
      <c r="M398" s="71">
        <v>22.162862221987929</v>
      </c>
      <c r="N398" s="71">
        <v>22.05689708209842</v>
      </c>
      <c r="O398" s="71">
        <v>19.401287220562828</v>
      </c>
      <c r="P398" s="71">
        <v>18.869987238469797</v>
      </c>
      <c r="Q398" s="71">
        <v>1.10107234274164</v>
      </c>
      <c r="R398" s="71">
        <v>0</v>
      </c>
      <c r="S398" s="71">
        <v>0.59791005422846932</v>
      </c>
      <c r="T398" s="72"/>
      <c r="U398" s="71">
        <v>8982515</v>
      </c>
      <c r="V398" s="71">
        <v>339</v>
      </c>
      <c r="W398" s="71">
        <v>99</v>
      </c>
      <c r="X398" s="71">
        <v>4271</v>
      </c>
      <c r="Y398" s="71">
        <v>5823</v>
      </c>
      <c r="Z398" s="71">
        <v>11272</v>
      </c>
      <c r="AA398" s="71">
        <v>3755</v>
      </c>
      <c r="AB398" s="71">
        <v>15155</v>
      </c>
      <c r="AC398" s="71">
        <v>0</v>
      </c>
      <c r="AD398" s="71">
        <v>0.59791005422846932</v>
      </c>
      <c r="AE398" s="72"/>
      <c r="AF398" s="71">
        <v>61008231.043547079</v>
      </c>
      <c r="AG398" s="71">
        <v>588653.3338790678</v>
      </c>
      <c r="AH398" s="71">
        <v>608366.29345533869</v>
      </c>
      <c r="AI398" s="71">
        <v>27735989.81644804</v>
      </c>
      <c r="AJ398" s="71">
        <v>28625681.755757611</v>
      </c>
      <c r="AK398" s="71">
        <v>0</v>
      </c>
      <c r="AL398" s="71">
        <v>0</v>
      </c>
      <c r="AM398" s="71">
        <v>2076929.17716602</v>
      </c>
      <c r="AN398" s="71">
        <v>0</v>
      </c>
      <c r="AO398" s="71">
        <v>0</v>
      </c>
      <c r="AP398" s="71">
        <v>120643851.42025316</v>
      </c>
      <c r="AQ398" s="72"/>
      <c r="AR398" s="71">
        <v>620</v>
      </c>
      <c r="AS398" s="71">
        <v>192</v>
      </c>
      <c r="AT398" s="71">
        <v>0</v>
      </c>
      <c r="AU398" s="71">
        <v>0</v>
      </c>
      <c r="AV398" s="71">
        <v>0</v>
      </c>
      <c r="AW398" s="71">
        <v>0</v>
      </c>
      <c r="AX398" s="71"/>
      <c r="AY398" s="72"/>
      <c r="AZ398" s="71">
        <v>2804.1</v>
      </c>
      <c r="BA398" s="71">
        <v>7969.5</v>
      </c>
      <c r="BB398" s="71">
        <v>0</v>
      </c>
      <c r="BC398" s="71">
        <v>0</v>
      </c>
      <c r="BD398" s="71">
        <v>0</v>
      </c>
      <c r="BE398" s="71">
        <v>0</v>
      </c>
      <c r="BF398" s="71"/>
      <c r="BG398" s="72"/>
      <c r="BH398" s="71">
        <v>0</v>
      </c>
      <c r="BI398" s="71">
        <v>0</v>
      </c>
      <c r="BJ398" s="71">
        <v>74.662000000000006</v>
      </c>
      <c r="BK398" s="71">
        <v>0</v>
      </c>
      <c r="BL398" s="71">
        <v>0</v>
      </c>
      <c r="BM398" s="71">
        <v>0</v>
      </c>
      <c r="BN398" s="72"/>
      <c r="BO398" s="71">
        <v>0</v>
      </c>
      <c r="BP398" s="71">
        <v>0</v>
      </c>
      <c r="BQ398" s="71">
        <v>2</v>
      </c>
      <c r="BR398" s="71">
        <v>0</v>
      </c>
      <c r="BS398" s="71">
        <v>0</v>
      </c>
      <c r="BT398" s="71">
        <v>0</v>
      </c>
      <c r="BU398"/>
      <c r="BV398" s="70">
        <v>74.662000000000006</v>
      </c>
      <c r="BW398" s="70">
        <v>0</v>
      </c>
      <c r="BX398" s="70">
        <v>0</v>
      </c>
      <c r="BY398" s="70">
        <v>0</v>
      </c>
      <c r="BZ398" s="70">
        <v>0</v>
      </c>
      <c r="CA398" s="70">
        <v>0</v>
      </c>
      <c r="CB398" s="70">
        <v>0</v>
      </c>
      <c r="CC398" s="70">
        <v>0</v>
      </c>
      <c r="CD398" s="70">
        <v>0</v>
      </c>
    </row>
    <row r="399" spans="1:82">
      <c r="A399" s="70" t="s">
        <v>2164</v>
      </c>
      <c r="B399" s="70">
        <v>285</v>
      </c>
      <c r="C399" s="70">
        <v>13</v>
      </c>
      <c r="D399" s="70">
        <v>17</v>
      </c>
      <c r="E399" s="70">
        <v>2016</v>
      </c>
      <c r="F399" s="70" t="s">
        <v>155</v>
      </c>
      <c r="G399" s="70" t="s">
        <v>2151</v>
      </c>
      <c r="H399" s="70" t="s">
        <v>2152</v>
      </c>
      <c r="I399" s="148"/>
      <c r="J399" s="71">
        <v>36.369996579075533</v>
      </c>
      <c r="K399" s="71">
        <v>0.77025981153767753</v>
      </c>
      <c r="L399" s="71">
        <v>2.7801916889939733</v>
      </c>
      <c r="M399" s="71">
        <v>17.916155544417897</v>
      </c>
      <c r="N399" s="71">
        <v>23.845707927452864</v>
      </c>
      <c r="O399" s="71">
        <v>19.25920409856457</v>
      </c>
      <c r="P399" s="71">
        <v>18.487436959101032</v>
      </c>
      <c r="Q399" s="71">
        <v>1.0816588745149012</v>
      </c>
      <c r="R399" s="71">
        <v>0</v>
      </c>
      <c r="S399" s="71">
        <v>0.58392324071495183</v>
      </c>
      <c r="T399" s="72"/>
      <c r="U399" s="71">
        <v>7646400.9999999991</v>
      </c>
      <c r="V399" s="71">
        <v>339</v>
      </c>
      <c r="W399" s="71">
        <v>99</v>
      </c>
      <c r="X399" s="71">
        <v>4271</v>
      </c>
      <c r="Y399" s="71">
        <v>5913</v>
      </c>
      <c r="Z399" s="71">
        <v>11327</v>
      </c>
      <c r="AA399" s="71">
        <v>3805</v>
      </c>
      <c r="AB399" s="71">
        <v>15314</v>
      </c>
      <c r="AC399" s="71">
        <v>0</v>
      </c>
      <c r="AD399" s="71">
        <v>0.58392324071495183</v>
      </c>
      <c r="AE399" s="72"/>
      <c r="AF399" s="71">
        <v>53424375.698802941</v>
      </c>
      <c r="AG399" s="71">
        <v>569200.15182534582</v>
      </c>
      <c r="AH399" s="71">
        <v>454041.13694896339</v>
      </c>
      <c r="AI399" s="71">
        <v>26982546.959539011</v>
      </c>
      <c r="AJ399" s="71">
        <v>29031793.405894239</v>
      </c>
      <c r="AK399" s="71">
        <v>0</v>
      </c>
      <c r="AL399" s="71">
        <v>0</v>
      </c>
      <c r="AM399" s="71">
        <v>2100349.9592821631</v>
      </c>
      <c r="AN399" s="71">
        <v>0</v>
      </c>
      <c r="AO399" s="71">
        <v>0</v>
      </c>
      <c r="AP399" s="71">
        <v>112562307.31229265</v>
      </c>
      <c r="AQ399" s="72"/>
      <c r="AR399" s="71">
        <v>665</v>
      </c>
      <c r="AS399" s="71">
        <v>227</v>
      </c>
      <c r="AT399" s="71">
        <v>0</v>
      </c>
      <c r="AU399" s="71">
        <v>0</v>
      </c>
      <c r="AV399" s="71">
        <v>0</v>
      </c>
      <c r="AW399" s="71">
        <v>0</v>
      </c>
      <c r="AX399" s="71"/>
      <c r="AY399" s="72"/>
      <c r="AZ399" s="71">
        <v>3053.1</v>
      </c>
      <c r="BA399" s="71">
        <v>10567.4</v>
      </c>
      <c r="BB399" s="71">
        <v>0</v>
      </c>
      <c r="BC399" s="71">
        <v>0</v>
      </c>
      <c r="BD399" s="71">
        <v>0</v>
      </c>
      <c r="BE399" s="71">
        <v>0</v>
      </c>
      <c r="BF399" s="71"/>
      <c r="BG399" s="72"/>
      <c r="BH399" s="71">
        <v>0</v>
      </c>
      <c r="BI399" s="71">
        <v>0</v>
      </c>
      <c r="BJ399" s="71">
        <v>82.872</v>
      </c>
      <c r="BK399" s="71">
        <v>0</v>
      </c>
      <c r="BL399" s="71">
        <v>0</v>
      </c>
      <c r="BM399" s="71">
        <v>0</v>
      </c>
      <c r="BN399" s="72"/>
      <c r="BO399" s="71">
        <v>0</v>
      </c>
      <c r="BP399" s="71">
        <v>0</v>
      </c>
      <c r="BQ399" s="71">
        <v>2</v>
      </c>
      <c r="BR399" s="71">
        <v>0</v>
      </c>
      <c r="BS399" s="71">
        <v>0</v>
      </c>
      <c r="BT399" s="71">
        <v>0</v>
      </c>
      <c r="BU399"/>
      <c r="BV399" s="70">
        <v>82.872</v>
      </c>
      <c r="BW399" s="70">
        <v>0</v>
      </c>
      <c r="BX399" s="70">
        <v>0</v>
      </c>
      <c r="BY399" s="70">
        <v>0</v>
      </c>
      <c r="BZ399" s="70">
        <v>0</v>
      </c>
      <c r="CA399" s="70">
        <v>0</v>
      </c>
      <c r="CB399" s="70">
        <v>0</v>
      </c>
      <c r="CC399" s="70">
        <v>0</v>
      </c>
      <c r="CD399" s="70">
        <v>0</v>
      </c>
    </row>
    <row r="400" spans="1:82">
      <c r="A400" s="70" t="s">
        <v>2165</v>
      </c>
      <c r="B400" s="70">
        <v>286</v>
      </c>
      <c r="C400" s="70">
        <v>14</v>
      </c>
      <c r="D400" s="70">
        <v>17</v>
      </c>
      <c r="E400" s="70">
        <v>2017</v>
      </c>
      <c r="F400" s="70" t="s">
        <v>156</v>
      </c>
      <c r="G400" s="70" t="s">
        <v>2151</v>
      </c>
      <c r="H400" s="70" t="s">
        <v>2152</v>
      </c>
      <c r="I400" s="148"/>
      <c r="J400" s="71">
        <v>38.076516636611032</v>
      </c>
      <c r="K400" s="71">
        <v>0.75961327916725574</v>
      </c>
      <c r="L400" s="71">
        <v>2.7339983424233387</v>
      </c>
      <c r="M400" s="71">
        <v>17.020306086760275</v>
      </c>
      <c r="N400" s="71">
        <v>24.833456839527717</v>
      </c>
      <c r="O400" s="71">
        <v>19.662462436957295</v>
      </c>
      <c r="P400" s="71">
        <v>18.457228633571006</v>
      </c>
      <c r="Q400" s="71">
        <v>1.0512475195172699</v>
      </c>
      <c r="R400" s="71">
        <v>0</v>
      </c>
      <c r="S400" s="71">
        <v>0.44845032011679786</v>
      </c>
      <c r="T400" s="72"/>
      <c r="U400" s="71">
        <v>8498494</v>
      </c>
      <c r="V400" s="71">
        <v>339</v>
      </c>
      <c r="W400" s="71">
        <v>99</v>
      </c>
      <c r="X400" s="71">
        <v>4271</v>
      </c>
      <c r="Y400" s="71">
        <v>5977</v>
      </c>
      <c r="Z400" s="71">
        <v>11756</v>
      </c>
      <c r="AA400" s="71">
        <v>3823</v>
      </c>
      <c r="AB400" s="71">
        <v>15391</v>
      </c>
      <c r="AC400" s="71">
        <v>0</v>
      </c>
      <c r="AD400" s="71">
        <v>0.44845032011679792</v>
      </c>
      <c r="AE400" s="72"/>
      <c r="AF400" s="71">
        <v>56693443.929577403</v>
      </c>
      <c r="AG400" s="71">
        <v>567674.13140076958</v>
      </c>
      <c r="AH400" s="71">
        <v>585573.5568630317</v>
      </c>
      <c r="AI400" s="71">
        <v>26725827.12989565</v>
      </c>
      <c r="AJ400" s="71">
        <v>29261695.331952639</v>
      </c>
      <c r="AK400" s="71">
        <v>0</v>
      </c>
      <c r="AL400" s="71">
        <v>0</v>
      </c>
      <c r="AM400" s="71">
        <v>2114213.6835620292</v>
      </c>
      <c r="AN400" s="71">
        <v>0</v>
      </c>
      <c r="AO400" s="71">
        <v>0</v>
      </c>
      <c r="AP400" s="71">
        <v>115948427.76325153</v>
      </c>
      <c r="AQ400" s="72"/>
      <c r="AR400" s="71">
        <v>704</v>
      </c>
      <c r="AS400" s="71">
        <v>258</v>
      </c>
      <c r="AT400" s="71">
        <v>0</v>
      </c>
      <c r="AU400" s="71">
        <v>0</v>
      </c>
      <c r="AV400" s="71">
        <v>0</v>
      </c>
      <c r="AW400" s="71">
        <v>0</v>
      </c>
      <c r="AX400" s="71"/>
      <c r="AY400" s="72"/>
      <c r="AZ400" s="71">
        <v>3254.4</v>
      </c>
      <c r="BA400" s="71">
        <v>11215.3</v>
      </c>
      <c r="BB400" s="71">
        <v>0</v>
      </c>
      <c r="BC400" s="71">
        <v>0</v>
      </c>
      <c r="BD400" s="71">
        <v>0</v>
      </c>
      <c r="BE400" s="71">
        <v>0</v>
      </c>
      <c r="BF400" s="71"/>
      <c r="BG400" s="72"/>
      <c r="BH400" s="71">
        <v>0</v>
      </c>
      <c r="BI400" s="71">
        <v>0</v>
      </c>
      <c r="BJ400" s="71">
        <v>91.100999999999999</v>
      </c>
      <c r="BK400" s="71">
        <v>0</v>
      </c>
      <c r="BL400" s="71">
        <v>0</v>
      </c>
      <c r="BM400" s="71">
        <v>0</v>
      </c>
      <c r="BN400" s="72"/>
      <c r="BO400" s="71">
        <v>0</v>
      </c>
      <c r="BP400" s="71">
        <v>0</v>
      </c>
      <c r="BQ400" s="71">
        <v>2</v>
      </c>
      <c r="BR400" s="71">
        <v>0</v>
      </c>
      <c r="BS400" s="71">
        <v>0</v>
      </c>
      <c r="BT400" s="71">
        <v>0</v>
      </c>
      <c r="BU400"/>
      <c r="BV400" s="70">
        <v>91.100999999999999</v>
      </c>
      <c r="BW400" s="70">
        <v>0</v>
      </c>
      <c r="BX400" s="70">
        <v>0</v>
      </c>
      <c r="BY400" s="70">
        <v>0</v>
      </c>
      <c r="BZ400" s="70">
        <v>0</v>
      </c>
      <c r="CA400" s="70">
        <v>0</v>
      </c>
      <c r="CB400" s="70">
        <v>0</v>
      </c>
      <c r="CC400" s="70">
        <v>0</v>
      </c>
      <c r="CD400" s="70">
        <v>0</v>
      </c>
    </row>
    <row r="401" spans="1:82">
      <c r="A401" s="70" t="s">
        <v>2166</v>
      </c>
      <c r="B401" s="70">
        <v>287</v>
      </c>
      <c r="C401" s="70">
        <v>15</v>
      </c>
      <c r="D401" s="70">
        <v>17</v>
      </c>
      <c r="E401" s="70">
        <v>2018</v>
      </c>
      <c r="F401" s="70" t="s">
        <v>183</v>
      </c>
      <c r="G401" s="70" t="s">
        <v>2151</v>
      </c>
      <c r="H401" s="70" t="s">
        <v>2152</v>
      </c>
      <c r="I401" s="148"/>
      <c r="J401" s="71">
        <v>37.652449907847995</v>
      </c>
      <c r="K401" s="71">
        <v>0.71278811625894323</v>
      </c>
      <c r="L401" s="71">
        <v>2.4510279560507704</v>
      </c>
      <c r="M401" s="71">
        <v>16.564461902005625</v>
      </c>
      <c r="N401" s="71">
        <v>24.564313518163889</v>
      </c>
      <c r="O401" s="71">
        <v>19.590091030615479</v>
      </c>
      <c r="P401" s="71">
        <v>18.517275142390435</v>
      </c>
      <c r="Q401" s="71">
        <v>0.98214939405956703</v>
      </c>
      <c r="R401" s="71">
        <v>0</v>
      </c>
      <c r="S401" s="71">
        <v>0.6305342672741524</v>
      </c>
      <c r="T401" s="72"/>
      <c r="U401" s="71">
        <v>9034870</v>
      </c>
      <c r="V401" s="71">
        <v>339</v>
      </c>
      <c r="W401" s="71">
        <v>99</v>
      </c>
      <c r="X401" s="71">
        <v>4271</v>
      </c>
      <c r="Y401" s="71">
        <v>6100</v>
      </c>
      <c r="Z401" s="71">
        <v>11937</v>
      </c>
      <c r="AA401" s="71">
        <v>3874</v>
      </c>
      <c r="AB401" s="71">
        <v>15496</v>
      </c>
      <c r="AC401" s="71">
        <v>0</v>
      </c>
      <c r="AD401" s="71">
        <v>0.6305342672741524</v>
      </c>
      <c r="AE401" s="72"/>
      <c r="AF401" s="71">
        <v>57630109.687014997</v>
      </c>
      <c r="AG401" s="71">
        <v>504261.5132254202</v>
      </c>
      <c r="AH401" s="71">
        <v>553324.2326835019</v>
      </c>
      <c r="AI401" s="71">
        <v>25527979.595357999</v>
      </c>
      <c r="AJ401" s="71">
        <v>28660761.52239811</v>
      </c>
      <c r="AK401" s="71">
        <v>0</v>
      </c>
      <c r="AL401" s="71">
        <v>0</v>
      </c>
      <c r="AM401" s="71">
        <v>2133041.6115877111</v>
      </c>
      <c r="AN401" s="71">
        <v>0</v>
      </c>
      <c r="AO401" s="71">
        <v>0</v>
      </c>
      <c r="AP401" s="71">
        <v>115009478.16226776</v>
      </c>
      <c r="AQ401" s="72"/>
      <c r="AR401" s="71">
        <v>742</v>
      </c>
      <c r="AS401" s="71">
        <v>292</v>
      </c>
      <c r="AT401" s="71">
        <v>0</v>
      </c>
      <c r="AU401" s="71">
        <v>0</v>
      </c>
      <c r="AV401" s="71">
        <v>0</v>
      </c>
      <c r="AW401" s="71">
        <v>0</v>
      </c>
      <c r="AX401" s="71"/>
      <c r="AY401" s="72"/>
      <c r="AZ401" s="71">
        <v>3451.5</v>
      </c>
      <c r="BA401" s="71">
        <v>12536</v>
      </c>
      <c r="BB401" s="71">
        <v>0</v>
      </c>
      <c r="BC401" s="71">
        <v>0</v>
      </c>
      <c r="BD401" s="71">
        <v>0</v>
      </c>
      <c r="BE401" s="71">
        <v>0</v>
      </c>
      <c r="BF401" s="71"/>
      <c r="BG401" s="72"/>
      <c r="BH401" s="71">
        <v>0</v>
      </c>
      <c r="BI401" s="71">
        <v>0</v>
      </c>
      <c r="BJ401" s="71">
        <v>89.171000000000006</v>
      </c>
      <c r="BK401" s="71">
        <v>0</v>
      </c>
      <c r="BL401" s="71">
        <v>0</v>
      </c>
      <c r="BM401" s="71">
        <v>0</v>
      </c>
      <c r="BN401" s="72"/>
      <c r="BO401" s="71">
        <v>0</v>
      </c>
      <c r="BP401" s="71">
        <v>0</v>
      </c>
      <c r="BQ401" s="71">
        <v>2</v>
      </c>
      <c r="BR401" s="71">
        <v>0</v>
      </c>
      <c r="BS401" s="71">
        <v>0</v>
      </c>
      <c r="BT401" s="71">
        <v>0</v>
      </c>
      <c r="BU401"/>
      <c r="BV401" s="70">
        <v>89.171000000000006</v>
      </c>
      <c r="BW401" s="70">
        <v>0</v>
      </c>
      <c r="BX401" s="70">
        <v>0</v>
      </c>
      <c r="BY401" s="70">
        <v>0</v>
      </c>
      <c r="BZ401" s="70">
        <v>0</v>
      </c>
      <c r="CA401" s="70">
        <v>0</v>
      </c>
      <c r="CB401" s="70">
        <v>0</v>
      </c>
      <c r="CC401" s="70">
        <v>0</v>
      </c>
      <c r="CD401" s="70">
        <v>0</v>
      </c>
    </row>
    <row r="402" spans="1:82">
      <c r="A402" s="70" t="s">
        <v>2167</v>
      </c>
      <c r="B402" s="70">
        <v>288</v>
      </c>
      <c r="C402" s="70">
        <v>16</v>
      </c>
      <c r="D402" s="70">
        <v>17</v>
      </c>
      <c r="E402" s="70">
        <v>2019</v>
      </c>
      <c r="F402" s="70" t="s">
        <v>158</v>
      </c>
      <c r="G402" s="70" t="s">
        <v>2151</v>
      </c>
      <c r="H402" s="70" t="s">
        <v>2152</v>
      </c>
      <c r="I402" s="148"/>
      <c r="J402" s="71">
        <v>21.537124366923294</v>
      </c>
      <c r="K402" s="71">
        <v>0.6470111320472296</v>
      </c>
      <c r="L402" s="71">
        <v>2.4643694745690286</v>
      </c>
      <c r="M402" s="71">
        <v>15.862233316886801</v>
      </c>
      <c r="N402" s="71">
        <v>22.199558307136101</v>
      </c>
      <c r="O402" s="71">
        <v>19.320615399535281</v>
      </c>
      <c r="P402" s="71">
        <v>18.685819119073571</v>
      </c>
      <c r="Q402" s="71">
        <v>0.96557980520456699</v>
      </c>
      <c r="R402" s="71">
        <v>0</v>
      </c>
      <c r="S402" s="71">
        <v>1.0483407070282613</v>
      </c>
      <c r="T402" s="72"/>
      <c r="U402" s="71">
        <v>5238539</v>
      </c>
      <c r="V402" s="71">
        <v>339</v>
      </c>
      <c r="W402" s="71">
        <v>99</v>
      </c>
      <c r="X402" s="71">
        <v>4271</v>
      </c>
      <c r="Y402" s="71">
        <v>6211</v>
      </c>
      <c r="Z402" s="71">
        <v>12096</v>
      </c>
      <c r="AA402" s="71">
        <v>3880</v>
      </c>
      <c r="AB402" s="71">
        <v>15647</v>
      </c>
      <c r="AC402" s="71">
        <v>0</v>
      </c>
      <c r="AD402" s="71">
        <v>1.0483407070282611</v>
      </c>
      <c r="AE402" s="72"/>
      <c r="AF402" s="71">
        <v>34983354.780025199</v>
      </c>
      <c r="AG402" s="71">
        <v>488258.72036500892</v>
      </c>
      <c r="AH402" s="71">
        <v>584450.00546614057</v>
      </c>
      <c r="AI402" s="71">
        <v>26159787.428412151</v>
      </c>
      <c r="AJ402" s="71">
        <v>28351421.58483192</v>
      </c>
      <c r="AK402" s="71">
        <v>0</v>
      </c>
      <c r="AL402" s="71">
        <v>0</v>
      </c>
      <c r="AM402" s="71">
        <v>2131003.6094470643</v>
      </c>
      <c r="AN402" s="71">
        <v>0</v>
      </c>
      <c r="AO402" s="71">
        <v>0</v>
      </c>
      <c r="AP402" s="71">
        <v>92698276.12854749</v>
      </c>
      <c r="AQ402" s="72"/>
      <c r="AR402" s="71">
        <v>788</v>
      </c>
      <c r="AS402" s="71">
        <v>336</v>
      </c>
      <c r="AT402" s="71">
        <v>0</v>
      </c>
      <c r="AU402" s="71">
        <v>0</v>
      </c>
      <c r="AV402" s="71">
        <v>0</v>
      </c>
      <c r="AW402" s="71">
        <v>0</v>
      </c>
      <c r="AX402" s="71"/>
      <c r="AY402" s="72"/>
      <c r="AZ402" s="71">
        <v>3728.400000000001</v>
      </c>
      <c r="BA402" s="71">
        <v>13570.399999999991</v>
      </c>
      <c r="BB402" s="71">
        <v>0</v>
      </c>
      <c r="BC402" s="71">
        <v>0</v>
      </c>
      <c r="BD402" s="71">
        <v>0</v>
      </c>
      <c r="BE402" s="71">
        <v>0</v>
      </c>
      <c r="BF402" s="71"/>
      <c r="BG402" s="72"/>
      <c r="BH402" s="71">
        <v>0</v>
      </c>
      <c r="BI402" s="71">
        <v>0</v>
      </c>
      <c r="BJ402" s="71">
        <v>57.609000000000002</v>
      </c>
      <c r="BK402" s="71">
        <v>0</v>
      </c>
      <c r="BL402" s="71">
        <v>0</v>
      </c>
      <c r="BM402" s="71">
        <v>0</v>
      </c>
      <c r="BN402" s="72"/>
      <c r="BO402" s="71">
        <v>0</v>
      </c>
      <c r="BP402" s="71">
        <v>0</v>
      </c>
      <c r="BQ402" s="71">
        <v>2</v>
      </c>
      <c r="BR402" s="71">
        <v>0</v>
      </c>
      <c r="BS402" s="71">
        <v>0</v>
      </c>
      <c r="BT402" s="71">
        <v>0</v>
      </c>
      <c r="BU402"/>
      <c r="BV402" s="70">
        <v>57.609000000000002</v>
      </c>
      <c r="BW402" s="70">
        <v>0</v>
      </c>
      <c r="BX402" s="70">
        <v>0</v>
      </c>
      <c r="BY402" s="70">
        <v>0</v>
      </c>
      <c r="BZ402" s="70">
        <v>0</v>
      </c>
      <c r="CA402" s="70">
        <v>0</v>
      </c>
      <c r="CB402" s="70">
        <v>0</v>
      </c>
      <c r="CC402" s="70">
        <v>0</v>
      </c>
      <c r="CD402" s="70">
        <v>0</v>
      </c>
    </row>
    <row r="403" spans="1:82">
      <c r="A403" s="70" t="s">
        <v>2168</v>
      </c>
      <c r="B403" s="70">
        <v>289</v>
      </c>
      <c r="C403" s="70">
        <v>17</v>
      </c>
      <c r="D403" s="70">
        <v>17</v>
      </c>
      <c r="E403" s="70">
        <v>2020</v>
      </c>
      <c r="F403" s="70" t="s">
        <v>159</v>
      </c>
      <c r="G403" s="70" t="s">
        <v>2151</v>
      </c>
      <c r="H403" s="70" t="s">
        <v>2152</v>
      </c>
      <c r="I403" s="148"/>
      <c r="J403" s="71">
        <v>35.979089271247382</v>
      </c>
      <c r="K403" s="71">
        <v>0.67188163269926193</v>
      </c>
      <c r="L403" s="71">
        <v>2.1128173838379531</v>
      </c>
      <c r="M403" s="71">
        <v>16.061024350215661</v>
      </c>
      <c r="N403" s="71">
        <v>22.225932175376382</v>
      </c>
      <c r="O403" s="71">
        <v>17.178089930308552</v>
      </c>
      <c r="P403" s="71">
        <v>17.815732991622678</v>
      </c>
      <c r="Q403" s="71">
        <v>0.92886723642658398</v>
      </c>
      <c r="R403" s="71">
        <v>0</v>
      </c>
      <c r="S403" s="71">
        <v>1.1112724713542379</v>
      </c>
      <c r="T403" s="72"/>
      <c r="U403" s="71">
        <v>8903642</v>
      </c>
      <c r="V403" s="71">
        <v>308</v>
      </c>
      <c r="W403" s="71">
        <v>95</v>
      </c>
      <c r="X403" s="71">
        <v>4805</v>
      </c>
      <c r="Y403" s="71">
        <v>6343</v>
      </c>
      <c r="Z403" s="71">
        <v>12275</v>
      </c>
      <c r="AA403" s="71">
        <v>3932</v>
      </c>
      <c r="AB403" s="71">
        <v>15754</v>
      </c>
      <c r="AC403" s="71">
        <v>0</v>
      </c>
      <c r="AD403" s="71">
        <v>1.1112724713542379</v>
      </c>
      <c r="AE403" s="72"/>
      <c r="AF403" s="71">
        <v>60024666.582028143</v>
      </c>
      <c r="AG403" s="71">
        <v>484480.03159908811</v>
      </c>
      <c r="AH403" s="71">
        <v>543653.4800966247</v>
      </c>
      <c r="AI403" s="71">
        <v>27764584.10006341</v>
      </c>
      <c r="AJ403" s="71">
        <v>28973367.97934299</v>
      </c>
      <c r="AK403" s="71"/>
      <c r="AL403" s="71"/>
      <c r="AM403" s="71">
        <v>2056072.0305906211</v>
      </c>
      <c r="AN403" s="71"/>
      <c r="AO403" s="71"/>
      <c r="AP403" s="71">
        <v>119846824.20372087</v>
      </c>
      <c r="AQ403" s="72"/>
      <c r="AR403" s="71">
        <v>833</v>
      </c>
      <c r="AS403" s="71">
        <v>343</v>
      </c>
      <c r="AT403" s="71">
        <v>0</v>
      </c>
      <c r="AU403" s="71">
        <v>0</v>
      </c>
      <c r="AV403" s="71">
        <v>0</v>
      </c>
      <c r="AW403" s="71">
        <v>0</v>
      </c>
      <c r="AX403" s="71"/>
      <c r="AY403" s="72"/>
      <c r="AZ403" s="71">
        <v>4029.9000000000019</v>
      </c>
      <c r="BA403" s="71">
        <v>13907.100000000009</v>
      </c>
      <c r="BB403" s="71">
        <v>0</v>
      </c>
      <c r="BC403" s="71">
        <v>0</v>
      </c>
      <c r="BD403" s="71">
        <v>0</v>
      </c>
      <c r="BE403" s="71">
        <v>0</v>
      </c>
      <c r="BF403" s="71"/>
      <c r="BG403" s="72"/>
      <c r="BH403" s="71">
        <v>0</v>
      </c>
      <c r="BI403" s="71">
        <v>0</v>
      </c>
      <c r="BJ403" s="71">
        <v>67.241</v>
      </c>
      <c r="BK403" s="71">
        <v>0</v>
      </c>
      <c r="BL403" s="71">
        <v>0</v>
      </c>
      <c r="BM403" s="71">
        <v>0</v>
      </c>
      <c r="BN403" s="72"/>
      <c r="BO403" s="71">
        <v>0</v>
      </c>
      <c r="BP403" s="71">
        <v>0</v>
      </c>
      <c r="BQ403" s="71">
        <v>2</v>
      </c>
      <c r="BR403" s="71">
        <v>0</v>
      </c>
      <c r="BS403" s="71">
        <v>0</v>
      </c>
      <c r="BT403" s="71">
        <v>0</v>
      </c>
      <c r="BU403"/>
      <c r="BV403" s="70">
        <v>67.241</v>
      </c>
      <c r="BW403" s="70">
        <v>0</v>
      </c>
      <c r="BX403" s="70">
        <v>0</v>
      </c>
      <c r="BY403" s="70">
        <v>0</v>
      </c>
      <c r="BZ403" s="70">
        <v>0</v>
      </c>
      <c r="CA403" s="70">
        <v>0</v>
      </c>
      <c r="CB403" s="70">
        <v>0</v>
      </c>
      <c r="CC403" s="70">
        <v>0</v>
      </c>
      <c r="CD403" s="70">
        <v>0</v>
      </c>
    </row>
    <row r="404" spans="1:82">
      <c r="A404" s="70" t="s">
        <v>2169</v>
      </c>
      <c r="B404" s="70">
        <v>289</v>
      </c>
      <c r="C404" s="70">
        <v>18</v>
      </c>
      <c r="D404" s="70">
        <v>17</v>
      </c>
      <c r="E404" s="70">
        <v>2021</v>
      </c>
      <c r="F404" s="70" t="s">
        <v>160</v>
      </c>
      <c r="G404" s="70" t="s">
        <v>2151</v>
      </c>
      <c r="H404" s="70" t="s">
        <v>2152</v>
      </c>
      <c r="I404" s="148"/>
      <c r="J404" s="71">
        <v>41.785888863631541</v>
      </c>
      <c r="K404" s="71">
        <v>0.72046792763312306</v>
      </c>
      <c r="L404" s="71">
        <v>2.7718495203188347</v>
      </c>
      <c r="M404" s="71">
        <v>18.16743313503445</v>
      </c>
      <c r="N404" s="71">
        <v>24.784884098490526</v>
      </c>
      <c r="O404" s="71">
        <v>16.842409188532852</v>
      </c>
      <c r="P404" s="71">
        <v>18.526033677790622</v>
      </c>
      <c r="Q404" s="71">
        <v>0.92444307142360505</v>
      </c>
      <c r="R404" s="71">
        <v>0</v>
      </c>
      <c r="S404" s="71">
        <v>1.1020796316864501</v>
      </c>
      <c r="T404" s="72"/>
      <c r="U404" s="71">
        <v>10937314</v>
      </c>
      <c r="V404" s="71">
        <v>308</v>
      </c>
      <c r="W404" s="71">
        <v>95</v>
      </c>
      <c r="X404" s="71">
        <v>4805</v>
      </c>
      <c r="Y404" s="71">
        <v>6479</v>
      </c>
      <c r="Z404" s="71">
        <v>12392</v>
      </c>
      <c r="AA404" s="71">
        <v>3987</v>
      </c>
      <c r="AB404" s="71">
        <v>15833</v>
      </c>
      <c r="AC404" s="71">
        <v>0</v>
      </c>
      <c r="AD404" s="71">
        <v>1.1020796316864501</v>
      </c>
      <c r="AE404" s="72"/>
      <c r="AF404" s="71">
        <v>65998510.667863585</v>
      </c>
      <c r="AG404" s="71">
        <v>498914.19261289045</v>
      </c>
      <c r="AH404" s="71">
        <v>651221.78788774356</v>
      </c>
      <c r="AI404" s="71">
        <v>29713570.710888796</v>
      </c>
      <c r="AJ404" s="71">
        <v>31389664.238555551</v>
      </c>
      <c r="AK404" s="71">
        <v>0</v>
      </c>
      <c r="AL404" s="71">
        <v>0</v>
      </c>
      <c r="AM404" s="71">
        <v>2078301.1356609436</v>
      </c>
      <c r="AN404" s="71">
        <v>0</v>
      </c>
      <c r="AO404" s="71">
        <v>0</v>
      </c>
      <c r="AP404" s="71">
        <v>130330182.73346952</v>
      </c>
      <c r="AQ404" s="72"/>
      <c r="AR404" s="71">
        <v>887</v>
      </c>
      <c r="AS404" s="71">
        <v>347</v>
      </c>
      <c r="AT404" s="71">
        <v>0</v>
      </c>
      <c r="AU404" s="71">
        <v>0</v>
      </c>
      <c r="AV404" s="71">
        <v>0</v>
      </c>
      <c r="AW404" s="71">
        <v>0</v>
      </c>
      <c r="AX404" s="71"/>
      <c r="AY404" s="72"/>
      <c r="AZ404" s="71">
        <v>4404.5000000000036</v>
      </c>
      <c r="BA404" s="71">
        <v>14039.100000000009</v>
      </c>
      <c r="BB404" s="71">
        <v>0</v>
      </c>
      <c r="BC404" s="71">
        <v>0</v>
      </c>
      <c r="BD404" s="71">
        <v>0</v>
      </c>
      <c r="BE404" s="71">
        <v>0</v>
      </c>
      <c r="BF404" s="71"/>
      <c r="BG404" s="72"/>
      <c r="BH404" s="71">
        <v>0</v>
      </c>
      <c r="BI404" s="71">
        <v>0</v>
      </c>
      <c r="BJ404" s="71">
        <v>82.781000000000006</v>
      </c>
      <c r="BK404" s="71">
        <v>0</v>
      </c>
      <c r="BL404" s="71">
        <v>0</v>
      </c>
      <c r="BM404" s="71">
        <v>0</v>
      </c>
      <c r="BN404" s="72"/>
      <c r="BO404" s="71">
        <v>0</v>
      </c>
      <c r="BP404" s="71">
        <v>0</v>
      </c>
      <c r="BQ404" s="71">
        <v>2</v>
      </c>
      <c r="BR404" s="71">
        <v>0</v>
      </c>
      <c r="BS404" s="71">
        <v>0</v>
      </c>
      <c r="BT404" s="71">
        <v>0</v>
      </c>
      <c r="BU404"/>
      <c r="BV404" s="70">
        <v>82.781000000000006</v>
      </c>
      <c r="BW404" s="70">
        <v>0</v>
      </c>
      <c r="BX404" s="70">
        <v>0</v>
      </c>
      <c r="BY404" s="70">
        <v>0</v>
      </c>
      <c r="BZ404" s="70">
        <v>0</v>
      </c>
      <c r="CA404" s="70">
        <v>0</v>
      </c>
      <c r="CB404" s="70">
        <v>0</v>
      </c>
      <c r="CC404" s="70">
        <v>0</v>
      </c>
      <c r="CD404" s="70">
        <v>0</v>
      </c>
    </row>
    <row r="405" spans="1:82">
      <c r="A405" s="70" t="s">
        <v>2170</v>
      </c>
      <c r="B405" s="70">
        <v>289</v>
      </c>
      <c r="C405" s="70">
        <v>19</v>
      </c>
      <c r="D405" s="70">
        <v>17</v>
      </c>
      <c r="E405" s="70">
        <v>2022</v>
      </c>
      <c r="F405" s="70" t="s">
        <v>161</v>
      </c>
      <c r="G405" s="70" t="s">
        <v>2151</v>
      </c>
      <c r="H405" s="70" t="s">
        <v>2152</v>
      </c>
      <c r="I405" s="148"/>
      <c r="J405" s="71">
        <v>24.623830026137437</v>
      </c>
      <c r="K405" s="71">
        <v>0.64908998085573244</v>
      </c>
      <c r="L405" s="71">
        <v>1.7761128979545759</v>
      </c>
      <c r="M405" s="71">
        <v>17.941346944150858</v>
      </c>
      <c r="N405" s="71">
        <v>24.959152397210136</v>
      </c>
      <c r="O405" s="71">
        <v>18.144547055528921</v>
      </c>
      <c r="P405" s="71">
        <v>18.385160838519425</v>
      </c>
      <c r="Q405" s="71">
        <v>0.94250617853841911</v>
      </c>
      <c r="R405" s="71">
        <v>0</v>
      </c>
      <c r="S405" s="71">
        <v>1.1894754777586281</v>
      </c>
      <c r="T405" s="72"/>
      <c r="U405" s="71">
        <v>7152089</v>
      </c>
      <c r="V405" s="71">
        <v>308</v>
      </c>
      <c r="W405" s="71">
        <v>95</v>
      </c>
      <c r="X405" s="71">
        <v>4805</v>
      </c>
      <c r="Y405" s="71">
        <v>6672</v>
      </c>
      <c r="Z405" s="71">
        <v>12684</v>
      </c>
      <c r="AA405" s="71">
        <v>4017</v>
      </c>
      <c r="AB405" s="71">
        <v>16010</v>
      </c>
      <c r="AC405" s="71">
        <v>0</v>
      </c>
      <c r="AD405" s="71">
        <v>1.1894754777586281</v>
      </c>
      <c r="AE405" s="72"/>
      <c r="AF405" s="71">
        <v>38331897.928923726</v>
      </c>
      <c r="AG405" s="71">
        <v>484539.85043937742</v>
      </c>
      <c r="AH405" s="71">
        <v>508414.50577577949</v>
      </c>
      <c r="AI405" s="71">
        <v>29508832.170020953</v>
      </c>
      <c r="AJ405" s="71">
        <v>32049898.290762194</v>
      </c>
      <c r="AK405" s="71">
        <v>0</v>
      </c>
      <c r="AL405" s="71">
        <v>0</v>
      </c>
      <c r="AM405" s="71">
        <v>2067327.9834579201</v>
      </c>
      <c r="AN405" s="71">
        <v>0</v>
      </c>
      <c r="AO405" s="71">
        <v>0</v>
      </c>
      <c r="AP405" s="71">
        <v>102950910.72937995</v>
      </c>
      <c r="AQ405" s="72"/>
      <c r="AR405" s="71">
        <v>954</v>
      </c>
      <c r="AS405" s="71">
        <v>351</v>
      </c>
      <c r="AT405" s="71">
        <v>0</v>
      </c>
      <c r="AU405" s="71">
        <v>0</v>
      </c>
      <c r="AV405" s="71">
        <v>0</v>
      </c>
      <c r="AW405" s="71">
        <v>0</v>
      </c>
      <c r="AX405" s="71"/>
      <c r="AY405" s="72"/>
      <c r="AZ405" s="71">
        <v>4876.5000000000055</v>
      </c>
      <c r="BA405" s="71">
        <v>14221.100000000011</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2171</v>
      </c>
      <c r="B406" s="70">
        <v>289</v>
      </c>
      <c r="C406" s="70">
        <v>20</v>
      </c>
      <c r="D406" s="70">
        <v>17</v>
      </c>
      <c r="E406" s="70">
        <v>2023</v>
      </c>
      <c r="F406" s="70" t="s">
        <v>1539</v>
      </c>
      <c r="G406" s="1064" t="s">
        <v>2151</v>
      </c>
      <c r="H406" s="70" t="s">
        <v>2152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1014</v>
      </c>
      <c r="AS406" s="71">
        <v>351</v>
      </c>
      <c r="AT406" s="71">
        <v>0</v>
      </c>
      <c r="AU406" s="71">
        <v>0</v>
      </c>
      <c r="AV406" s="71">
        <v>0</v>
      </c>
      <c r="AW406" s="71">
        <v>0</v>
      </c>
      <c r="AX406" s="71"/>
      <c r="AY406" s="72"/>
      <c r="AZ406" s="71">
        <v>5274.3000000000075</v>
      </c>
      <c r="BA406" s="71">
        <v>14221.100000000011</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2172</v>
      </c>
      <c r="B407" s="70">
        <v>289</v>
      </c>
      <c r="C407" s="70">
        <v>21</v>
      </c>
      <c r="D407" s="70">
        <v>17</v>
      </c>
      <c r="E407" s="70">
        <v>2024</v>
      </c>
      <c r="F407" s="70" t="s">
        <v>1554</v>
      </c>
      <c r="G407" s="1064" t="s">
        <v>2151</v>
      </c>
      <c r="H407" s="70" t="s">
        <v>2152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2173</v>
      </c>
      <c r="B408" s="70">
        <v>137</v>
      </c>
      <c r="C408" s="70">
        <v>1</v>
      </c>
      <c r="D408" s="70">
        <v>9</v>
      </c>
      <c r="E408" s="70">
        <v>1990</v>
      </c>
      <c r="F408" s="70" t="s">
        <v>787</v>
      </c>
      <c r="G408" s="70" t="s">
        <v>2174</v>
      </c>
      <c r="H408" s="70" t="s">
        <v>2175</v>
      </c>
      <c r="I408" s="148"/>
      <c r="J408" s="71">
        <v>96.365185100812397</v>
      </c>
      <c r="K408" s="71">
        <v>2.1197275138670921</v>
      </c>
      <c r="L408" s="71">
        <v>0</v>
      </c>
      <c r="M408" s="71">
        <v>5.1749287394937031</v>
      </c>
      <c r="N408" s="71">
        <v>7.6793699728401199</v>
      </c>
      <c r="O408" s="71">
        <v>9.9510907719733126</v>
      </c>
      <c r="P408" s="71">
        <v>15.62531574082332</v>
      </c>
      <c r="Q408" s="71">
        <v>0.86828480327851099</v>
      </c>
      <c r="R408" s="71">
        <v>0</v>
      </c>
      <c r="S408" s="71">
        <v>0.89318007129005106</v>
      </c>
      <c r="T408" s="72"/>
      <c r="U408" s="71">
        <v>2546887</v>
      </c>
      <c r="V408" s="71">
        <v>515</v>
      </c>
      <c r="W408" s="71">
        <v>0</v>
      </c>
      <c r="X408" s="71">
        <v>1857</v>
      </c>
      <c r="Y408" s="71">
        <v>3367</v>
      </c>
      <c r="Z408" s="71">
        <v>4093</v>
      </c>
      <c r="AA408" s="71">
        <v>3794</v>
      </c>
      <c r="AB408" s="71">
        <v>14098</v>
      </c>
      <c r="AC408" s="71">
        <v>0</v>
      </c>
      <c r="AD408" s="71">
        <v>0.89318007129005106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2176</v>
      </c>
      <c r="B409" s="70">
        <v>138</v>
      </c>
      <c r="C409" s="70">
        <v>2</v>
      </c>
      <c r="D409" s="70">
        <v>9</v>
      </c>
      <c r="E409" s="70">
        <v>2005</v>
      </c>
      <c r="F409" s="70" t="s">
        <v>789</v>
      </c>
      <c r="G409" s="70" t="s">
        <v>2174</v>
      </c>
      <c r="H409" s="70" t="s">
        <v>2175</v>
      </c>
      <c r="I409" s="148"/>
      <c r="J409" s="71">
        <v>82.827598611111114</v>
      </c>
      <c r="K409" s="71">
        <v>1.344266808857755</v>
      </c>
      <c r="L409" s="71">
        <v>0.50166356328403194</v>
      </c>
      <c r="M409" s="71">
        <v>12.238877212054989</v>
      </c>
      <c r="N409" s="71">
        <v>12.11338852826105</v>
      </c>
      <c r="O409" s="71">
        <v>17.29955302779052</v>
      </c>
      <c r="P409" s="71">
        <v>17.967414714206271</v>
      </c>
      <c r="Q409" s="71">
        <v>0.92047728787801097</v>
      </c>
      <c r="R409" s="71">
        <v>0</v>
      </c>
      <c r="S409" s="71">
        <v>1.2121797269010131</v>
      </c>
      <c r="T409" s="72"/>
      <c r="U409" s="71">
        <v>3194968</v>
      </c>
      <c r="V409" s="71">
        <v>647</v>
      </c>
      <c r="W409" s="71">
        <v>7</v>
      </c>
      <c r="X409" s="71">
        <v>2715</v>
      </c>
      <c r="Y409" s="71">
        <v>4404</v>
      </c>
      <c r="Z409" s="71">
        <v>8234</v>
      </c>
      <c r="AA409" s="71">
        <v>3573</v>
      </c>
      <c r="AB409" s="71">
        <v>15624</v>
      </c>
      <c r="AC409" s="71">
        <v>0</v>
      </c>
      <c r="AD409" s="71">
        <v>1.2121797269010131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2177</v>
      </c>
      <c r="B410" s="70">
        <v>139</v>
      </c>
      <c r="C410" s="70">
        <v>3</v>
      </c>
      <c r="D410" s="70">
        <v>9</v>
      </c>
      <c r="E410" s="70">
        <v>2006</v>
      </c>
      <c r="F410" s="70" t="s">
        <v>790</v>
      </c>
      <c r="G410" s="70" t="s">
        <v>2174</v>
      </c>
      <c r="H410" s="70" t="s">
        <v>2175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2178</v>
      </c>
      <c r="B411" s="70">
        <v>140</v>
      </c>
      <c r="C411" s="70">
        <v>4</v>
      </c>
      <c r="D411" s="70">
        <v>9</v>
      </c>
      <c r="E411" s="70">
        <v>2007</v>
      </c>
      <c r="F411" s="70" t="s">
        <v>791</v>
      </c>
      <c r="G411" s="70" t="s">
        <v>2174</v>
      </c>
      <c r="H411" s="70" t="s">
        <v>2175</v>
      </c>
      <c r="I411" s="148"/>
      <c r="J411" s="71">
        <v>55.530096405958453</v>
      </c>
      <c r="K411" s="71">
        <v>1.1909607550367389</v>
      </c>
      <c r="L411" s="71">
        <v>0.63997963639646904</v>
      </c>
      <c r="M411" s="71">
        <v>11.859942626445349</v>
      </c>
      <c r="N411" s="71">
        <v>12.30362984389637</v>
      </c>
      <c r="O411" s="71">
        <v>17.213318717550042</v>
      </c>
      <c r="P411" s="71">
        <v>18.33234006329215</v>
      </c>
      <c r="Q411" s="71">
        <v>0.97031435630482399</v>
      </c>
      <c r="R411" s="71">
        <v>0</v>
      </c>
      <c r="S411" s="71">
        <v>1.478851588621557</v>
      </c>
      <c r="T411" s="72"/>
      <c r="U411" s="71">
        <v>2372410</v>
      </c>
      <c r="V411" s="71">
        <v>533</v>
      </c>
      <c r="W411" s="71">
        <v>9</v>
      </c>
      <c r="X411" s="71">
        <v>3134</v>
      </c>
      <c r="Y411" s="71">
        <v>4531</v>
      </c>
      <c r="Z411" s="71">
        <v>8517</v>
      </c>
      <c r="AA411" s="71">
        <v>3590</v>
      </c>
      <c r="AB411" s="71">
        <v>15599</v>
      </c>
      <c r="AC411" s="71">
        <v>0</v>
      </c>
      <c r="AD411" s="71">
        <v>1.478851588621557</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2179</v>
      </c>
      <c r="B412" s="70">
        <v>141</v>
      </c>
      <c r="C412" s="70">
        <v>5</v>
      </c>
      <c r="D412" s="70">
        <v>9</v>
      </c>
      <c r="E412" s="70">
        <v>2008</v>
      </c>
      <c r="F412" s="70" t="s">
        <v>792</v>
      </c>
      <c r="G412" s="70" t="s">
        <v>2174</v>
      </c>
      <c r="H412" s="70" t="s">
        <v>2175</v>
      </c>
      <c r="I412" s="148"/>
      <c r="J412" s="71">
        <v>45.025492918324581</v>
      </c>
      <c r="K412" s="71">
        <v>0.93016393759359806</v>
      </c>
      <c r="L412" s="71">
        <v>0.55568913079591398</v>
      </c>
      <c r="M412" s="71">
        <v>12.411331299198689</v>
      </c>
      <c r="N412" s="71">
        <v>11.696971132984689</v>
      </c>
      <c r="O412" s="71">
        <v>16.838567314706442</v>
      </c>
      <c r="P412" s="71">
        <v>18.173729239723759</v>
      </c>
      <c r="Q412" s="71">
        <v>0.95283829321212299</v>
      </c>
      <c r="R412" s="71">
        <v>0</v>
      </c>
      <c r="S412" s="71">
        <v>1.282188790862564</v>
      </c>
      <c r="T412" s="72"/>
      <c r="U412" s="71">
        <v>1986989</v>
      </c>
      <c r="V412" s="71">
        <v>533</v>
      </c>
      <c r="W412" s="71">
        <v>9</v>
      </c>
      <c r="X412" s="71">
        <v>3134</v>
      </c>
      <c r="Y412" s="71">
        <v>4602</v>
      </c>
      <c r="Z412" s="71">
        <v>8624</v>
      </c>
      <c r="AA412" s="71">
        <v>3563</v>
      </c>
      <c r="AB412" s="71">
        <v>15570</v>
      </c>
      <c r="AC412" s="71">
        <v>0</v>
      </c>
      <c r="AD412" s="71">
        <v>1.282188790862564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2180</v>
      </c>
      <c r="B413" s="70">
        <v>142</v>
      </c>
      <c r="C413" s="70">
        <v>6</v>
      </c>
      <c r="D413" s="70">
        <v>9</v>
      </c>
      <c r="E413" s="70">
        <v>2009</v>
      </c>
      <c r="F413" s="70" t="s">
        <v>176</v>
      </c>
      <c r="G413" s="70" t="s">
        <v>2174</v>
      </c>
      <c r="H413" s="70" t="s">
        <v>2175</v>
      </c>
      <c r="I413" s="148"/>
      <c r="J413" s="71">
        <v>44.724383460249513</v>
      </c>
      <c r="K413" s="71">
        <v>0.87127942836684058</v>
      </c>
      <c r="L413" s="71">
        <v>3.860377057397407</v>
      </c>
      <c r="M413" s="71">
        <v>12.303175818709439</v>
      </c>
      <c r="N413" s="71">
        <v>11.471771141335299</v>
      </c>
      <c r="O413" s="71">
        <v>17.263260851828299</v>
      </c>
      <c r="P413" s="71">
        <v>17.47903129813723</v>
      </c>
      <c r="Q413" s="71">
        <v>0.90460010961927595</v>
      </c>
      <c r="R413" s="71">
        <v>0</v>
      </c>
      <c r="S413" s="71">
        <v>1.3857856115125231</v>
      </c>
      <c r="T413" s="72"/>
      <c r="U413" s="71">
        <v>2019815</v>
      </c>
      <c r="V413" s="71">
        <v>628</v>
      </c>
      <c r="W413" s="71">
        <v>91</v>
      </c>
      <c r="X413" s="71">
        <v>3276</v>
      </c>
      <c r="Y413" s="71">
        <v>4640</v>
      </c>
      <c r="Z413" s="71">
        <v>8727</v>
      </c>
      <c r="AA413" s="71">
        <v>3518</v>
      </c>
      <c r="AB413" s="71">
        <v>15517</v>
      </c>
      <c r="AC413" s="71">
        <v>0</v>
      </c>
      <c r="AD413" s="71">
        <v>1.3857856115125231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4.05</v>
      </c>
      <c r="BK413" s="71">
        <v>0</v>
      </c>
      <c r="BL413" s="71">
        <v>0</v>
      </c>
      <c r="BM413" s="71">
        <v>0</v>
      </c>
      <c r="BN413" s="72"/>
      <c r="BO413" s="71">
        <v>0</v>
      </c>
      <c r="BP413" s="71">
        <v>0</v>
      </c>
      <c r="BQ413" s="71">
        <v>1</v>
      </c>
      <c r="BR413" s="71">
        <v>0</v>
      </c>
      <c r="BS413" s="71">
        <v>0</v>
      </c>
      <c r="BT413" s="71">
        <v>0</v>
      </c>
      <c r="BU413"/>
      <c r="BV413" s="70">
        <v>4.05</v>
      </c>
      <c r="BW413" s="70">
        <v>0</v>
      </c>
      <c r="BX413" s="70">
        <v>0</v>
      </c>
      <c r="BY413" s="70">
        <v>0</v>
      </c>
      <c r="BZ413" s="70">
        <v>0</v>
      </c>
      <c r="CA413" s="70">
        <v>0</v>
      </c>
      <c r="CB413" s="70">
        <v>0</v>
      </c>
      <c r="CC413" s="70">
        <v>0</v>
      </c>
      <c r="CD413" s="70">
        <v>0</v>
      </c>
    </row>
    <row r="414" spans="1:82">
      <c r="A414" s="70" t="s">
        <v>2181</v>
      </c>
      <c r="B414" s="70">
        <v>143</v>
      </c>
      <c r="C414" s="70">
        <v>7</v>
      </c>
      <c r="D414" s="70">
        <v>9</v>
      </c>
      <c r="E414" s="70">
        <v>2010</v>
      </c>
      <c r="F414" s="70" t="s">
        <v>177</v>
      </c>
      <c r="G414" s="70" t="s">
        <v>2174</v>
      </c>
      <c r="H414" s="70" t="s">
        <v>2175</v>
      </c>
      <c r="I414" s="148"/>
      <c r="J414" s="71">
        <v>51.168442098589402</v>
      </c>
      <c r="K414" s="71">
        <v>0.97627277502740162</v>
      </c>
      <c r="L414" s="71">
        <v>3.6476836179871261</v>
      </c>
      <c r="M414" s="71">
        <v>12.940856835589379</v>
      </c>
      <c r="N414" s="71">
        <v>11.716302378570351</v>
      </c>
      <c r="O414" s="71">
        <v>17.398033351641828</v>
      </c>
      <c r="P414" s="71">
        <v>17.78914350898857</v>
      </c>
      <c r="Q414" s="71">
        <v>0.94087461229906499</v>
      </c>
      <c r="R414" s="71">
        <v>0</v>
      </c>
      <c r="S414" s="71">
        <v>1.3645961211702231</v>
      </c>
      <c r="T414" s="72"/>
      <c r="U414" s="71">
        <v>2133223</v>
      </c>
      <c r="V414" s="71">
        <v>628</v>
      </c>
      <c r="W414" s="71">
        <v>91</v>
      </c>
      <c r="X414" s="71">
        <v>3276</v>
      </c>
      <c r="Y414" s="71">
        <v>4674</v>
      </c>
      <c r="Z414" s="71">
        <v>8836</v>
      </c>
      <c r="AA414" s="71">
        <v>3491</v>
      </c>
      <c r="AB414" s="71">
        <v>15465</v>
      </c>
      <c r="AC414" s="71">
        <v>0</v>
      </c>
      <c r="AD414" s="71">
        <v>1.3645961211702231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4.3739999999999997</v>
      </c>
      <c r="BK414" s="71">
        <v>0</v>
      </c>
      <c r="BL414" s="71">
        <v>0</v>
      </c>
      <c r="BM414" s="71">
        <v>0</v>
      </c>
      <c r="BN414" s="72"/>
      <c r="BO414" s="71">
        <v>0</v>
      </c>
      <c r="BP414" s="71">
        <v>0</v>
      </c>
      <c r="BQ414" s="71">
        <v>1</v>
      </c>
      <c r="BR414" s="71">
        <v>0</v>
      </c>
      <c r="BS414" s="71">
        <v>0</v>
      </c>
      <c r="BT414" s="71">
        <v>0</v>
      </c>
      <c r="BU414"/>
      <c r="BV414" s="70">
        <v>4.3739999999999997</v>
      </c>
      <c r="BW414" s="70">
        <v>0</v>
      </c>
      <c r="BX414" s="70">
        <v>0</v>
      </c>
      <c r="BY414" s="70">
        <v>0</v>
      </c>
      <c r="BZ414" s="70">
        <v>0</v>
      </c>
      <c r="CA414" s="70">
        <v>0</v>
      </c>
      <c r="CB414" s="70">
        <v>0</v>
      </c>
      <c r="CC414" s="70">
        <v>0</v>
      </c>
      <c r="CD414" s="70">
        <v>0</v>
      </c>
    </row>
    <row r="415" spans="1:82">
      <c r="A415" s="70" t="s">
        <v>2182</v>
      </c>
      <c r="B415" s="70">
        <v>144</v>
      </c>
      <c r="C415" s="70">
        <v>8</v>
      </c>
      <c r="D415" s="70">
        <v>9</v>
      </c>
      <c r="E415" s="70">
        <v>2011</v>
      </c>
      <c r="F415" s="70" t="s">
        <v>178</v>
      </c>
      <c r="G415" s="70" t="s">
        <v>2174</v>
      </c>
      <c r="H415" s="70" t="s">
        <v>2175</v>
      </c>
      <c r="I415" s="148"/>
      <c r="J415" s="71">
        <v>54.224921151477048</v>
      </c>
      <c r="K415" s="71">
        <v>1.5825603615561319</v>
      </c>
      <c r="L415" s="71">
        <v>4.1020493139497471</v>
      </c>
      <c r="M415" s="71">
        <v>15.659880152457321</v>
      </c>
      <c r="N415" s="71">
        <v>14.399733051340659</v>
      </c>
      <c r="O415" s="71">
        <v>17.176486761780794</v>
      </c>
      <c r="P415" s="71">
        <v>16.948467753311668</v>
      </c>
      <c r="Q415" s="71">
        <v>1.0791825488564499</v>
      </c>
      <c r="R415" s="71">
        <v>0</v>
      </c>
      <c r="S415" s="71">
        <v>1.3495981201808931</v>
      </c>
      <c r="T415" s="72"/>
      <c r="U415" s="71">
        <v>2134665</v>
      </c>
      <c r="V415" s="71">
        <v>628</v>
      </c>
      <c r="W415" s="71">
        <v>91</v>
      </c>
      <c r="X415" s="71">
        <v>3276</v>
      </c>
      <c r="Y415" s="71">
        <v>4708</v>
      </c>
      <c r="Z415" s="71">
        <v>8913</v>
      </c>
      <c r="AA415" s="71">
        <v>3425</v>
      </c>
      <c r="AB415" s="71">
        <v>15378</v>
      </c>
      <c r="AC415" s="71">
        <v>0</v>
      </c>
      <c r="AD415" s="71">
        <v>1.3495981201808931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4.6369999999999996</v>
      </c>
      <c r="BK415" s="71">
        <v>0</v>
      </c>
      <c r="BL415" s="71">
        <v>0</v>
      </c>
      <c r="BM415" s="71">
        <v>0</v>
      </c>
      <c r="BN415" s="72"/>
      <c r="BO415" s="71">
        <v>0</v>
      </c>
      <c r="BP415" s="71">
        <v>0</v>
      </c>
      <c r="BQ415" s="71">
        <v>1</v>
      </c>
      <c r="BR415" s="71">
        <v>0</v>
      </c>
      <c r="BS415" s="71">
        <v>0</v>
      </c>
      <c r="BT415" s="71">
        <v>0</v>
      </c>
      <c r="BU415"/>
      <c r="BV415" s="70">
        <v>4.6369999999999996</v>
      </c>
      <c r="BW415" s="70">
        <v>0</v>
      </c>
      <c r="BX415" s="70">
        <v>0</v>
      </c>
      <c r="BY415" s="70">
        <v>0</v>
      </c>
      <c r="BZ415" s="70">
        <v>0</v>
      </c>
      <c r="CA415" s="70">
        <v>0</v>
      </c>
      <c r="CB415" s="70">
        <v>0</v>
      </c>
      <c r="CC415" s="70">
        <v>0</v>
      </c>
      <c r="CD415" s="70">
        <v>0</v>
      </c>
    </row>
    <row r="416" spans="1:82">
      <c r="A416" s="70" t="s">
        <v>2183</v>
      </c>
      <c r="B416" s="70">
        <v>145</v>
      </c>
      <c r="C416" s="70">
        <v>9</v>
      </c>
      <c r="D416" s="70">
        <v>9</v>
      </c>
      <c r="E416" s="70">
        <v>2012</v>
      </c>
      <c r="F416" s="70" t="s">
        <v>179</v>
      </c>
      <c r="G416" s="70" t="s">
        <v>2174</v>
      </c>
      <c r="H416" s="70" t="s">
        <v>2175</v>
      </c>
      <c r="I416" s="148"/>
      <c r="J416" s="71">
        <v>56.088330300857493</v>
      </c>
      <c r="K416" s="71">
        <v>1.4783496790765811</v>
      </c>
      <c r="L416" s="71">
        <v>4.1986697676301006</v>
      </c>
      <c r="M416" s="71">
        <v>17.37291886503947</v>
      </c>
      <c r="N416" s="71">
        <v>17.365061063373531</v>
      </c>
      <c r="O416" s="71">
        <v>17.146480297285528</v>
      </c>
      <c r="P416" s="71">
        <v>17.069779193422864</v>
      </c>
      <c r="Q416" s="71">
        <v>1.1842519688609401</v>
      </c>
      <c r="R416" s="71">
        <v>0</v>
      </c>
      <c r="S416" s="71">
        <v>1.25687144049404</v>
      </c>
      <c r="T416" s="72"/>
      <c r="U416" s="71">
        <v>2124117</v>
      </c>
      <c r="V416" s="71">
        <v>628</v>
      </c>
      <c r="W416" s="71">
        <v>91</v>
      </c>
      <c r="X416" s="71">
        <v>3276</v>
      </c>
      <c r="Y416" s="71">
        <v>4912</v>
      </c>
      <c r="Z416" s="71">
        <v>8968</v>
      </c>
      <c r="AA416" s="71">
        <v>3430</v>
      </c>
      <c r="AB416" s="71">
        <v>15532</v>
      </c>
      <c r="AC416" s="71">
        <v>0</v>
      </c>
      <c r="AD416" s="71">
        <v>1.25687144049404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5.6760000000000002</v>
      </c>
      <c r="BK416" s="71">
        <v>0</v>
      </c>
      <c r="BL416" s="71">
        <v>0</v>
      </c>
      <c r="BM416" s="71">
        <v>0</v>
      </c>
      <c r="BN416" s="72"/>
      <c r="BO416" s="71">
        <v>0</v>
      </c>
      <c r="BP416" s="71">
        <v>0</v>
      </c>
      <c r="BQ416" s="71">
        <v>1</v>
      </c>
      <c r="BR416" s="71">
        <v>0</v>
      </c>
      <c r="BS416" s="71">
        <v>0</v>
      </c>
      <c r="BT416" s="71">
        <v>0</v>
      </c>
      <c r="BU416"/>
      <c r="BV416" s="70">
        <v>5.6760000000000002</v>
      </c>
      <c r="BW416" s="70">
        <v>0</v>
      </c>
      <c r="BX416" s="70">
        <v>0</v>
      </c>
      <c r="BY416" s="70">
        <v>0</v>
      </c>
      <c r="BZ416" s="70">
        <v>0</v>
      </c>
      <c r="CA416" s="70">
        <v>0</v>
      </c>
      <c r="CB416" s="70">
        <v>0</v>
      </c>
      <c r="CC416" s="70">
        <v>0</v>
      </c>
      <c r="CD416" s="70">
        <v>0</v>
      </c>
    </row>
    <row r="417" spans="1:82">
      <c r="A417" s="70" t="s">
        <v>2184</v>
      </c>
      <c r="B417" s="70">
        <v>146</v>
      </c>
      <c r="C417" s="70">
        <v>10</v>
      </c>
      <c r="D417" s="70">
        <v>9</v>
      </c>
      <c r="E417" s="70">
        <v>2013</v>
      </c>
      <c r="F417" s="70" t="s">
        <v>180</v>
      </c>
      <c r="G417" s="70" t="s">
        <v>2174</v>
      </c>
      <c r="H417" s="70" t="s">
        <v>2175</v>
      </c>
      <c r="I417" s="148"/>
      <c r="J417" s="71">
        <v>52.709723782996868</v>
      </c>
      <c r="K417" s="71">
        <v>1.2312073840814259</v>
      </c>
      <c r="L417" s="71">
        <v>4.0348880070339677</v>
      </c>
      <c r="M417" s="71">
        <v>17.21215747069235</v>
      </c>
      <c r="N417" s="71">
        <v>16.733279540236332</v>
      </c>
      <c r="O417" s="71">
        <v>16.646082632867312</v>
      </c>
      <c r="P417" s="71">
        <v>16.989232691536809</v>
      </c>
      <c r="Q417" s="71">
        <v>1.2021724045147399</v>
      </c>
      <c r="R417" s="71">
        <v>0</v>
      </c>
      <c r="S417" s="71">
        <v>1.576468071261085</v>
      </c>
      <c r="T417" s="72"/>
      <c r="U417" s="71">
        <v>2005035</v>
      </c>
      <c r="V417" s="71">
        <v>628</v>
      </c>
      <c r="W417" s="71">
        <v>91</v>
      </c>
      <c r="X417" s="71">
        <v>3276</v>
      </c>
      <c r="Y417" s="71">
        <v>4967</v>
      </c>
      <c r="Z417" s="71">
        <v>9095</v>
      </c>
      <c r="AA417" s="71">
        <v>3401</v>
      </c>
      <c r="AB417" s="71">
        <v>15541</v>
      </c>
      <c r="AC417" s="71">
        <v>0</v>
      </c>
      <c r="AD417" s="71">
        <v>1.576468071261085</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6.76</v>
      </c>
      <c r="BK417" s="71">
        <v>0</v>
      </c>
      <c r="BL417" s="71">
        <v>0</v>
      </c>
      <c r="BM417" s="71">
        <v>0</v>
      </c>
      <c r="BN417" s="72"/>
      <c r="BO417" s="71">
        <v>0</v>
      </c>
      <c r="BP417" s="71">
        <v>0</v>
      </c>
      <c r="BQ417" s="71">
        <v>1</v>
      </c>
      <c r="BR417" s="71">
        <v>0</v>
      </c>
      <c r="BS417" s="71">
        <v>0</v>
      </c>
      <c r="BT417" s="71">
        <v>0</v>
      </c>
      <c r="BU417"/>
      <c r="BV417" s="70">
        <v>6.76</v>
      </c>
      <c r="BW417" s="70">
        <v>0</v>
      </c>
      <c r="BX417" s="70">
        <v>0</v>
      </c>
      <c r="BY417" s="70">
        <v>0</v>
      </c>
      <c r="BZ417" s="70">
        <v>0</v>
      </c>
      <c r="CA417" s="70">
        <v>0</v>
      </c>
      <c r="CB417" s="70">
        <v>0</v>
      </c>
      <c r="CC417" s="70">
        <v>0</v>
      </c>
      <c r="CD417" s="70">
        <v>0</v>
      </c>
    </row>
    <row r="418" spans="1:82">
      <c r="A418" s="70" t="s">
        <v>2185</v>
      </c>
      <c r="B418" s="70">
        <v>147</v>
      </c>
      <c r="C418" s="70">
        <v>11</v>
      </c>
      <c r="D418" s="70">
        <v>9</v>
      </c>
      <c r="E418" s="70">
        <v>2014</v>
      </c>
      <c r="F418" s="70" t="s">
        <v>181</v>
      </c>
      <c r="G418" s="70" t="s">
        <v>2174</v>
      </c>
      <c r="H418" s="70" t="s">
        <v>2175</v>
      </c>
      <c r="I418" s="148"/>
      <c r="J418" s="71">
        <v>53.718324294604358</v>
      </c>
      <c r="K418" s="71">
        <v>1.1912600512502041</v>
      </c>
      <c r="L418" s="71">
        <v>6.5372731383333988</v>
      </c>
      <c r="M418" s="71">
        <v>15.46968682696186</v>
      </c>
      <c r="N418" s="71">
        <v>14.89043180673881</v>
      </c>
      <c r="O418" s="71">
        <v>16.117701674678901</v>
      </c>
      <c r="P418" s="71">
        <v>16.967070889028697</v>
      </c>
      <c r="Q418" s="71">
        <v>1.1577916441429801</v>
      </c>
      <c r="R418" s="71">
        <v>0</v>
      </c>
      <c r="S418" s="71">
        <v>1.697397472556964</v>
      </c>
      <c r="T418" s="72"/>
      <c r="U418" s="71">
        <v>2084569</v>
      </c>
      <c r="V418" s="71">
        <v>466</v>
      </c>
      <c r="W418" s="71">
        <v>150</v>
      </c>
      <c r="X418" s="71">
        <v>3010</v>
      </c>
      <c r="Y418" s="71">
        <v>5055</v>
      </c>
      <c r="Z418" s="71">
        <v>9275</v>
      </c>
      <c r="AA418" s="71">
        <v>3379</v>
      </c>
      <c r="AB418" s="71">
        <v>15600</v>
      </c>
      <c r="AC418" s="71">
        <v>0</v>
      </c>
      <c r="AD418" s="71">
        <v>1.697397472556964</v>
      </c>
      <c r="AE418" s="72"/>
      <c r="AF418" s="71"/>
      <c r="AG418" s="71"/>
      <c r="AH418" s="71"/>
      <c r="AI418" s="71"/>
      <c r="AJ418" s="71"/>
      <c r="AK418" s="71"/>
      <c r="AL418" s="71"/>
      <c r="AM418" s="71"/>
      <c r="AN418" s="71"/>
      <c r="AO418" s="71"/>
      <c r="AP418" s="71"/>
      <c r="AQ418" s="72"/>
      <c r="AR418" s="71">
        <v>559</v>
      </c>
      <c r="AS418" s="71">
        <v>104</v>
      </c>
      <c r="AT418" s="71">
        <v>0</v>
      </c>
      <c r="AU418" s="71">
        <v>0</v>
      </c>
      <c r="AV418" s="71">
        <v>0</v>
      </c>
      <c r="AW418" s="71">
        <v>0</v>
      </c>
      <c r="AX418" s="71"/>
      <c r="AY418" s="72"/>
      <c r="AZ418" s="71">
        <v>2496.5500000000002</v>
      </c>
      <c r="BA418" s="71">
        <v>4290.26</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2186</v>
      </c>
      <c r="B419" s="70">
        <v>148</v>
      </c>
      <c r="C419" s="70">
        <v>12</v>
      </c>
      <c r="D419" s="70">
        <v>9</v>
      </c>
      <c r="E419" s="70">
        <v>2015</v>
      </c>
      <c r="F419" s="70" t="s">
        <v>182</v>
      </c>
      <c r="G419" s="70" t="s">
        <v>2174</v>
      </c>
      <c r="H419" s="70" t="s">
        <v>2175</v>
      </c>
      <c r="I419" s="148"/>
      <c r="J419" s="71">
        <v>50.066901105204337</v>
      </c>
      <c r="K419" s="71">
        <v>1.069612445990294</v>
      </c>
      <c r="L419" s="71">
        <v>6.5387612339642951</v>
      </c>
      <c r="M419" s="71">
        <v>14.804745417055351</v>
      </c>
      <c r="N419" s="71">
        <v>13.37339886064796</v>
      </c>
      <c r="O419" s="71">
        <v>16.172329198403862</v>
      </c>
      <c r="P419" s="71">
        <v>17.186513010803381</v>
      </c>
      <c r="Q419" s="71">
        <v>1.1285355790040199</v>
      </c>
      <c r="R419" s="71">
        <v>0</v>
      </c>
      <c r="S419" s="71">
        <v>1.7766956135018279</v>
      </c>
      <c r="T419" s="72"/>
      <c r="U419" s="71">
        <v>2217805</v>
      </c>
      <c r="V419" s="71">
        <v>466</v>
      </c>
      <c r="W419" s="71">
        <v>150</v>
      </c>
      <c r="X419" s="71">
        <v>3010</v>
      </c>
      <c r="Y419" s="71">
        <v>5122</v>
      </c>
      <c r="Z419" s="71">
        <v>9396</v>
      </c>
      <c r="AA419" s="71">
        <v>3420</v>
      </c>
      <c r="AB419" s="71">
        <v>15533</v>
      </c>
      <c r="AC419" s="71">
        <v>0</v>
      </c>
      <c r="AD419" s="71">
        <v>1.7766956135018279</v>
      </c>
      <c r="AE419" s="72"/>
      <c r="AF419" s="71">
        <v>25447769.16718391</v>
      </c>
      <c r="AG419" s="71">
        <v>857819.38548097026</v>
      </c>
      <c r="AH419" s="71">
        <v>1228149.9707929241</v>
      </c>
      <c r="AI419" s="71">
        <v>18606366.754846841</v>
      </c>
      <c r="AJ419" s="71">
        <v>21347757.49453662</v>
      </c>
      <c r="AK419" s="71">
        <v>0</v>
      </c>
      <c r="AL419" s="71">
        <v>0</v>
      </c>
      <c r="AM419" s="71">
        <v>2128732.4915156579</v>
      </c>
      <c r="AN419" s="71">
        <v>0</v>
      </c>
      <c r="AO419" s="71">
        <v>0</v>
      </c>
      <c r="AP419" s="71">
        <v>69616595.264356911</v>
      </c>
      <c r="AQ419" s="72"/>
      <c r="AR419" s="71">
        <v>596</v>
      </c>
      <c r="AS419" s="71">
        <v>119</v>
      </c>
      <c r="AT419" s="71">
        <v>0</v>
      </c>
      <c r="AU419" s="71">
        <v>0</v>
      </c>
      <c r="AV419" s="71">
        <v>0</v>
      </c>
      <c r="AW419" s="71">
        <v>0</v>
      </c>
      <c r="AX419" s="71"/>
      <c r="AY419" s="72"/>
      <c r="AZ419" s="71">
        <v>2719.25</v>
      </c>
      <c r="BA419" s="71">
        <v>4652.3599999999997</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2187</v>
      </c>
      <c r="B420" s="70">
        <v>149</v>
      </c>
      <c r="C420" s="70">
        <v>13</v>
      </c>
      <c r="D420" s="70">
        <v>9</v>
      </c>
      <c r="E420" s="70">
        <v>2016</v>
      </c>
      <c r="F420" s="70" t="s">
        <v>155</v>
      </c>
      <c r="G420" s="70" t="s">
        <v>2174</v>
      </c>
      <c r="H420" s="70" t="s">
        <v>2175</v>
      </c>
      <c r="I420" s="148"/>
      <c r="J420" s="71">
        <v>46.102474550175558</v>
      </c>
      <c r="K420" s="71">
        <v>1.0404318948597826</v>
      </c>
      <c r="L420" s="71">
        <v>6.1728833375531771</v>
      </c>
      <c r="M420" s="71">
        <v>12.039595201304916</v>
      </c>
      <c r="N420" s="71">
        <v>13.666837099738274</v>
      </c>
      <c r="O420" s="71">
        <v>16.203779911655371</v>
      </c>
      <c r="P420" s="71">
        <v>16.947222106003785</v>
      </c>
      <c r="Q420" s="71">
        <v>1.1031310109816983</v>
      </c>
      <c r="R420" s="71">
        <v>0</v>
      </c>
      <c r="S420" s="71">
        <v>1.4474080034404575</v>
      </c>
      <c r="T420" s="72"/>
      <c r="U420" s="71">
        <v>2160062</v>
      </c>
      <c r="V420" s="71">
        <v>466</v>
      </c>
      <c r="W420" s="71">
        <v>150</v>
      </c>
      <c r="X420" s="71">
        <v>3010</v>
      </c>
      <c r="Y420" s="71">
        <v>5264</v>
      </c>
      <c r="Z420" s="71">
        <v>9530</v>
      </c>
      <c r="AA420" s="71">
        <v>3488</v>
      </c>
      <c r="AB420" s="71">
        <v>15618</v>
      </c>
      <c r="AC420" s="71">
        <v>0</v>
      </c>
      <c r="AD420" s="71">
        <v>1.4474080034404579</v>
      </c>
      <c r="AE420" s="72"/>
      <c r="AF420" s="71">
        <v>24147415.15529545</v>
      </c>
      <c r="AG420" s="71">
        <v>864376.75421202229</v>
      </c>
      <c r="AH420" s="71">
        <v>910902.02920993499</v>
      </c>
      <c r="AI420" s="71">
        <v>19345650.893082559</v>
      </c>
      <c r="AJ420" s="71">
        <v>22871237.32185049</v>
      </c>
      <c r="AK420" s="71">
        <v>0</v>
      </c>
      <c r="AL420" s="71">
        <v>0</v>
      </c>
      <c r="AM420" s="71">
        <v>2142044.2512778388</v>
      </c>
      <c r="AN420" s="71">
        <v>0</v>
      </c>
      <c r="AO420" s="71">
        <v>0</v>
      </c>
      <c r="AP420" s="71">
        <v>70281626.404928297</v>
      </c>
      <c r="AQ420" s="72"/>
      <c r="AR420" s="71">
        <v>634</v>
      </c>
      <c r="AS420" s="71">
        <v>134</v>
      </c>
      <c r="AT420" s="71">
        <v>0</v>
      </c>
      <c r="AU420" s="71">
        <v>0</v>
      </c>
      <c r="AV420" s="71">
        <v>0</v>
      </c>
      <c r="AW420" s="71">
        <v>0</v>
      </c>
      <c r="AX420" s="71"/>
      <c r="AY420" s="72"/>
      <c r="AZ420" s="71">
        <v>2948.94</v>
      </c>
      <c r="BA420" s="71">
        <v>4989.66</v>
      </c>
      <c r="BB420" s="71">
        <v>0</v>
      </c>
      <c r="BC420" s="71">
        <v>0</v>
      </c>
      <c r="BD420" s="71">
        <v>0</v>
      </c>
      <c r="BE420" s="71">
        <v>0</v>
      </c>
      <c r="BF420" s="71"/>
      <c r="BG420" s="72"/>
      <c r="BH420" s="71">
        <v>0</v>
      </c>
      <c r="BI420" s="71">
        <v>0</v>
      </c>
      <c r="BJ420" s="71">
        <v>5.5339999999999998</v>
      </c>
      <c r="BK420" s="71">
        <v>0</v>
      </c>
      <c r="BL420" s="71">
        <v>0</v>
      </c>
      <c r="BM420" s="71">
        <v>0</v>
      </c>
      <c r="BN420" s="72"/>
      <c r="BO420" s="71">
        <v>0</v>
      </c>
      <c r="BP420" s="71">
        <v>0</v>
      </c>
      <c r="BQ420" s="71">
        <v>1</v>
      </c>
      <c r="BR420" s="71">
        <v>0</v>
      </c>
      <c r="BS420" s="71">
        <v>0</v>
      </c>
      <c r="BT420" s="71">
        <v>0</v>
      </c>
      <c r="BU420"/>
      <c r="BV420" s="70">
        <v>5.5339999999999998</v>
      </c>
      <c r="BW420" s="70">
        <v>0</v>
      </c>
      <c r="BX420" s="70">
        <v>0</v>
      </c>
      <c r="BY420" s="70">
        <v>0</v>
      </c>
      <c r="BZ420" s="70">
        <v>0</v>
      </c>
      <c r="CA420" s="70">
        <v>0</v>
      </c>
      <c r="CB420" s="70">
        <v>0</v>
      </c>
      <c r="CC420" s="70">
        <v>0</v>
      </c>
      <c r="CD420" s="70">
        <v>0</v>
      </c>
    </row>
    <row r="421" spans="1:82">
      <c r="A421" s="70" t="s">
        <v>2188</v>
      </c>
      <c r="B421" s="70">
        <v>150</v>
      </c>
      <c r="C421" s="70">
        <v>14</v>
      </c>
      <c r="D421" s="70">
        <v>9</v>
      </c>
      <c r="E421" s="70">
        <v>2017</v>
      </c>
      <c r="F421" s="70" t="s">
        <v>156</v>
      </c>
      <c r="G421" s="70" t="s">
        <v>2174</v>
      </c>
      <c r="H421" s="70" t="s">
        <v>2175</v>
      </c>
      <c r="I421" s="148"/>
      <c r="J421" s="71">
        <v>44.62982220558105</v>
      </c>
      <c r="K421" s="71">
        <v>1.0689651243238405</v>
      </c>
      <c r="L421" s="71">
        <v>6.1230332452642511</v>
      </c>
      <c r="M421" s="71">
        <v>11.209644505307514</v>
      </c>
      <c r="N421" s="71">
        <v>12.831769277506407</v>
      </c>
      <c r="O421" s="71">
        <v>16.024672729541326</v>
      </c>
      <c r="P421" s="71">
        <v>17.245414773506578</v>
      </c>
      <c r="Q421" s="71">
        <v>1.0632004995650599</v>
      </c>
      <c r="R421" s="71">
        <v>0</v>
      </c>
      <c r="S421" s="71">
        <v>1.5704133205423891</v>
      </c>
      <c r="T421" s="72"/>
      <c r="U421" s="71">
        <v>2248955</v>
      </c>
      <c r="V421" s="71">
        <v>466</v>
      </c>
      <c r="W421" s="71">
        <v>150</v>
      </c>
      <c r="X421" s="71">
        <v>3010</v>
      </c>
      <c r="Y421" s="71">
        <v>5340</v>
      </c>
      <c r="Z421" s="71">
        <v>9581</v>
      </c>
      <c r="AA421" s="71">
        <v>3572</v>
      </c>
      <c r="AB421" s="71">
        <v>15566</v>
      </c>
      <c r="AC421" s="71">
        <v>0</v>
      </c>
      <c r="AD421" s="71">
        <v>1.5704133205423889</v>
      </c>
      <c r="AE421" s="72"/>
      <c r="AF421" s="71">
        <v>23942318.29179959</v>
      </c>
      <c r="AG421" s="71">
        <v>875045.32653799478</v>
      </c>
      <c r="AH421" s="71">
        <v>1222350.4824831509</v>
      </c>
      <c r="AI421" s="71">
        <v>18381186.828386281</v>
      </c>
      <c r="AJ421" s="71">
        <v>23660884.315982711</v>
      </c>
      <c r="AK421" s="71">
        <v>0</v>
      </c>
      <c r="AL421" s="71">
        <v>0</v>
      </c>
      <c r="AM421" s="71">
        <v>2138252.8879427291</v>
      </c>
      <c r="AN421" s="71">
        <v>0</v>
      </c>
      <c r="AO421" s="71">
        <v>0</v>
      </c>
      <c r="AP421" s="71">
        <v>70220038.133132458</v>
      </c>
      <c r="AQ421" s="72"/>
      <c r="AR421" s="71">
        <v>683</v>
      </c>
      <c r="AS421" s="71">
        <v>147</v>
      </c>
      <c r="AT421" s="71">
        <v>0</v>
      </c>
      <c r="AU421" s="71">
        <v>0</v>
      </c>
      <c r="AV421" s="71">
        <v>0</v>
      </c>
      <c r="AW421" s="71">
        <v>0</v>
      </c>
      <c r="AX421" s="71"/>
      <c r="AY421" s="72"/>
      <c r="AZ421" s="71">
        <v>3244.63</v>
      </c>
      <c r="BA421" s="71">
        <v>5340.56</v>
      </c>
      <c r="BB421" s="71">
        <v>0</v>
      </c>
      <c r="BC421" s="71">
        <v>0</v>
      </c>
      <c r="BD421" s="71">
        <v>0</v>
      </c>
      <c r="BE421" s="71">
        <v>0</v>
      </c>
      <c r="BF421" s="71"/>
      <c r="BG421" s="72"/>
      <c r="BH421" s="71">
        <v>0</v>
      </c>
      <c r="BI421" s="71">
        <v>0</v>
      </c>
      <c r="BJ421" s="71">
        <v>5.194</v>
      </c>
      <c r="BK421" s="71">
        <v>0</v>
      </c>
      <c r="BL421" s="71">
        <v>0</v>
      </c>
      <c r="BM421" s="71">
        <v>0</v>
      </c>
      <c r="BN421" s="72"/>
      <c r="BO421" s="71">
        <v>0</v>
      </c>
      <c r="BP421" s="71">
        <v>0</v>
      </c>
      <c r="BQ421" s="71">
        <v>1</v>
      </c>
      <c r="BR421" s="71">
        <v>0</v>
      </c>
      <c r="BS421" s="71">
        <v>0</v>
      </c>
      <c r="BT421" s="71">
        <v>0</v>
      </c>
      <c r="BU421"/>
      <c r="BV421" s="70">
        <v>5.194</v>
      </c>
      <c r="BW421" s="70">
        <v>0</v>
      </c>
      <c r="BX421" s="70">
        <v>0</v>
      </c>
      <c r="BY421" s="70">
        <v>0</v>
      </c>
      <c r="BZ421" s="70">
        <v>0</v>
      </c>
      <c r="CA421" s="70">
        <v>0</v>
      </c>
      <c r="CB421" s="70">
        <v>0</v>
      </c>
      <c r="CC421" s="70">
        <v>0</v>
      </c>
      <c r="CD421" s="70">
        <v>0</v>
      </c>
    </row>
    <row r="422" spans="1:82">
      <c r="A422" s="70" t="s">
        <v>2189</v>
      </c>
      <c r="B422" s="70">
        <v>151</v>
      </c>
      <c r="C422" s="70">
        <v>15</v>
      </c>
      <c r="D422" s="70">
        <v>9</v>
      </c>
      <c r="E422" s="70">
        <v>2018</v>
      </c>
      <c r="F422" s="70" t="s">
        <v>183</v>
      </c>
      <c r="G422" s="70" t="s">
        <v>2174</v>
      </c>
      <c r="H422" s="70" t="s">
        <v>2175</v>
      </c>
      <c r="I422" s="148"/>
      <c r="J422" s="71">
        <v>42.833687819437692</v>
      </c>
      <c r="K422" s="71">
        <v>0.90209909742415995</v>
      </c>
      <c r="L422" s="71">
        <v>5.5297890711270803</v>
      </c>
      <c r="M422" s="71">
        <v>10.227562202774896</v>
      </c>
      <c r="N422" s="71">
        <v>9.1060173462400282</v>
      </c>
      <c r="O422" s="71">
        <v>16.022288576015661</v>
      </c>
      <c r="P422" s="71">
        <v>17.298404424447856</v>
      </c>
      <c r="Q422" s="71">
        <v>0.99165651906659702</v>
      </c>
      <c r="R422" s="71">
        <v>0</v>
      </c>
      <c r="S422" s="71">
        <v>1.7140942204765883</v>
      </c>
      <c r="T422" s="72"/>
      <c r="U422" s="71">
        <v>2381968</v>
      </c>
      <c r="V422" s="71">
        <v>466</v>
      </c>
      <c r="W422" s="71">
        <v>150</v>
      </c>
      <c r="X422" s="71">
        <v>3010</v>
      </c>
      <c r="Y422" s="71">
        <v>5482</v>
      </c>
      <c r="Z422" s="71">
        <v>9763</v>
      </c>
      <c r="AA422" s="71">
        <v>3619</v>
      </c>
      <c r="AB422" s="71">
        <v>15646</v>
      </c>
      <c r="AC422" s="71">
        <v>0</v>
      </c>
      <c r="AD422" s="71">
        <v>1.7140942204765881</v>
      </c>
      <c r="AE422" s="72"/>
      <c r="AF422" s="71">
        <v>23270247.967592642</v>
      </c>
      <c r="AG422" s="71">
        <v>791583.69300639583</v>
      </c>
      <c r="AH422" s="71">
        <v>1160915.656882036</v>
      </c>
      <c r="AI422" s="71">
        <v>17654582.24837587</v>
      </c>
      <c r="AJ422" s="71">
        <v>20407804.751711771</v>
      </c>
      <c r="AK422" s="71">
        <v>0</v>
      </c>
      <c r="AL422" s="71">
        <v>0</v>
      </c>
      <c r="AM422" s="71">
        <v>2153689.2781944582</v>
      </c>
      <c r="AN422" s="71">
        <v>0</v>
      </c>
      <c r="AO422" s="71">
        <v>0</v>
      </c>
      <c r="AP422" s="71">
        <v>65438823.595763177</v>
      </c>
      <c r="AQ422" s="72"/>
      <c r="AR422" s="71">
        <v>719</v>
      </c>
      <c r="AS422" s="71">
        <v>154</v>
      </c>
      <c r="AT422" s="71">
        <v>0</v>
      </c>
      <c r="AU422" s="71">
        <v>0</v>
      </c>
      <c r="AV422" s="71">
        <v>0</v>
      </c>
      <c r="AW422" s="71">
        <v>0</v>
      </c>
      <c r="AX422" s="71"/>
      <c r="AY422" s="72"/>
      <c r="AZ422" s="71">
        <v>3445.8799999999992</v>
      </c>
      <c r="BA422" s="71">
        <v>5871.96</v>
      </c>
      <c r="BB422" s="71">
        <v>0</v>
      </c>
      <c r="BC422" s="71">
        <v>0</v>
      </c>
      <c r="BD422" s="71">
        <v>0</v>
      </c>
      <c r="BE422" s="71">
        <v>0</v>
      </c>
      <c r="BF422" s="71"/>
      <c r="BG422" s="72"/>
      <c r="BH422" s="71">
        <v>0</v>
      </c>
      <c r="BI422" s="71">
        <v>0</v>
      </c>
      <c r="BJ422" s="71">
        <v>4.9539999999999997</v>
      </c>
      <c r="BK422" s="71">
        <v>0</v>
      </c>
      <c r="BL422" s="71">
        <v>0</v>
      </c>
      <c r="BM422" s="71">
        <v>0</v>
      </c>
      <c r="BN422" s="72"/>
      <c r="BO422" s="71">
        <v>0</v>
      </c>
      <c r="BP422" s="71">
        <v>0</v>
      </c>
      <c r="BQ422" s="71">
        <v>1</v>
      </c>
      <c r="BR422" s="71">
        <v>0</v>
      </c>
      <c r="BS422" s="71">
        <v>0</v>
      </c>
      <c r="BT422" s="71">
        <v>0</v>
      </c>
      <c r="BU422"/>
      <c r="BV422" s="70">
        <v>4.9539999999999997</v>
      </c>
      <c r="BW422" s="70">
        <v>0</v>
      </c>
      <c r="BX422" s="70">
        <v>0</v>
      </c>
      <c r="BY422" s="70">
        <v>0</v>
      </c>
      <c r="BZ422" s="70">
        <v>0</v>
      </c>
      <c r="CA422" s="70">
        <v>0</v>
      </c>
      <c r="CB422" s="70">
        <v>0</v>
      </c>
      <c r="CC422" s="70">
        <v>0</v>
      </c>
      <c r="CD422" s="70">
        <v>0</v>
      </c>
    </row>
    <row r="423" spans="1:82">
      <c r="A423" s="70" t="s">
        <v>2190</v>
      </c>
      <c r="B423" s="70">
        <v>152</v>
      </c>
      <c r="C423" s="70">
        <v>16</v>
      </c>
      <c r="D423" s="70">
        <v>9</v>
      </c>
      <c r="E423" s="70">
        <v>2019</v>
      </c>
      <c r="F423" s="70" t="s">
        <v>158</v>
      </c>
      <c r="G423" s="70" t="s">
        <v>2174</v>
      </c>
      <c r="H423" s="70" t="s">
        <v>2175</v>
      </c>
      <c r="I423" s="148"/>
      <c r="J423" s="71">
        <v>45.220956944116658</v>
      </c>
      <c r="K423" s="71">
        <v>0.8571569424515284</v>
      </c>
      <c r="L423" s="71">
        <v>5.6233671374622825</v>
      </c>
      <c r="M423" s="71">
        <v>10.740515681890038</v>
      </c>
      <c r="N423" s="71">
        <v>9.1947837018615424</v>
      </c>
      <c r="O423" s="71">
        <v>15.758696389865667</v>
      </c>
      <c r="P423" s="71">
        <v>17.250671155804518</v>
      </c>
      <c r="Q423" s="71">
        <v>0.96681400959544705</v>
      </c>
      <c r="R423" s="71">
        <v>0</v>
      </c>
      <c r="S423" s="71">
        <v>2.0838515163151041</v>
      </c>
      <c r="T423" s="72"/>
      <c r="U423" s="71">
        <v>2509458</v>
      </c>
      <c r="V423" s="71">
        <v>466</v>
      </c>
      <c r="W423" s="71">
        <v>150</v>
      </c>
      <c r="X423" s="71">
        <v>3010</v>
      </c>
      <c r="Y423" s="71">
        <v>5640</v>
      </c>
      <c r="Z423" s="71">
        <v>9866</v>
      </c>
      <c r="AA423" s="71">
        <v>3582</v>
      </c>
      <c r="AB423" s="71">
        <v>15667</v>
      </c>
      <c r="AC423" s="71">
        <v>0</v>
      </c>
      <c r="AD423" s="71">
        <v>2.0838515163151041</v>
      </c>
      <c r="AE423" s="72"/>
      <c r="AF423" s="71">
        <v>25093502.657752629</v>
      </c>
      <c r="AG423" s="71">
        <v>767139.7490087417</v>
      </c>
      <c r="AH423" s="71">
        <v>1233696.269966447</v>
      </c>
      <c r="AI423" s="71">
        <v>18050365.495177358</v>
      </c>
      <c r="AJ423" s="71">
        <v>18940943.092681531</v>
      </c>
      <c r="AK423" s="71">
        <v>0</v>
      </c>
      <c r="AL423" s="71">
        <v>0</v>
      </c>
      <c r="AM423" s="71">
        <v>2133727.4588871449</v>
      </c>
      <c r="AN423" s="71">
        <v>0</v>
      </c>
      <c r="AO423" s="71">
        <v>0</v>
      </c>
      <c r="AP423" s="71">
        <v>66219374.723473847</v>
      </c>
      <c r="AQ423" s="72"/>
      <c r="AR423" s="71">
        <v>762</v>
      </c>
      <c r="AS423" s="71">
        <v>159</v>
      </c>
      <c r="AT423" s="71">
        <v>0</v>
      </c>
      <c r="AU423" s="71">
        <v>0</v>
      </c>
      <c r="AV423" s="71">
        <v>0</v>
      </c>
      <c r="AW423" s="71">
        <v>0</v>
      </c>
      <c r="AX423" s="71"/>
      <c r="AY423" s="72"/>
      <c r="AZ423" s="71">
        <v>3676.2899999999991</v>
      </c>
      <c r="BA423" s="71">
        <v>5926.56</v>
      </c>
      <c r="BB423" s="71">
        <v>0</v>
      </c>
      <c r="BC423" s="71">
        <v>0</v>
      </c>
      <c r="BD423" s="71">
        <v>0</v>
      </c>
      <c r="BE423" s="71">
        <v>0</v>
      </c>
      <c r="BF423" s="71"/>
      <c r="BG423" s="72"/>
      <c r="BH423" s="71">
        <v>0</v>
      </c>
      <c r="BI423" s="71">
        <v>0</v>
      </c>
      <c r="BJ423" s="71">
        <v>3.9169999999999998</v>
      </c>
      <c r="BK423" s="71">
        <v>0</v>
      </c>
      <c r="BL423" s="71">
        <v>0</v>
      </c>
      <c r="BM423" s="71">
        <v>0</v>
      </c>
      <c r="BN423" s="72"/>
      <c r="BO423" s="71">
        <v>0</v>
      </c>
      <c r="BP423" s="71">
        <v>0</v>
      </c>
      <c r="BQ423" s="71">
        <v>1</v>
      </c>
      <c r="BR423" s="71">
        <v>0</v>
      </c>
      <c r="BS423" s="71">
        <v>0</v>
      </c>
      <c r="BT423" s="71">
        <v>0</v>
      </c>
      <c r="BU423"/>
      <c r="BV423" s="70">
        <v>3.9169999999999998</v>
      </c>
      <c r="BW423" s="70">
        <v>0</v>
      </c>
      <c r="BX423" s="70">
        <v>0</v>
      </c>
      <c r="BY423" s="70">
        <v>0</v>
      </c>
      <c r="BZ423" s="70">
        <v>0</v>
      </c>
      <c r="CA423" s="70">
        <v>0</v>
      </c>
      <c r="CB423" s="70">
        <v>0</v>
      </c>
      <c r="CC423" s="70">
        <v>0</v>
      </c>
      <c r="CD423" s="70">
        <v>0</v>
      </c>
    </row>
    <row r="424" spans="1:82">
      <c r="A424" s="70" t="s">
        <v>2191</v>
      </c>
      <c r="B424" s="70">
        <v>153</v>
      </c>
      <c r="C424" s="70">
        <v>17</v>
      </c>
      <c r="D424" s="70">
        <v>9</v>
      </c>
      <c r="E424" s="70">
        <v>2020</v>
      </c>
      <c r="F424" s="70" t="s">
        <v>159</v>
      </c>
      <c r="G424" s="70" t="s">
        <v>2174</v>
      </c>
      <c r="H424" s="70" t="s">
        <v>2175</v>
      </c>
      <c r="I424" s="148"/>
      <c r="J424" s="71">
        <v>48.478854807309268</v>
      </c>
      <c r="K424" s="71">
        <v>0.75561499745044713</v>
      </c>
      <c r="L424" s="71">
        <v>5.2732297477841339</v>
      </c>
      <c r="M424" s="71">
        <v>12.503986319549789</v>
      </c>
      <c r="N424" s="71">
        <v>10.973741517087786</v>
      </c>
      <c r="O424" s="71">
        <v>13.925798199307566</v>
      </c>
      <c r="P424" s="71">
        <v>16.420197447009304</v>
      </c>
      <c r="Q424" s="71">
        <v>0.93323032995810395</v>
      </c>
      <c r="R424" s="71">
        <v>0</v>
      </c>
      <c r="S424" s="71">
        <v>1.613200991300217</v>
      </c>
      <c r="T424" s="72"/>
      <c r="U424" s="71">
        <v>2736706</v>
      </c>
      <c r="V424" s="71">
        <v>406</v>
      </c>
      <c r="W424" s="71">
        <v>186</v>
      </c>
      <c r="X424" s="71">
        <v>3690</v>
      </c>
      <c r="Y424" s="71">
        <v>5803</v>
      </c>
      <c r="Z424" s="71">
        <v>9951</v>
      </c>
      <c r="AA424" s="71">
        <v>3624</v>
      </c>
      <c r="AB424" s="71">
        <v>15828</v>
      </c>
      <c r="AC424" s="71">
        <v>0</v>
      </c>
      <c r="AD424" s="71">
        <v>1.613200991300217</v>
      </c>
      <c r="AE424" s="72"/>
      <c r="AF424" s="71">
        <v>27827205.10735264</v>
      </c>
      <c r="AG424" s="71">
        <v>610157.36974056659</v>
      </c>
      <c r="AH424" s="71">
        <v>1199936.3939330576</v>
      </c>
      <c r="AI424" s="71">
        <v>20823224.590442598</v>
      </c>
      <c r="AJ424" s="71">
        <v>22904481.897073571</v>
      </c>
      <c r="AK424" s="71"/>
      <c r="AL424" s="71"/>
      <c r="AM424" s="71">
        <v>2065729.8527477691</v>
      </c>
      <c r="AN424" s="71"/>
      <c r="AO424" s="71"/>
      <c r="AP424" s="71">
        <v>75430735.211290196</v>
      </c>
      <c r="AQ424" s="72"/>
      <c r="AR424" s="71">
        <v>804</v>
      </c>
      <c r="AS424" s="71">
        <v>162</v>
      </c>
      <c r="AT424" s="71">
        <v>0</v>
      </c>
      <c r="AU424" s="71">
        <v>0</v>
      </c>
      <c r="AV424" s="71">
        <v>0</v>
      </c>
      <c r="AW424" s="71">
        <v>0</v>
      </c>
      <c r="AX424" s="71"/>
      <c r="AY424" s="72"/>
      <c r="AZ424" s="71">
        <v>3906.79</v>
      </c>
      <c r="BA424" s="71">
        <v>6031.0600000000013</v>
      </c>
      <c r="BB424" s="71">
        <v>0</v>
      </c>
      <c r="BC424" s="71">
        <v>0</v>
      </c>
      <c r="BD424" s="71">
        <v>0</v>
      </c>
      <c r="BE424" s="71">
        <v>0</v>
      </c>
      <c r="BF424" s="71"/>
      <c r="BG424" s="72"/>
      <c r="BH424" s="71">
        <v>0</v>
      </c>
      <c r="BI424" s="71">
        <v>0</v>
      </c>
      <c r="BJ424" s="71">
        <v>4.165</v>
      </c>
      <c r="BK424" s="71">
        <v>0</v>
      </c>
      <c r="BL424" s="71">
        <v>0</v>
      </c>
      <c r="BM424" s="71">
        <v>0</v>
      </c>
      <c r="BN424" s="72"/>
      <c r="BO424" s="71">
        <v>0</v>
      </c>
      <c r="BP424" s="71">
        <v>0</v>
      </c>
      <c r="BQ424" s="71">
        <v>1</v>
      </c>
      <c r="BR424" s="71">
        <v>0</v>
      </c>
      <c r="BS424" s="71">
        <v>0</v>
      </c>
      <c r="BT424" s="71">
        <v>0</v>
      </c>
      <c r="BU424"/>
      <c r="BV424" s="70">
        <v>4.165</v>
      </c>
      <c r="BW424" s="70">
        <v>0</v>
      </c>
      <c r="BX424" s="70">
        <v>0</v>
      </c>
      <c r="BY424" s="70">
        <v>0</v>
      </c>
      <c r="BZ424" s="70">
        <v>0</v>
      </c>
      <c r="CA424" s="70">
        <v>0</v>
      </c>
      <c r="CB424" s="70">
        <v>0</v>
      </c>
      <c r="CC424" s="70">
        <v>0</v>
      </c>
      <c r="CD424" s="70">
        <v>0</v>
      </c>
    </row>
    <row r="425" spans="1:82">
      <c r="A425" s="70" t="s">
        <v>2192</v>
      </c>
      <c r="B425" s="70">
        <v>153</v>
      </c>
      <c r="C425" s="70">
        <v>18</v>
      </c>
      <c r="D425" s="70">
        <v>9</v>
      </c>
      <c r="E425" s="70">
        <v>2021</v>
      </c>
      <c r="F425" s="70" t="s">
        <v>160</v>
      </c>
      <c r="G425" s="1064" t="s">
        <v>2174</v>
      </c>
      <c r="H425" s="70" t="s">
        <v>2175</v>
      </c>
      <c r="I425" s="148"/>
      <c r="J425" s="71">
        <v>40.97161632809447</v>
      </c>
      <c r="K425" s="71">
        <v>0.81670522580799065</v>
      </c>
      <c r="L425" s="71">
        <v>4.7915782669908822</v>
      </c>
      <c r="M425" s="71">
        <v>11.505983851104924</v>
      </c>
      <c r="N425" s="71">
        <v>10.747002354554082</v>
      </c>
      <c r="O425" s="71">
        <v>13.604948029148954</v>
      </c>
      <c r="P425" s="71">
        <v>17.066998168679447</v>
      </c>
      <c r="Q425" s="71">
        <v>0.92642823307511801</v>
      </c>
      <c r="R425" s="71">
        <v>0</v>
      </c>
      <c r="S425" s="71">
        <v>1.2930893566712429</v>
      </c>
      <c r="T425" s="72"/>
      <c r="U425" s="71">
        <v>2521576</v>
      </c>
      <c r="V425" s="71">
        <v>406</v>
      </c>
      <c r="W425" s="71">
        <v>186</v>
      </c>
      <c r="X425" s="71">
        <v>3690</v>
      </c>
      <c r="Y425" s="71">
        <v>5935</v>
      </c>
      <c r="Z425" s="71">
        <v>10010</v>
      </c>
      <c r="AA425" s="71">
        <v>3673</v>
      </c>
      <c r="AB425" s="71">
        <v>15867</v>
      </c>
      <c r="AC425" s="71">
        <v>0</v>
      </c>
      <c r="AD425" s="71">
        <v>1.2930893566712429</v>
      </c>
      <c r="AE425" s="72"/>
      <c r="AF425" s="71">
        <v>24455554.78908141</v>
      </c>
      <c r="AG425" s="71">
        <v>680345.72286871308</v>
      </c>
      <c r="AH425" s="71">
        <v>1073948.3480434848</v>
      </c>
      <c r="AI425" s="71">
        <v>22147516.545067389</v>
      </c>
      <c r="AJ425" s="71">
        <v>24675770.760122549</v>
      </c>
      <c r="AK425" s="71">
        <v>0</v>
      </c>
      <c r="AL425" s="71">
        <v>0</v>
      </c>
      <c r="AM425" s="71">
        <v>2082764.1078464088</v>
      </c>
      <c r="AN425" s="71">
        <v>0</v>
      </c>
      <c r="AO425" s="71">
        <v>0</v>
      </c>
      <c r="AP425" s="71">
        <v>75115900.273029953</v>
      </c>
      <c r="AQ425" s="72"/>
      <c r="AR425" s="71">
        <v>854</v>
      </c>
      <c r="AS425" s="71">
        <v>162</v>
      </c>
      <c r="AT425" s="71">
        <v>0</v>
      </c>
      <c r="AU425" s="71">
        <v>0</v>
      </c>
      <c r="AV425" s="71">
        <v>0</v>
      </c>
      <c r="AW425" s="71">
        <v>0</v>
      </c>
      <c r="AX425" s="71"/>
      <c r="AY425" s="72"/>
      <c r="AZ425" s="71">
        <v>4179.25</v>
      </c>
      <c r="BA425" s="71">
        <v>6031.0600000000013</v>
      </c>
      <c r="BB425" s="71">
        <v>0</v>
      </c>
      <c r="BC425" s="71">
        <v>0</v>
      </c>
      <c r="BD425" s="71">
        <v>0</v>
      </c>
      <c r="BE425" s="71">
        <v>0</v>
      </c>
      <c r="BF425" s="71"/>
      <c r="BG425" s="72"/>
      <c r="BH425" s="71">
        <v>0</v>
      </c>
      <c r="BI425" s="71">
        <v>0</v>
      </c>
      <c r="BJ425" s="71">
        <v>4.306</v>
      </c>
      <c r="BK425" s="71">
        <v>0</v>
      </c>
      <c r="BL425" s="71">
        <v>0</v>
      </c>
      <c r="BM425" s="71">
        <v>0</v>
      </c>
      <c r="BN425" s="72"/>
      <c r="BO425" s="71">
        <v>0</v>
      </c>
      <c r="BP425" s="71">
        <v>0</v>
      </c>
      <c r="BQ425" s="71">
        <v>1</v>
      </c>
      <c r="BR425" s="71">
        <v>0</v>
      </c>
      <c r="BS425" s="71">
        <v>0</v>
      </c>
      <c r="BT425" s="71">
        <v>0</v>
      </c>
      <c r="BU425"/>
      <c r="BV425" s="70">
        <v>4.306</v>
      </c>
      <c r="BW425" s="70">
        <v>0</v>
      </c>
      <c r="BX425" s="70">
        <v>0</v>
      </c>
      <c r="BY425" s="70">
        <v>0</v>
      </c>
      <c r="BZ425" s="70">
        <v>0</v>
      </c>
      <c r="CA425" s="70">
        <v>0</v>
      </c>
      <c r="CB425" s="70">
        <v>0</v>
      </c>
      <c r="CC425" s="70">
        <v>0</v>
      </c>
      <c r="CD425" s="70">
        <v>0</v>
      </c>
    </row>
    <row r="426" spans="1:82">
      <c r="A426" s="70" t="s">
        <v>2193</v>
      </c>
      <c r="B426" s="70">
        <v>153</v>
      </c>
      <c r="C426" s="70">
        <v>19</v>
      </c>
      <c r="D426" s="70">
        <v>9</v>
      </c>
      <c r="E426" s="70">
        <v>2022</v>
      </c>
      <c r="F426" s="70" t="s">
        <v>161</v>
      </c>
      <c r="G426" s="1064" t="s">
        <v>2174</v>
      </c>
      <c r="H426" s="70" t="s">
        <v>2175</v>
      </c>
      <c r="I426" s="148"/>
      <c r="J426" s="71">
        <v>39.371027426001973</v>
      </c>
      <c r="K426" s="71">
        <v>0.8125681771024017</v>
      </c>
      <c r="L426" s="71">
        <v>4.0666085353175054</v>
      </c>
      <c r="M426" s="71">
        <v>13.022294011396612</v>
      </c>
      <c r="N426" s="71">
        <v>14.081199874004492</v>
      </c>
      <c r="O426" s="71">
        <v>14.506768502847585</v>
      </c>
      <c r="P426" s="71">
        <v>17.20433646800959</v>
      </c>
      <c r="Q426" s="71">
        <v>0.9441545341286175</v>
      </c>
      <c r="R426" s="71">
        <v>0</v>
      </c>
      <c r="S426" s="71">
        <v>1.684986380789248</v>
      </c>
      <c r="T426" s="72"/>
      <c r="U426" s="71">
        <v>2603628</v>
      </c>
      <c r="V426" s="71">
        <v>406</v>
      </c>
      <c r="W426" s="71">
        <v>186</v>
      </c>
      <c r="X426" s="71">
        <v>3690</v>
      </c>
      <c r="Y426" s="71">
        <v>6141</v>
      </c>
      <c r="Z426" s="71">
        <v>10141</v>
      </c>
      <c r="AA426" s="71">
        <v>3759</v>
      </c>
      <c r="AB426" s="71">
        <v>16038</v>
      </c>
      <c r="AC426" s="71">
        <v>0</v>
      </c>
      <c r="AD426" s="71">
        <v>1.684986380789248</v>
      </c>
      <c r="AE426" s="72"/>
      <c r="AF426" s="71">
        <v>23461292.939769026</v>
      </c>
      <c r="AG426" s="71">
        <v>679735.5072003518</v>
      </c>
      <c r="AH426" s="71">
        <v>1062891.9867981032</v>
      </c>
      <c r="AI426" s="71">
        <v>22180120.970094502</v>
      </c>
      <c r="AJ426" s="71">
        <v>26943429.483171567</v>
      </c>
      <c r="AK426" s="71">
        <v>0</v>
      </c>
      <c r="AL426" s="71">
        <v>0</v>
      </c>
      <c r="AM426" s="71">
        <v>2070943.5477013192</v>
      </c>
      <c r="AN426" s="71">
        <v>0</v>
      </c>
      <c r="AO426" s="71">
        <v>0</v>
      </c>
      <c r="AP426" s="71">
        <v>76398414.434734866</v>
      </c>
      <c r="AQ426" s="72"/>
      <c r="AR426" s="71">
        <v>914</v>
      </c>
      <c r="AS426" s="71">
        <v>165</v>
      </c>
      <c r="AT426" s="71">
        <v>0</v>
      </c>
      <c r="AU426" s="71">
        <v>0</v>
      </c>
      <c r="AV426" s="71">
        <v>0</v>
      </c>
      <c r="AW426" s="71">
        <v>0</v>
      </c>
      <c r="AX426" s="71"/>
      <c r="AY426" s="72"/>
      <c r="AZ426" s="71">
        <v>4540.4500000000007</v>
      </c>
      <c r="BA426" s="71">
        <v>6379.8600000000006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2194</v>
      </c>
      <c r="B427" s="70">
        <v>153</v>
      </c>
      <c r="C427" s="70">
        <v>20</v>
      </c>
      <c r="D427" s="70">
        <v>9</v>
      </c>
      <c r="E427" s="70">
        <v>2023</v>
      </c>
      <c r="F427" s="70" t="s">
        <v>1539</v>
      </c>
      <c r="G427" s="70" t="s">
        <v>2174</v>
      </c>
      <c r="H427" s="70" t="s">
        <v>2175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963</v>
      </c>
      <c r="AS427" s="71">
        <v>166</v>
      </c>
      <c r="AT427" s="71">
        <v>0</v>
      </c>
      <c r="AU427" s="71">
        <v>0</v>
      </c>
      <c r="AV427" s="71">
        <v>0</v>
      </c>
      <c r="AW427" s="71">
        <v>0</v>
      </c>
      <c r="AX427" s="71"/>
      <c r="AY427" s="72"/>
      <c r="AZ427" s="71">
        <v>4854.5000000000036</v>
      </c>
      <c r="BA427" s="71">
        <v>6628.8600000000006</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2195</v>
      </c>
      <c r="B428" s="70">
        <v>153</v>
      </c>
      <c r="C428" s="70">
        <v>21</v>
      </c>
      <c r="D428" s="70">
        <v>9</v>
      </c>
      <c r="E428" s="70">
        <v>2024</v>
      </c>
      <c r="F428" s="70" t="s">
        <v>1554</v>
      </c>
      <c r="G428" s="70" t="s">
        <v>2174</v>
      </c>
      <c r="H428" s="70" t="s">
        <v>2175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2196</v>
      </c>
      <c r="B429" s="70">
        <v>409</v>
      </c>
      <c r="C429" s="70">
        <v>1</v>
      </c>
      <c r="D429" s="70">
        <v>25</v>
      </c>
      <c r="E429" s="70">
        <v>1990</v>
      </c>
      <c r="F429" s="70" t="s">
        <v>787</v>
      </c>
      <c r="G429" s="70" t="s">
        <v>2197</v>
      </c>
      <c r="H429" s="70" t="s">
        <v>2198</v>
      </c>
      <c r="I429" s="148"/>
      <c r="J429" s="71">
        <v>72.029004539959203</v>
      </c>
      <c r="K429" s="71">
        <v>1.92132145705317</v>
      </c>
      <c r="L429" s="71">
        <v>12.85375175402107</v>
      </c>
      <c r="M429" s="71">
        <v>19.032181875127499</v>
      </c>
      <c r="N429" s="71">
        <v>22.177287087034902</v>
      </c>
      <c r="O429" s="71">
        <v>16.104574950782119</v>
      </c>
      <c r="P429" s="71">
        <v>30.286919335270071</v>
      </c>
      <c r="Q429" s="71">
        <v>1.5984865785423801</v>
      </c>
      <c r="R429" s="71">
        <v>20.531639983616351</v>
      </c>
      <c r="S429" s="71">
        <v>1.7357642680547629</v>
      </c>
      <c r="T429" s="72"/>
      <c r="U429" s="71">
        <v>6130161</v>
      </c>
      <c r="V429" s="71">
        <v>719</v>
      </c>
      <c r="W429" s="71">
        <v>148</v>
      </c>
      <c r="X429" s="71">
        <v>7237</v>
      </c>
      <c r="Y429" s="71">
        <v>7104</v>
      </c>
      <c r="Z429" s="71">
        <v>6624</v>
      </c>
      <c r="AA429" s="71">
        <v>7354</v>
      </c>
      <c r="AB429" s="71">
        <v>25954</v>
      </c>
      <c r="AC429" s="71">
        <v>3556117</v>
      </c>
      <c r="AD429" s="71">
        <v>1.7357642680547629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2199</v>
      </c>
      <c r="B430" s="70">
        <v>410</v>
      </c>
      <c r="C430" s="70">
        <v>2</v>
      </c>
      <c r="D430" s="70">
        <v>25</v>
      </c>
      <c r="E430" s="70">
        <v>2005</v>
      </c>
      <c r="F430" s="70" t="s">
        <v>789</v>
      </c>
      <c r="G430" s="70" t="s">
        <v>2197</v>
      </c>
      <c r="H430" s="70" t="s">
        <v>2198</v>
      </c>
      <c r="I430" s="148"/>
      <c r="J430" s="71">
        <v>20.863508052688339</v>
      </c>
      <c r="K430" s="71">
        <v>1.1687692925500199</v>
      </c>
      <c r="L430" s="71">
        <v>4.4632977422143636</v>
      </c>
      <c r="M430" s="71">
        <v>31.870688828221649</v>
      </c>
      <c r="N430" s="71">
        <v>25.89309269843698</v>
      </c>
      <c r="O430" s="71">
        <v>23.85254135590305</v>
      </c>
      <c r="P430" s="71">
        <v>33.536156935080207</v>
      </c>
      <c r="Q430" s="71">
        <v>1.30135834689819</v>
      </c>
      <c r="R430" s="71">
        <v>20.715453388781199</v>
      </c>
      <c r="S430" s="71">
        <v>2.9832978958545162</v>
      </c>
      <c r="T430" s="72"/>
      <c r="U430" s="71">
        <v>2120673</v>
      </c>
      <c r="V430" s="71">
        <v>510</v>
      </c>
      <c r="W430" s="71">
        <v>59</v>
      </c>
      <c r="X430" s="71">
        <v>6432</v>
      </c>
      <c r="Y430" s="71">
        <v>7043</v>
      </c>
      <c r="Z430" s="71">
        <v>11353</v>
      </c>
      <c r="AA430" s="71">
        <v>6669</v>
      </c>
      <c r="AB430" s="71">
        <v>22089</v>
      </c>
      <c r="AC430" s="71">
        <v>3663099</v>
      </c>
      <c r="AD430" s="71">
        <v>2.9832978958545162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2200</v>
      </c>
      <c r="B431" s="70">
        <v>411</v>
      </c>
      <c r="C431" s="70">
        <v>3</v>
      </c>
      <c r="D431" s="70">
        <v>25</v>
      </c>
      <c r="E431" s="70">
        <v>2006</v>
      </c>
      <c r="F431" s="70" t="s">
        <v>790</v>
      </c>
      <c r="G431" s="70" t="s">
        <v>2197</v>
      </c>
      <c r="H431" s="70" t="s">
        <v>2198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2201</v>
      </c>
      <c r="B432" s="70">
        <v>412</v>
      </c>
      <c r="C432" s="70">
        <v>4</v>
      </c>
      <c r="D432" s="70">
        <v>25</v>
      </c>
      <c r="E432" s="70">
        <v>2007</v>
      </c>
      <c r="F432" s="70" t="s">
        <v>791</v>
      </c>
      <c r="G432" s="70" t="s">
        <v>2197</v>
      </c>
      <c r="H432" s="70" t="s">
        <v>2198</v>
      </c>
      <c r="I432" s="148"/>
      <c r="J432" s="71">
        <v>19.381432566027112</v>
      </c>
      <c r="K432" s="71">
        <v>1.139098735650403</v>
      </c>
      <c r="L432" s="71">
        <v>10.053164807461689</v>
      </c>
      <c r="M432" s="71">
        <v>32.586100289017629</v>
      </c>
      <c r="N432" s="71">
        <v>24.80850086593869</v>
      </c>
      <c r="O432" s="71">
        <v>23.236060267191831</v>
      </c>
      <c r="P432" s="71">
        <v>34.88251113435895</v>
      </c>
      <c r="Q432" s="71">
        <v>1.3294780907303601</v>
      </c>
      <c r="R432" s="71">
        <v>18.631954095114359</v>
      </c>
      <c r="S432" s="71">
        <v>1.890781079249904</v>
      </c>
      <c r="T432" s="72"/>
      <c r="U432" s="71">
        <v>2351022</v>
      </c>
      <c r="V432" s="71">
        <v>498</v>
      </c>
      <c r="W432" s="71">
        <v>114</v>
      </c>
      <c r="X432" s="71">
        <v>7198</v>
      </c>
      <c r="Y432" s="71">
        <v>7018</v>
      </c>
      <c r="Z432" s="71">
        <v>11497</v>
      </c>
      <c r="AA432" s="71">
        <v>6831</v>
      </c>
      <c r="AB432" s="71">
        <v>21373</v>
      </c>
      <c r="AC432" s="71">
        <v>3389208</v>
      </c>
      <c r="AD432" s="71">
        <v>1.890781079249904</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2202</v>
      </c>
      <c r="B433" s="70">
        <v>413</v>
      </c>
      <c r="C433" s="70">
        <v>5</v>
      </c>
      <c r="D433" s="70">
        <v>25</v>
      </c>
      <c r="E433" s="70">
        <v>2008</v>
      </c>
      <c r="F433" s="70" t="s">
        <v>792</v>
      </c>
      <c r="G433" s="70" t="s">
        <v>2197</v>
      </c>
      <c r="H433" s="70" t="s">
        <v>2198</v>
      </c>
      <c r="I433" s="148"/>
      <c r="J433" s="71">
        <v>16.58229968390015</v>
      </c>
      <c r="K433" s="71">
        <v>0.85066079884504797</v>
      </c>
      <c r="L433" s="71">
        <v>6.4438270971887466</v>
      </c>
      <c r="M433" s="71">
        <v>32.49261258574591</v>
      </c>
      <c r="N433" s="71">
        <v>24.620691309628619</v>
      </c>
      <c r="O433" s="71">
        <v>22.52431731707485</v>
      </c>
      <c r="P433" s="71">
        <v>33.98584280782471</v>
      </c>
      <c r="Q433" s="71">
        <v>1.2919924242963601</v>
      </c>
      <c r="R433" s="71">
        <v>18.242038079523638</v>
      </c>
      <c r="S433" s="71">
        <v>2.555076878666132</v>
      </c>
      <c r="T433" s="72"/>
      <c r="U433" s="71">
        <v>2143641</v>
      </c>
      <c r="V433" s="71">
        <v>498</v>
      </c>
      <c r="W433" s="71">
        <v>82</v>
      </c>
      <c r="X433" s="71">
        <v>7198</v>
      </c>
      <c r="Y433" s="71">
        <v>7042</v>
      </c>
      <c r="Z433" s="71">
        <v>11536</v>
      </c>
      <c r="AA433" s="71">
        <v>6663</v>
      </c>
      <c r="AB433" s="71">
        <v>21112</v>
      </c>
      <c r="AC433" s="71">
        <v>3445670</v>
      </c>
      <c r="AD433" s="71">
        <v>2.555076878666132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2203</v>
      </c>
      <c r="B434" s="70">
        <v>414</v>
      </c>
      <c r="C434" s="70">
        <v>6</v>
      </c>
      <c r="D434" s="70">
        <v>25</v>
      </c>
      <c r="E434" s="70">
        <v>2009</v>
      </c>
      <c r="F434" s="70" t="s">
        <v>176</v>
      </c>
      <c r="G434" s="70" t="s">
        <v>2197</v>
      </c>
      <c r="H434" s="70" t="s">
        <v>2198</v>
      </c>
      <c r="I434" s="148"/>
      <c r="J434" s="71">
        <v>16.811190536316829</v>
      </c>
      <c r="K434" s="71">
        <v>0.72509606577934393</v>
      </c>
      <c r="L434" s="71">
        <v>7.4465110250907491</v>
      </c>
      <c r="M434" s="71">
        <v>31.797492533334029</v>
      </c>
      <c r="N434" s="71">
        <v>23.86945066377125</v>
      </c>
      <c r="O434" s="71">
        <v>22.695243698066459</v>
      </c>
      <c r="P434" s="71">
        <v>31.93724081422004</v>
      </c>
      <c r="Q434" s="71">
        <v>1.21194378287524</v>
      </c>
      <c r="R434" s="71">
        <v>18.032375609375659</v>
      </c>
      <c r="S434" s="71">
        <v>3.0067103508655491</v>
      </c>
      <c r="T434" s="72"/>
      <c r="U434" s="71">
        <v>1708495</v>
      </c>
      <c r="V434" s="71">
        <v>446</v>
      </c>
      <c r="W434" s="71">
        <v>161</v>
      </c>
      <c r="X434" s="71">
        <v>7452</v>
      </c>
      <c r="Y434" s="71">
        <v>7053</v>
      </c>
      <c r="Z434" s="71">
        <v>11473</v>
      </c>
      <c r="AA434" s="71">
        <v>6428</v>
      </c>
      <c r="AB434" s="71">
        <v>20789</v>
      </c>
      <c r="AC434" s="71">
        <v>3322892</v>
      </c>
      <c r="AD434" s="71">
        <v>3.0067103508655491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2204</v>
      </c>
      <c r="B435" s="70">
        <v>415</v>
      </c>
      <c r="C435" s="70">
        <v>7</v>
      </c>
      <c r="D435" s="70">
        <v>25</v>
      </c>
      <c r="E435" s="70">
        <v>2010</v>
      </c>
      <c r="F435" s="70" t="s">
        <v>177</v>
      </c>
      <c r="G435" s="70" t="s">
        <v>2197</v>
      </c>
      <c r="H435" s="70" t="s">
        <v>2198</v>
      </c>
      <c r="I435" s="148"/>
      <c r="J435" s="71">
        <v>18.958783539352741</v>
      </c>
      <c r="K435" s="71">
        <v>0.77360016598103121</v>
      </c>
      <c r="L435" s="71">
        <v>7.0245259754597287</v>
      </c>
      <c r="M435" s="71">
        <v>32.643970855235459</v>
      </c>
      <c r="N435" s="71">
        <v>26.134011740492081</v>
      </c>
      <c r="O435" s="71">
        <v>22.940752215932431</v>
      </c>
      <c r="P435" s="71">
        <v>31.848223125516629</v>
      </c>
      <c r="Q435" s="71">
        <v>1.2406281987715799</v>
      </c>
      <c r="R435" s="71">
        <v>19.221700543941431</v>
      </c>
      <c r="S435" s="71">
        <v>2.5749782586468291</v>
      </c>
      <c r="T435" s="72"/>
      <c r="U435" s="71">
        <v>1952024</v>
      </c>
      <c r="V435" s="71">
        <v>446</v>
      </c>
      <c r="W435" s="71">
        <v>161</v>
      </c>
      <c r="X435" s="71">
        <v>7452</v>
      </c>
      <c r="Y435" s="71">
        <v>7034</v>
      </c>
      <c r="Z435" s="71">
        <v>11651</v>
      </c>
      <c r="AA435" s="71">
        <v>6250</v>
      </c>
      <c r="AB435" s="71">
        <v>20392</v>
      </c>
      <c r="AC435" s="71">
        <v>3356658</v>
      </c>
      <c r="AD435" s="71">
        <v>2.5749782586468291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2205</v>
      </c>
      <c r="B436" s="70">
        <v>416</v>
      </c>
      <c r="C436" s="70">
        <v>8</v>
      </c>
      <c r="D436" s="70">
        <v>25</v>
      </c>
      <c r="E436" s="70">
        <v>2011</v>
      </c>
      <c r="F436" s="70" t="s">
        <v>178</v>
      </c>
      <c r="G436" s="70" t="s">
        <v>2197</v>
      </c>
      <c r="H436" s="70" t="s">
        <v>2198</v>
      </c>
      <c r="I436" s="148"/>
      <c r="J436" s="71">
        <v>18.9434652015117</v>
      </c>
      <c r="K436" s="71">
        <v>1.0505192885769441</v>
      </c>
      <c r="L436" s="71">
        <v>7.2942240536976781</v>
      </c>
      <c r="M436" s="71">
        <v>35.354170817276618</v>
      </c>
      <c r="N436" s="71">
        <v>26.15482523450892</v>
      </c>
      <c r="O436" s="71">
        <v>22.408637727587465</v>
      </c>
      <c r="P436" s="71">
        <v>30.096519963690977</v>
      </c>
      <c r="Q436" s="71">
        <v>1.4057865014106199</v>
      </c>
      <c r="R436" s="71">
        <v>19.201243335919472</v>
      </c>
      <c r="S436" s="71">
        <v>3.995318916111898</v>
      </c>
      <c r="T436" s="72"/>
      <c r="U436" s="71">
        <v>1920410</v>
      </c>
      <c r="V436" s="71">
        <v>446</v>
      </c>
      <c r="W436" s="71">
        <v>161</v>
      </c>
      <c r="X436" s="71">
        <v>7452</v>
      </c>
      <c r="Y436" s="71">
        <v>6989</v>
      </c>
      <c r="Z436" s="71">
        <v>11628</v>
      </c>
      <c r="AA436" s="71">
        <v>6082</v>
      </c>
      <c r="AB436" s="71">
        <v>20032</v>
      </c>
      <c r="AC436" s="71">
        <v>3347540</v>
      </c>
      <c r="AD436" s="71">
        <v>3.995318916111898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8.7799999999999994</v>
      </c>
      <c r="BM436" s="71">
        <v>0</v>
      </c>
      <c r="BN436" s="72"/>
      <c r="BO436" s="71">
        <v>0</v>
      </c>
      <c r="BP436" s="71">
        <v>0</v>
      </c>
      <c r="BQ436" s="71">
        <v>0</v>
      </c>
      <c r="BR436" s="71">
        <v>0</v>
      </c>
      <c r="BS436" s="71">
        <v>1</v>
      </c>
      <c r="BT436" s="71">
        <v>0</v>
      </c>
      <c r="BU436"/>
      <c r="BV436" s="70">
        <v>0</v>
      </c>
      <c r="BW436" s="70">
        <v>0</v>
      </c>
      <c r="BX436" s="70">
        <v>8.7799999999999994</v>
      </c>
      <c r="BY436" s="70">
        <v>0</v>
      </c>
      <c r="BZ436" s="70">
        <v>0</v>
      </c>
      <c r="CA436" s="70">
        <v>0</v>
      </c>
      <c r="CB436" s="70">
        <v>0</v>
      </c>
      <c r="CC436" s="70">
        <v>0</v>
      </c>
      <c r="CD436" s="70">
        <v>0</v>
      </c>
    </row>
    <row r="437" spans="1:82">
      <c r="A437" s="70" t="s">
        <v>2206</v>
      </c>
      <c r="B437" s="70">
        <v>417</v>
      </c>
      <c r="C437" s="70">
        <v>9</v>
      </c>
      <c r="D437" s="70">
        <v>25</v>
      </c>
      <c r="E437" s="70">
        <v>2012</v>
      </c>
      <c r="F437" s="70" t="s">
        <v>179</v>
      </c>
      <c r="G437" s="70" t="s">
        <v>2197</v>
      </c>
      <c r="H437" s="70" t="s">
        <v>2198</v>
      </c>
      <c r="I437" s="148"/>
      <c r="J437" s="71">
        <v>18.1427617154743</v>
      </c>
      <c r="K437" s="71">
        <v>0.93947777434197688</v>
      </c>
      <c r="L437" s="71">
        <v>7.1054281195653877</v>
      </c>
      <c r="M437" s="71">
        <v>37.350293805691543</v>
      </c>
      <c r="N437" s="71">
        <v>27.521425626458161</v>
      </c>
      <c r="O437" s="71">
        <v>22.278187826044938</v>
      </c>
      <c r="P437" s="71">
        <v>29.376940693520456</v>
      </c>
      <c r="Q437" s="71">
        <v>1.5218689993860599</v>
      </c>
      <c r="R437" s="71">
        <v>19.84826529529742</v>
      </c>
      <c r="S437" s="71">
        <v>3.9750197158111078</v>
      </c>
      <c r="T437" s="72"/>
      <c r="U437" s="71">
        <v>1980417</v>
      </c>
      <c r="V437" s="71">
        <v>446</v>
      </c>
      <c r="W437" s="71">
        <v>161</v>
      </c>
      <c r="X437" s="71">
        <v>7452</v>
      </c>
      <c r="Y437" s="71">
        <v>7275</v>
      </c>
      <c r="Z437" s="71">
        <v>11652</v>
      </c>
      <c r="AA437" s="71">
        <v>5903</v>
      </c>
      <c r="AB437" s="71">
        <v>19960</v>
      </c>
      <c r="AC437" s="71">
        <v>3370716</v>
      </c>
      <c r="AD437" s="71">
        <v>3.9750197158111078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8.7149999999999999</v>
      </c>
      <c r="BM437" s="71">
        <v>0</v>
      </c>
      <c r="BN437" s="72"/>
      <c r="BO437" s="71">
        <v>0</v>
      </c>
      <c r="BP437" s="71">
        <v>0</v>
      </c>
      <c r="BQ437" s="71">
        <v>0</v>
      </c>
      <c r="BR437" s="71">
        <v>0</v>
      </c>
      <c r="BS437" s="71">
        <v>1</v>
      </c>
      <c r="BT437" s="71">
        <v>0</v>
      </c>
      <c r="BU437"/>
      <c r="BV437" s="70">
        <v>0</v>
      </c>
      <c r="BW437" s="70">
        <v>0</v>
      </c>
      <c r="BX437" s="70">
        <v>8.7149999999999999</v>
      </c>
      <c r="BY437" s="70">
        <v>0</v>
      </c>
      <c r="BZ437" s="70">
        <v>0</v>
      </c>
      <c r="CA437" s="70">
        <v>0</v>
      </c>
      <c r="CB437" s="70">
        <v>0</v>
      </c>
      <c r="CC437" s="70">
        <v>0</v>
      </c>
      <c r="CD437" s="70">
        <v>0</v>
      </c>
    </row>
    <row r="438" spans="1:82">
      <c r="A438" s="70" t="s">
        <v>2207</v>
      </c>
      <c r="B438" s="70">
        <v>418</v>
      </c>
      <c r="C438" s="70">
        <v>10</v>
      </c>
      <c r="D438" s="70">
        <v>25</v>
      </c>
      <c r="E438" s="70">
        <v>2013</v>
      </c>
      <c r="F438" s="70" t="s">
        <v>180</v>
      </c>
      <c r="G438" s="70" t="s">
        <v>2197</v>
      </c>
      <c r="H438" s="70" t="s">
        <v>2198</v>
      </c>
      <c r="I438" s="148"/>
      <c r="J438" s="71">
        <v>14.226076660014821</v>
      </c>
      <c r="K438" s="71">
        <v>0.79835035968940604</v>
      </c>
      <c r="L438" s="71">
        <v>6.556308909463584</v>
      </c>
      <c r="M438" s="71">
        <v>37.184667130418262</v>
      </c>
      <c r="N438" s="71">
        <v>24.989112914563211</v>
      </c>
      <c r="O438" s="71">
        <v>21.362625232636308</v>
      </c>
      <c r="P438" s="71">
        <v>28.498551162957224</v>
      </c>
      <c r="Q438" s="71">
        <v>1.5298477346430699</v>
      </c>
      <c r="R438" s="71">
        <v>19.405657724838498</v>
      </c>
      <c r="S438" s="71">
        <v>3.573351641745603</v>
      </c>
      <c r="T438" s="72"/>
      <c r="U438" s="71">
        <v>1601795</v>
      </c>
      <c r="V438" s="71">
        <v>446</v>
      </c>
      <c r="W438" s="71">
        <v>161</v>
      </c>
      <c r="X438" s="71">
        <v>7452</v>
      </c>
      <c r="Y438" s="71">
        <v>7310</v>
      </c>
      <c r="Z438" s="71">
        <v>11672</v>
      </c>
      <c r="AA438" s="71">
        <v>5705</v>
      </c>
      <c r="AB438" s="71">
        <v>19777</v>
      </c>
      <c r="AC438" s="71">
        <v>3216911</v>
      </c>
      <c r="AD438" s="71">
        <v>3.573351641745603</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8.8379999999999992</v>
      </c>
      <c r="BM438" s="71">
        <v>0</v>
      </c>
      <c r="BN438" s="72"/>
      <c r="BO438" s="71">
        <v>0</v>
      </c>
      <c r="BP438" s="71">
        <v>0</v>
      </c>
      <c r="BQ438" s="71">
        <v>0</v>
      </c>
      <c r="BR438" s="71">
        <v>0</v>
      </c>
      <c r="BS438" s="71">
        <v>1</v>
      </c>
      <c r="BT438" s="71">
        <v>0</v>
      </c>
      <c r="BU438"/>
      <c r="BV438" s="70">
        <v>0</v>
      </c>
      <c r="BW438" s="70">
        <v>0</v>
      </c>
      <c r="BX438" s="70">
        <v>8.8379999999999992</v>
      </c>
      <c r="BY438" s="70">
        <v>0</v>
      </c>
      <c r="BZ438" s="70">
        <v>0</v>
      </c>
      <c r="CA438" s="70">
        <v>0</v>
      </c>
      <c r="CB438" s="70">
        <v>0</v>
      </c>
      <c r="CC438" s="70">
        <v>0</v>
      </c>
      <c r="CD438" s="70">
        <v>0</v>
      </c>
    </row>
    <row r="439" spans="1:82">
      <c r="A439" s="70" t="s">
        <v>2208</v>
      </c>
      <c r="B439" s="70">
        <v>419</v>
      </c>
      <c r="C439" s="70">
        <v>11</v>
      </c>
      <c r="D439" s="70">
        <v>25</v>
      </c>
      <c r="E439" s="70">
        <v>2014</v>
      </c>
      <c r="F439" s="70" t="s">
        <v>181</v>
      </c>
      <c r="G439" s="70" t="s">
        <v>2197</v>
      </c>
      <c r="H439" s="70" t="s">
        <v>2198</v>
      </c>
      <c r="I439" s="148"/>
      <c r="J439" s="71">
        <v>16.288068495033979</v>
      </c>
      <c r="K439" s="71">
        <v>0.78734924315247679</v>
      </c>
      <c r="L439" s="71">
        <v>8.9131851601196104</v>
      </c>
      <c r="M439" s="71">
        <v>30.709449750139051</v>
      </c>
      <c r="N439" s="71">
        <v>24.017881808359402</v>
      </c>
      <c r="O439" s="71">
        <v>20.109330865701804</v>
      </c>
      <c r="P439" s="71">
        <v>27.637395138565836</v>
      </c>
      <c r="Q439" s="71">
        <v>1.4433060322851601</v>
      </c>
      <c r="R439" s="71">
        <v>17.642257755757399</v>
      </c>
      <c r="S439" s="71">
        <v>3.8872464298054918</v>
      </c>
      <c r="T439" s="72"/>
      <c r="U439" s="71">
        <v>2002630</v>
      </c>
      <c r="V439" s="71">
        <v>381</v>
      </c>
      <c r="W439" s="71">
        <v>187</v>
      </c>
      <c r="X439" s="71">
        <v>6593</v>
      </c>
      <c r="Y439" s="71">
        <v>7327</v>
      </c>
      <c r="Z439" s="71">
        <v>11572</v>
      </c>
      <c r="AA439" s="71">
        <v>5504</v>
      </c>
      <c r="AB439" s="71">
        <v>19447</v>
      </c>
      <c r="AC439" s="71">
        <v>2933785</v>
      </c>
      <c r="AD439" s="71">
        <v>3.8872464298054918</v>
      </c>
      <c r="AE439" s="72"/>
      <c r="AF439" s="71"/>
      <c r="AG439" s="71"/>
      <c r="AH439" s="71"/>
      <c r="AI439" s="71"/>
      <c r="AJ439" s="71"/>
      <c r="AK439" s="71"/>
      <c r="AL439" s="71"/>
      <c r="AM439" s="71"/>
      <c r="AN439" s="71"/>
      <c r="AO439" s="71"/>
      <c r="AP439" s="71"/>
      <c r="AQ439" s="72"/>
      <c r="AR439" s="71">
        <v>229</v>
      </c>
      <c r="AS439" s="71">
        <v>52</v>
      </c>
      <c r="AT439" s="71">
        <v>0</v>
      </c>
      <c r="AU439" s="71">
        <v>0</v>
      </c>
      <c r="AV439" s="71">
        <v>0</v>
      </c>
      <c r="AW439" s="71">
        <v>0</v>
      </c>
      <c r="AX439" s="71"/>
      <c r="AY439" s="72"/>
      <c r="AZ439" s="71">
        <v>1014.2</v>
      </c>
      <c r="BA439" s="71">
        <v>4358.7</v>
      </c>
      <c r="BB439" s="71">
        <v>0</v>
      </c>
      <c r="BC439" s="71">
        <v>0</v>
      </c>
      <c r="BD439" s="71">
        <v>0</v>
      </c>
      <c r="BE439" s="71">
        <v>0</v>
      </c>
      <c r="BF439" s="71"/>
      <c r="BG439" s="72"/>
      <c r="BH439" s="71">
        <v>0</v>
      </c>
      <c r="BI439" s="71">
        <v>0</v>
      </c>
      <c r="BJ439" s="71">
        <v>0</v>
      </c>
      <c r="BK439" s="71">
        <v>0</v>
      </c>
      <c r="BL439" s="71">
        <v>8.5500000000000007</v>
      </c>
      <c r="BM439" s="71">
        <v>0</v>
      </c>
      <c r="BN439" s="72"/>
      <c r="BO439" s="71">
        <v>0</v>
      </c>
      <c r="BP439" s="71">
        <v>0</v>
      </c>
      <c r="BQ439" s="71">
        <v>0</v>
      </c>
      <c r="BR439" s="71">
        <v>0</v>
      </c>
      <c r="BS439" s="71">
        <v>1</v>
      </c>
      <c r="BT439" s="71">
        <v>0</v>
      </c>
      <c r="BU439"/>
      <c r="BV439" s="70">
        <v>0</v>
      </c>
      <c r="BW439" s="70">
        <v>0</v>
      </c>
      <c r="BX439" s="70">
        <v>8.5500000000000007</v>
      </c>
      <c r="BY439" s="70">
        <v>0</v>
      </c>
      <c r="BZ439" s="70">
        <v>0</v>
      </c>
      <c r="CA439" s="70">
        <v>0</v>
      </c>
      <c r="CB439" s="70">
        <v>0</v>
      </c>
      <c r="CC439" s="70">
        <v>0</v>
      </c>
      <c r="CD439" s="70">
        <v>0</v>
      </c>
    </row>
    <row r="440" spans="1:82">
      <c r="A440" s="70" t="s">
        <v>2209</v>
      </c>
      <c r="B440" s="70">
        <v>420</v>
      </c>
      <c r="C440" s="70">
        <v>12</v>
      </c>
      <c r="D440" s="70">
        <v>25</v>
      </c>
      <c r="E440" s="70">
        <v>2015</v>
      </c>
      <c r="F440" s="70" t="s">
        <v>182</v>
      </c>
      <c r="G440" s="70" t="s">
        <v>2197</v>
      </c>
      <c r="H440" s="70" t="s">
        <v>2198</v>
      </c>
      <c r="I440" s="148"/>
      <c r="J440" s="71">
        <v>11.27934824783825</v>
      </c>
      <c r="K440" s="71">
        <v>0.76344628044350316</v>
      </c>
      <c r="L440" s="71">
        <v>10.474646307121059</v>
      </c>
      <c r="M440" s="71">
        <v>29.273639187907659</v>
      </c>
      <c r="N440" s="71">
        <v>21.34189496034703</v>
      </c>
      <c r="O440" s="71">
        <v>19.7369198507979</v>
      </c>
      <c r="P440" s="71">
        <v>26.990865900884497</v>
      </c>
      <c r="Q440" s="71">
        <v>1.38020925734497</v>
      </c>
      <c r="R440" s="71">
        <v>10.031252872152031</v>
      </c>
      <c r="S440" s="71">
        <v>4.5278277131192421</v>
      </c>
      <c r="T440" s="72"/>
      <c r="U440" s="71">
        <v>1589588</v>
      </c>
      <c r="V440" s="71">
        <v>381</v>
      </c>
      <c r="W440" s="71">
        <v>187</v>
      </c>
      <c r="X440" s="71">
        <v>6593</v>
      </c>
      <c r="Y440" s="71">
        <v>7240</v>
      </c>
      <c r="Z440" s="71">
        <v>11467</v>
      </c>
      <c r="AA440" s="71">
        <v>5371</v>
      </c>
      <c r="AB440" s="71">
        <v>18997</v>
      </c>
      <c r="AC440" s="71">
        <v>1714679</v>
      </c>
      <c r="AD440" s="71">
        <v>4.5278277131192421</v>
      </c>
      <c r="AE440" s="72"/>
      <c r="AF440" s="71">
        <v>8387754.8956026826</v>
      </c>
      <c r="AG440" s="71">
        <v>633426.01176845585</v>
      </c>
      <c r="AH440" s="71">
        <v>2122171.4337881468</v>
      </c>
      <c r="AI440" s="71">
        <v>39625823.743499048</v>
      </c>
      <c r="AJ440" s="71">
        <v>31685679.09347282</v>
      </c>
      <c r="AK440" s="71">
        <v>0</v>
      </c>
      <c r="AL440" s="71">
        <v>0</v>
      </c>
      <c r="AM440" s="71">
        <v>2603459.1605821759</v>
      </c>
      <c r="AN440" s="71">
        <v>0</v>
      </c>
      <c r="AO440" s="71">
        <v>0</v>
      </c>
      <c r="AP440" s="71">
        <v>85058314.338713318</v>
      </c>
      <c r="AQ440" s="72"/>
      <c r="AR440" s="71">
        <v>249</v>
      </c>
      <c r="AS440" s="71">
        <v>78</v>
      </c>
      <c r="AT440" s="71">
        <v>0</v>
      </c>
      <c r="AU440" s="71">
        <v>0</v>
      </c>
      <c r="AV440" s="71">
        <v>0</v>
      </c>
      <c r="AW440" s="71">
        <v>0</v>
      </c>
      <c r="AX440" s="71"/>
      <c r="AY440" s="72"/>
      <c r="AZ440" s="71">
        <v>1135.9000000000001</v>
      </c>
      <c r="BA440" s="71">
        <v>6326.8</v>
      </c>
      <c r="BB440" s="71">
        <v>0</v>
      </c>
      <c r="BC440" s="71">
        <v>0</v>
      </c>
      <c r="BD440" s="71">
        <v>0</v>
      </c>
      <c r="BE440" s="71">
        <v>0</v>
      </c>
      <c r="BF440" s="71"/>
      <c r="BG440" s="72"/>
      <c r="BH440" s="71">
        <v>0</v>
      </c>
      <c r="BI440" s="71">
        <v>0</v>
      </c>
      <c r="BJ440" s="71">
        <v>0</v>
      </c>
      <c r="BK440" s="71">
        <v>0</v>
      </c>
      <c r="BL440" s="71">
        <v>8.4730000000000008</v>
      </c>
      <c r="BM440" s="71">
        <v>0</v>
      </c>
      <c r="BN440" s="72"/>
      <c r="BO440" s="71">
        <v>0</v>
      </c>
      <c r="BP440" s="71">
        <v>0</v>
      </c>
      <c r="BQ440" s="71">
        <v>0</v>
      </c>
      <c r="BR440" s="71">
        <v>0</v>
      </c>
      <c r="BS440" s="71">
        <v>1</v>
      </c>
      <c r="BT440" s="71">
        <v>0</v>
      </c>
      <c r="BU440"/>
      <c r="BV440" s="70">
        <v>0</v>
      </c>
      <c r="BW440" s="70">
        <v>0</v>
      </c>
      <c r="BX440" s="70">
        <v>8.4730000000000008</v>
      </c>
      <c r="BY440" s="70">
        <v>0</v>
      </c>
      <c r="BZ440" s="70">
        <v>0</v>
      </c>
      <c r="CA440" s="70">
        <v>0</v>
      </c>
      <c r="CB440" s="70">
        <v>0</v>
      </c>
      <c r="CC440" s="70">
        <v>0</v>
      </c>
      <c r="CD440" s="70">
        <v>0</v>
      </c>
    </row>
    <row r="441" spans="1:82">
      <c r="A441" s="70" t="s">
        <v>2210</v>
      </c>
      <c r="B441" s="70">
        <v>421</v>
      </c>
      <c r="C441" s="70">
        <v>13</v>
      </c>
      <c r="D441" s="70">
        <v>25</v>
      </c>
      <c r="E441" s="70">
        <v>2016</v>
      </c>
      <c r="F441" s="70" t="s">
        <v>155</v>
      </c>
      <c r="G441" s="70" t="s">
        <v>2197</v>
      </c>
      <c r="H441" s="70" t="s">
        <v>2198</v>
      </c>
      <c r="I441" s="148"/>
      <c r="J441" s="71">
        <v>14.0895345435691</v>
      </c>
      <c r="K441" s="71">
        <v>0.76832381260208182</v>
      </c>
      <c r="L441" s="71">
        <v>11.090462863893135</v>
      </c>
      <c r="M441" s="71">
        <v>25.396184435480595</v>
      </c>
      <c r="N441" s="71">
        <v>21.103078998805419</v>
      </c>
      <c r="O441" s="71">
        <v>19.517648437134518</v>
      </c>
      <c r="P441" s="71">
        <v>25.493713988016587</v>
      </c>
      <c r="Q441" s="71">
        <v>1.3226553535435577</v>
      </c>
      <c r="R441" s="71">
        <v>10.333765988887665</v>
      </c>
      <c r="S441" s="71">
        <v>2.9322800425612066</v>
      </c>
      <c r="T441" s="72"/>
      <c r="U441" s="71">
        <v>1840685</v>
      </c>
      <c r="V441" s="71">
        <v>381</v>
      </c>
      <c r="W441" s="71">
        <v>187</v>
      </c>
      <c r="X441" s="71">
        <v>6593</v>
      </c>
      <c r="Y441" s="71">
        <v>7267</v>
      </c>
      <c r="Z441" s="71">
        <v>11479</v>
      </c>
      <c r="AA441" s="71">
        <v>5247</v>
      </c>
      <c r="AB441" s="71">
        <v>18726</v>
      </c>
      <c r="AC441" s="71">
        <v>1764905.5106826869</v>
      </c>
      <c r="AD441" s="71">
        <v>2.932280042561207</v>
      </c>
      <c r="AE441" s="72"/>
      <c r="AF441" s="71">
        <v>9920310.7994788606</v>
      </c>
      <c r="AG441" s="71">
        <v>601527.14539833728</v>
      </c>
      <c r="AH441" s="71">
        <v>1706792.476843168</v>
      </c>
      <c r="AI441" s="71">
        <v>39287114.135286622</v>
      </c>
      <c r="AJ441" s="71">
        <v>30254609.625102632</v>
      </c>
      <c r="AK441" s="71">
        <v>0</v>
      </c>
      <c r="AL441" s="71">
        <v>0</v>
      </c>
      <c r="AM441" s="71">
        <v>2568313.526023102</v>
      </c>
      <c r="AN441" s="71">
        <v>0</v>
      </c>
      <c r="AO441" s="71">
        <v>0</v>
      </c>
      <c r="AP441" s="71">
        <v>84338667.708132729</v>
      </c>
      <c r="AQ441" s="72"/>
      <c r="AR441" s="71">
        <v>271</v>
      </c>
      <c r="AS441" s="71">
        <v>94</v>
      </c>
      <c r="AT441" s="71">
        <v>0</v>
      </c>
      <c r="AU441" s="71">
        <v>0</v>
      </c>
      <c r="AV441" s="71">
        <v>0</v>
      </c>
      <c r="AW441" s="71">
        <v>0</v>
      </c>
      <c r="AX441" s="71"/>
      <c r="AY441" s="72"/>
      <c r="AZ441" s="71">
        <v>1235.3</v>
      </c>
      <c r="BA441" s="71">
        <v>7109.7</v>
      </c>
      <c r="BB441" s="71">
        <v>0</v>
      </c>
      <c r="BC441" s="71">
        <v>0</v>
      </c>
      <c r="BD441" s="71">
        <v>0</v>
      </c>
      <c r="BE441" s="71">
        <v>0</v>
      </c>
      <c r="BF441" s="71"/>
      <c r="BG441" s="72"/>
      <c r="BH441" s="71">
        <v>0</v>
      </c>
      <c r="BI441" s="71">
        <v>0</v>
      </c>
      <c r="BJ441" s="71">
        <v>0</v>
      </c>
      <c r="BK441" s="71">
        <v>0</v>
      </c>
      <c r="BL441" s="71">
        <v>8.2949999999999999</v>
      </c>
      <c r="BM441" s="71">
        <v>0</v>
      </c>
      <c r="BN441" s="72"/>
      <c r="BO441" s="71">
        <v>0</v>
      </c>
      <c r="BP441" s="71">
        <v>0</v>
      </c>
      <c r="BQ441" s="71">
        <v>0</v>
      </c>
      <c r="BR441" s="71">
        <v>0</v>
      </c>
      <c r="BS441" s="71">
        <v>1</v>
      </c>
      <c r="BT441" s="71">
        <v>0</v>
      </c>
      <c r="BU441"/>
      <c r="BV441" s="70">
        <v>0</v>
      </c>
      <c r="BW441" s="70">
        <v>0</v>
      </c>
      <c r="BX441" s="70">
        <v>8.2949999999999999</v>
      </c>
      <c r="BY441" s="70">
        <v>0</v>
      </c>
      <c r="BZ441" s="70">
        <v>0</v>
      </c>
      <c r="CA441" s="70">
        <v>0</v>
      </c>
      <c r="CB441" s="70">
        <v>0</v>
      </c>
      <c r="CC441" s="70">
        <v>0</v>
      </c>
      <c r="CD441" s="70">
        <v>0</v>
      </c>
    </row>
    <row r="442" spans="1:82">
      <c r="A442" s="70" t="s">
        <v>2211</v>
      </c>
      <c r="B442" s="70">
        <v>422</v>
      </c>
      <c r="C442" s="70">
        <v>14</v>
      </c>
      <c r="D442" s="70">
        <v>25</v>
      </c>
      <c r="E442" s="70">
        <v>2017</v>
      </c>
      <c r="F442" s="70" t="s">
        <v>156</v>
      </c>
      <c r="G442" s="70" t="s">
        <v>2197</v>
      </c>
      <c r="H442" s="70" t="s">
        <v>2198</v>
      </c>
      <c r="I442" s="148"/>
      <c r="J442" s="71">
        <v>14.685785152957067</v>
      </c>
      <c r="K442" s="71">
        <v>0.78442584723772901</v>
      </c>
      <c r="L442" s="71">
        <v>10.317059391881353</v>
      </c>
      <c r="M442" s="71">
        <v>25.16835072794521</v>
      </c>
      <c r="N442" s="71">
        <v>21.584340344807341</v>
      </c>
      <c r="O442" s="71">
        <v>19.107176835641386</v>
      </c>
      <c r="P442" s="71">
        <v>24.535609708555551</v>
      </c>
      <c r="Q442" s="71">
        <v>1.2525357035220399</v>
      </c>
      <c r="R442" s="71">
        <v>10.081864705502818</v>
      </c>
      <c r="S442" s="71">
        <v>5.0941356819356338</v>
      </c>
      <c r="T442" s="72"/>
      <c r="U442" s="71">
        <v>2044179</v>
      </c>
      <c r="V442" s="71">
        <v>381</v>
      </c>
      <c r="W442" s="71">
        <v>187</v>
      </c>
      <c r="X442" s="71">
        <v>6593</v>
      </c>
      <c r="Y442" s="71">
        <v>7266</v>
      </c>
      <c r="Z442" s="71">
        <v>11424</v>
      </c>
      <c r="AA442" s="71">
        <v>5082</v>
      </c>
      <c r="AB442" s="71">
        <v>18338</v>
      </c>
      <c r="AC442" s="71">
        <v>1756049</v>
      </c>
      <c r="AD442" s="71">
        <v>5.0941356819356338</v>
      </c>
      <c r="AE442" s="72"/>
      <c r="AF442" s="71">
        <v>11029310.422613541</v>
      </c>
      <c r="AG442" s="71">
        <v>622559.94457802339</v>
      </c>
      <c r="AH442" s="71">
        <v>2175092.9459122112</v>
      </c>
      <c r="AI442" s="71">
        <v>39920081.933185384</v>
      </c>
      <c r="AJ442" s="71">
        <v>31938419.353660941</v>
      </c>
      <c r="AK442" s="71">
        <v>0</v>
      </c>
      <c r="AL442" s="71">
        <v>0</v>
      </c>
      <c r="AM442" s="71">
        <v>2519033.8853330179</v>
      </c>
      <c r="AN442" s="71">
        <v>0</v>
      </c>
      <c r="AO442" s="71">
        <v>0</v>
      </c>
      <c r="AP442" s="71">
        <v>88204498.485283121</v>
      </c>
      <c r="AQ442" s="72"/>
      <c r="AR442" s="71">
        <v>283</v>
      </c>
      <c r="AS442" s="71">
        <v>116</v>
      </c>
      <c r="AT442" s="71">
        <v>0</v>
      </c>
      <c r="AU442" s="71">
        <v>0</v>
      </c>
      <c r="AV442" s="71">
        <v>0</v>
      </c>
      <c r="AW442" s="71">
        <v>0</v>
      </c>
      <c r="AX442" s="71"/>
      <c r="AY442" s="72"/>
      <c r="AZ442" s="71">
        <v>1295.0999999999999</v>
      </c>
      <c r="BA442" s="71">
        <v>9404.8000000000011</v>
      </c>
      <c r="BB442" s="71">
        <v>0</v>
      </c>
      <c r="BC442" s="71">
        <v>0</v>
      </c>
      <c r="BD442" s="71">
        <v>0</v>
      </c>
      <c r="BE442" s="71">
        <v>0</v>
      </c>
      <c r="BF442" s="71"/>
      <c r="BG442" s="72"/>
      <c r="BH442" s="71">
        <v>0</v>
      </c>
      <c r="BI442" s="71">
        <v>0</v>
      </c>
      <c r="BJ442" s="71">
        <v>0</v>
      </c>
      <c r="BK442" s="71">
        <v>0</v>
      </c>
      <c r="BL442" s="71">
        <v>7.87</v>
      </c>
      <c r="BM442" s="71">
        <v>0</v>
      </c>
      <c r="BN442" s="72"/>
      <c r="BO442" s="71">
        <v>0</v>
      </c>
      <c r="BP442" s="71">
        <v>0</v>
      </c>
      <c r="BQ442" s="71">
        <v>0</v>
      </c>
      <c r="BR442" s="71">
        <v>0</v>
      </c>
      <c r="BS442" s="71">
        <v>1</v>
      </c>
      <c r="BT442" s="71">
        <v>0</v>
      </c>
      <c r="BU442"/>
      <c r="BV442" s="70">
        <v>0</v>
      </c>
      <c r="BW442" s="70">
        <v>0</v>
      </c>
      <c r="BX442" s="70">
        <v>7.87</v>
      </c>
      <c r="BY442" s="70">
        <v>0</v>
      </c>
      <c r="BZ442" s="70">
        <v>0</v>
      </c>
      <c r="CA442" s="70">
        <v>0</v>
      </c>
      <c r="CB442" s="70">
        <v>0</v>
      </c>
      <c r="CC442" s="70">
        <v>0</v>
      </c>
      <c r="CD442" s="70">
        <v>0</v>
      </c>
    </row>
    <row r="443" spans="1:82">
      <c r="A443" s="70" t="s">
        <v>2212</v>
      </c>
      <c r="B443" s="70">
        <v>423</v>
      </c>
      <c r="C443" s="70">
        <v>15</v>
      </c>
      <c r="D443" s="70">
        <v>25</v>
      </c>
      <c r="E443" s="70">
        <v>2018</v>
      </c>
      <c r="F443" s="70" t="s">
        <v>183</v>
      </c>
      <c r="G443" s="70" t="s">
        <v>2197</v>
      </c>
      <c r="H443" s="70" t="s">
        <v>2198</v>
      </c>
      <c r="I443" s="148"/>
      <c r="J443" s="71">
        <v>12.62729307393526</v>
      </c>
      <c r="K443" s="71">
        <v>0.73234003827696104</v>
      </c>
      <c r="L443" s="71">
        <v>9.6076210011182734</v>
      </c>
      <c r="M443" s="71">
        <v>25.559915683251216</v>
      </c>
      <c r="N443" s="71">
        <v>19.840763312468809</v>
      </c>
      <c r="O443" s="71">
        <v>18.710448843096849</v>
      </c>
      <c r="P443" s="71">
        <v>23.426217210339583</v>
      </c>
      <c r="Q443" s="71">
        <v>1.1488409858494899</v>
      </c>
      <c r="R443" s="71">
        <v>10.111837667097298</v>
      </c>
      <c r="S443" s="71">
        <v>4.4413734526947772</v>
      </c>
      <c r="T443" s="72"/>
      <c r="U443" s="71">
        <v>1834243</v>
      </c>
      <c r="V443" s="71">
        <v>381</v>
      </c>
      <c r="W443" s="71">
        <v>187</v>
      </c>
      <c r="X443" s="71">
        <v>6593</v>
      </c>
      <c r="Y443" s="71">
        <v>7363</v>
      </c>
      <c r="Z443" s="71">
        <v>11401</v>
      </c>
      <c r="AA443" s="71">
        <v>4901</v>
      </c>
      <c r="AB443" s="71">
        <v>18126</v>
      </c>
      <c r="AC443" s="71">
        <v>1754367</v>
      </c>
      <c r="AD443" s="71">
        <v>4.4413734526947772</v>
      </c>
      <c r="AE443" s="72"/>
      <c r="AF443" s="71">
        <v>9541214.1489558499</v>
      </c>
      <c r="AG443" s="71">
        <v>553084.21167980554</v>
      </c>
      <c r="AH443" s="71">
        <v>2051248.2651119269</v>
      </c>
      <c r="AI443" s="71">
        <v>38518095.192665391</v>
      </c>
      <c r="AJ443" s="71">
        <v>28993497.23812164</v>
      </c>
      <c r="AK443" s="71">
        <v>0</v>
      </c>
      <c r="AL443" s="71">
        <v>0</v>
      </c>
      <c r="AM443" s="71">
        <v>2495064.0327593479</v>
      </c>
      <c r="AN443" s="71">
        <v>0</v>
      </c>
      <c r="AO443" s="71">
        <v>0</v>
      </c>
      <c r="AP443" s="71">
        <v>82152203.089293972</v>
      </c>
      <c r="AQ443" s="72"/>
      <c r="AR443" s="71">
        <v>296</v>
      </c>
      <c r="AS443" s="71">
        <v>156</v>
      </c>
      <c r="AT443" s="71">
        <v>0</v>
      </c>
      <c r="AU443" s="71">
        <v>0</v>
      </c>
      <c r="AV443" s="71">
        <v>0</v>
      </c>
      <c r="AW443" s="71">
        <v>0</v>
      </c>
      <c r="AX443" s="71"/>
      <c r="AY443" s="72"/>
      <c r="AZ443" s="71">
        <v>1359</v>
      </c>
      <c r="BA443" s="71">
        <v>12563</v>
      </c>
      <c r="BB443" s="71">
        <v>0</v>
      </c>
      <c r="BC443" s="71">
        <v>0</v>
      </c>
      <c r="BD443" s="71">
        <v>0</v>
      </c>
      <c r="BE443" s="71">
        <v>0</v>
      </c>
      <c r="BF443" s="71"/>
      <c r="BG443" s="72"/>
      <c r="BH443" s="71">
        <v>0</v>
      </c>
      <c r="BI443" s="71">
        <v>0</v>
      </c>
      <c r="BJ443" s="71">
        <v>0</v>
      </c>
      <c r="BK443" s="71">
        <v>0</v>
      </c>
      <c r="BL443" s="71">
        <v>7.6109999999999998</v>
      </c>
      <c r="BM443" s="71">
        <v>0</v>
      </c>
      <c r="BN443" s="72"/>
      <c r="BO443" s="71">
        <v>0</v>
      </c>
      <c r="BP443" s="71">
        <v>0</v>
      </c>
      <c r="BQ443" s="71">
        <v>0</v>
      </c>
      <c r="BR443" s="71">
        <v>0</v>
      </c>
      <c r="BS443" s="71">
        <v>1</v>
      </c>
      <c r="BT443" s="71">
        <v>0</v>
      </c>
      <c r="BU443"/>
      <c r="BV443" s="70">
        <v>0</v>
      </c>
      <c r="BW443" s="70">
        <v>0</v>
      </c>
      <c r="BX443" s="70">
        <v>7.6109999999999998</v>
      </c>
      <c r="BY443" s="70">
        <v>0</v>
      </c>
      <c r="BZ443" s="70">
        <v>0</v>
      </c>
      <c r="CA443" s="70">
        <v>0</v>
      </c>
      <c r="CB443" s="70">
        <v>0</v>
      </c>
      <c r="CC443" s="70">
        <v>0</v>
      </c>
      <c r="CD443" s="70">
        <v>0</v>
      </c>
    </row>
    <row r="444" spans="1:82">
      <c r="A444" s="70" t="s">
        <v>2213</v>
      </c>
      <c r="B444" s="70">
        <v>424</v>
      </c>
      <c r="C444" s="70">
        <v>16</v>
      </c>
      <c r="D444" s="70">
        <v>25</v>
      </c>
      <c r="E444" s="70">
        <v>2019</v>
      </c>
      <c r="F444" s="70" t="s">
        <v>158</v>
      </c>
      <c r="G444" s="1064" t="s">
        <v>2197</v>
      </c>
      <c r="H444" s="70" t="s">
        <v>2198</v>
      </c>
      <c r="I444" s="148"/>
      <c r="J444" s="71">
        <v>11.820632343560753</v>
      </c>
      <c r="K444" s="71">
        <v>0.6570751002319174</v>
      </c>
      <c r="L444" s="71">
        <v>9.6592619632297225</v>
      </c>
      <c r="M444" s="71">
        <v>24.36518808108708</v>
      </c>
      <c r="N444" s="71">
        <v>19.033154640832578</v>
      </c>
      <c r="O444" s="71">
        <v>17.815984140742106</v>
      </c>
      <c r="P444" s="71">
        <v>22.726386706935099</v>
      </c>
      <c r="Q444" s="71">
        <v>1.0918389143915299</v>
      </c>
      <c r="R444" s="71">
        <v>9.9459378917184793</v>
      </c>
      <c r="S444" s="71">
        <v>4.789067204256817</v>
      </c>
      <c r="T444" s="72"/>
      <c r="U444" s="71">
        <v>1796864</v>
      </c>
      <c r="V444" s="71">
        <v>381</v>
      </c>
      <c r="W444" s="71">
        <v>187</v>
      </c>
      <c r="X444" s="71">
        <v>6593</v>
      </c>
      <c r="Y444" s="71">
        <v>7277</v>
      </c>
      <c r="Z444" s="71">
        <v>11154</v>
      </c>
      <c r="AA444" s="71">
        <v>4719</v>
      </c>
      <c r="AB444" s="71">
        <v>17693</v>
      </c>
      <c r="AC444" s="71">
        <v>1753847</v>
      </c>
      <c r="AD444" s="71">
        <v>4.789067204256817</v>
      </c>
      <c r="AE444" s="72"/>
      <c r="AF444" s="71">
        <v>9082749.6346119829</v>
      </c>
      <c r="AG444" s="71">
        <v>533241.74191977142</v>
      </c>
      <c r="AH444" s="71">
        <v>2203207.224154565</v>
      </c>
      <c r="AI444" s="71">
        <v>39765081.719631657</v>
      </c>
      <c r="AJ444" s="71">
        <v>31001251.16504484</v>
      </c>
      <c r="AK444" s="71">
        <v>0</v>
      </c>
      <c r="AL444" s="71">
        <v>0</v>
      </c>
      <c r="AM444" s="71">
        <v>2409653.4071673108</v>
      </c>
      <c r="AN444" s="71">
        <v>0</v>
      </c>
      <c r="AO444" s="71">
        <v>0</v>
      </c>
      <c r="AP444" s="71">
        <v>84995184.892530128</v>
      </c>
      <c r="AQ444" s="72"/>
      <c r="AR444" s="71">
        <v>314</v>
      </c>
      <c r="AS444" s="71">
        <v>188</v>
      </c>
      <c r="AT444" s="71">
        <v>0</v>
      </c>
      <c r="AU444" s="71">
        <v>0</v>
      </c>
      <c r="AV444" s="71">
        <v>0</v>
      </c>
      <c r="AW444" s="71">
        <v>0</v>
      </c>
      <c r="AX444" s="71"/>
      <c r="AY444" s="72"/>
      <c r="AZ444" s="71">
        <v>1442.6</v>
      </c>
      <c r="BA444" s="71">
        <v>14068.8</v>
      </c>
      <c r="BB444" s="71">
        <v>0</v>
      </c>
      <c r="BC444" s="71">
        <v>0</v>
      </c>
      <c r="BD444" s="71">
        <v>0</v>
      </c>
      <c r="BE444" s="71">
        <v>0</v>
      </c>
      <c r="BF444" s="71"/>
      <c r="BG444" s="72"/>
      <c r="BH444" s="71">
        <v>0</v>
      </c>
      <c r="BI444" s="71">
        <v>0</v>
      </c>
      <c r="BJ444" s="71">
        <v>0</v>
      </c>
      <c r="BK444" s="71">
        <v>0</v>
      </c>
      <c r="BL444" s="71">
        <v>7.5229999999999997</v>
      </c>
      <c r="BM444" s="71">
        <v>0</v>
      </c>
      <c r="BN444" s="72"/>
      <c r="BO444" s="71">
        <v>0</v>
      </c>
      <c r="BP444" s="71">
        <v>0</v>
      </c>
      <c r="BQ444" s="71">
        <v>0</v>
      </c>
      <c r="BR444" s="71">
        <v>0</v>
      </c>
      <c r="BS444" s="71">
        <v>1</v>
      </c>
      <c r="BT444" s="71">
        <v>0</v>
      </c>
      <c r="BU444"/>
      <c r="BV444" s="70">
        <v>0</v>
      </c>
      <c r="BW444" s="70">
        <v>0</v>
      </c>
      <c r="BX444" s="70">
        <v>7.5229999999999997</v>
      </c>
      <c r="BY444" s="70">
        <v>0</v>
      </c>
      <c r="BZ444" s="70">
        <v>0</v>
      </c>
      <c r="CA444" s="70">
        <v>0</v>
      </c>
      <c r="CB444" s="70">
        <v>0</v>
      </c>
      <c r="CC444" s="70">
        <v>0</v>
      </c>
      <c r="CD444" s="70">
        <v>0</v>
      </c>
    </row>
    <row r="445" spans="1:82">
      <c r="A445" s="70" t="s">
        <v>2214</v>
      </c>
      <c r="B445" s="70">
        <v>425</v>
      </c>
      <c r="C445" s="70">
        <v>17</v>
      </c>
      <c r="D445" s="70">
        <v>25</v>
      </c>
      <c r="E445" s="70">
        <v>2020</v>
      </c>
      <c r="F445" s="70" t="s">
        <v>159</v>
      </c>
      <c r="G445" s="1064" t="s">
        <v>2197</v>
      </c>
      <c r="H445" s="70" t="s">
        <v>2198</v>
      </c>
      <c r="I445" s="148"/>
      <c r="J445" s="71">
        <v>9.2096894987198628</v>
      </c>
      <c r="K445" s="71">
        <v>0.57897959841774871</v>
      </c>
      <c r="L445" s="71">
        <v>8.1232718560146484</v>
      </c>
      <c r="M445" s="71">
        <v>18.73889863647095</v>
      </c>
      <c r="N445" s="71">
        <v>18.297577881037739</v>
      </c>
      <c r="O445" s="71">
        <v>15.183892117625073</v>
      </c>
      <c r="P445" s="71">
        <v>20.865068775794107</v>
      </c>
      <c r="Q445" s="71">
        <v>1.0097613489299</v>
      </c>
      <c r="R445" s="71">
        <v>9.7370354405614226</v>
      </c>
      <c r="S445" s="71">
        <v>4.1506417414368153</v>
      </c>
      <c r="T445" s="72"/>
      <c r="U445" s="71">
        <v>1372354</v>
      </c>
      <c r="V445" s="71">
        <v>313</v>
      </c>
      <c r="W445" s="71">
        <v>174</v>
      </c>
      <c r="X445" s="71">
        <v>5728</v>
      </c>
      <c r="Y445" s="71">
        <v>7064</v>
      </c>
      <c r="Z445" s="71">
        <v>10850</v>
      </c>
      <c r="AA445" s="71">
        <v>4605</v>
      </c>
      <c r="AB445" s="71">
        <v>17126</v>
      </c>
      <c r="AC445" s="71">
        <v>1726082</v>
      </c>
      <c r="AD445" s="71">
        <v>4.1506417414368153</v>
      </c>
      <c r="AE445" s="72"/>
      <c r="AF445" s="71">
        <v>7179136.5701091317</v>
      </c>
      <c r="AG445" s="71">
        <v>446544.00822497631</v>
      </c>
      <c r="AH445" s="71">
        <v>1952157.7335552622</v>
      </c>
      <c r="AI445" s="71">
        <v>31901796.32294067</v>
      </c>
      <c r="AJ445" s="71">
        <v>31015682.802477121</v>
      </c>
      <c r="AK445" s="71"/>
      <c r="AL445" s="71"/>
      <c r="AM445" s="71">
        <v>2235133.2738285498</v>
      </c>
      <c r="AN445" s="71"/>
      <c r="AO445" s="71"/>
      <c r="AP445" s="71">
        <v>74730450.711135715</v>
      </c>
      <c r="AQ445" s="72"/>
      <c r="AR445" s="71">
        <v>332</v>
      </c>
      <c r="AS445" s="71">
        <v>226</v>
      </c>
      <c r="AT445" s="71">
        <v>0</v>
      </c>
      <c r="AU445" s="71">
        <v>0</v>
      </c>
      <c r="AV445" s="71">
        <v>0</v>
      </c>
      <c r="AW445" s="71">
        <v>0</v>
      </c>
      <c r="AX445" s="71"/>
      <c r="AY445" s="72"/>
      <c r="AZ445" s="71">
        <v>1559.2</v>
      </c>
      <c r="BA445" s="71">
        <v>16785.2</v>
      </c>
      <c r="BB445" s="71">
        <v>0</v>
      </c>
      <c r="BC445" s="71">
        <v>0</v>
      </c>
      <c r="BD445" s="71">
        <v>0</v>
      </c>
      <c r="BE445" s="71">
        <v>0</v>
      </c>
      <c r="BF445" s="71"/>
      <c r="BG445" s="72"/>
      <c r="BH445" s="71">
        <v>0</v>
      </c>
      <c r="BI445" s="71">
        <v>0</v>
      </c>
      <c r="BJ445" s="71">
        <v>0</v>
      </c>
      <c r="BK445" s="71">
        <v>0</v>
      </c>
      <c r="BL445" s="71">
        <v>7.9210000000000003</v>
      </c>
      <c r="BM445" s="71">
        <v>0</v>
      </c>
      <c r="BN445" s="72"/>
      <c r="BO445" s="71">
        <v>0</v>
      </c>
      <c r="BP445" s="71">
        <v>0</v>
      </c>
      <c r="BQ445" s="71">
        <v>0</v>
      </c>
      <c r="BR445" s="71">
        <v>0</v>
      </c>
      <c r="BS445" s="71">
        <v>1</v>
      </c>
      <c r="BT445" s="71">
        <v>0</v>
      </c>
      <c r="BU445"/>
      <c r="BV445" s="70">
        <v>0</v>
      </c>
      <c r="BW445" s="70">
        <v>0</v>
      </c>
      <c r="BX445" s="70">
        <v>7.9210000000000003</v>
      </c>
      <c r="BY445" s="70">
        <v>0</v>
      </c>
      <c r="BZ445" s="70">
        <v>0</v>
      </c>
      <c r="CA445" s="70">
        <v>0</v>
      </c>
      <c r="CB445" s="70">
        <v>0</v>
      </c>
      <c r="CC445" s="70">
        <v>0</v>
      </c>
      <c r="CD445" s="70">
        <v>0</v>
      </c>
    </row>
    <row r="446" spans="1:82">
      <c r="A446" s="70" t="s">
        <v>2215</v>
      </c>
      <c r="B446" s="70">
        <v>425</v>
      </c>
      <c r="C446" s="70">
        <v>18</v>
      </c>
      <c r="D446" s="70">
        <v>25</v>
      </c>
      <c r="E446" s="70">
        <v>2021</v>
      </c>
      <c r="F446" s="70" t="s">
        <v>160</v>
      </c>
      <c r="G446" s="70" t="s">
        <v>2197</v>
      </c>
      <c r="H446" s="70" t="s">
        <v>2198</v>
      </c>
      <c r="I446" s="148"/>
      <c r="J446" s="71">
        <v>10.152829191192744</v>
      </c>
      <c r="K446" s="71">
        <v>0.65604365526778552</v>
      </c>
      <c r="L446" s="71">
        <v>7.7449798909789953</v>
      </c>
      <c r="M446" s="71">
        <v>21.208618432809946</v>
      </c>
      <c r="N446" s="71">
        <v>17.769263826791786</v>
      </c>
      <c r="O446" s="71">
        <v>14.556342996222307</v>
      </c>
      <c r="P446" s="71">
        <v>20.97944370585018</v>
      </c>
      <c r="Q446" s="71">
        <v>0.97272920924128503</v>
      </c>
      <c r="R446" s="71">
        <v>9.7053269619017382</v>
      </c>
      <c r="S446" s="71">
        <v>2.2885691321566548</v>
      </c>
      <c r="T446" s="72"/>
      <c r="U446" s="71">
        <v>1593296</v>
      </c>
      <c r="V446" s="71">
        <v>313</v>
      </c>
      <c r="W446" s="71">
        <v>174</v>
      </c>
      <c r="X446" s="71">
        <v>5728</v>
      </c>
      <c r="Y446" s="71">
        <v>6974</v>
      </c>
      <c r="Z446" s="71">
        <v>10710</v>
      </c>
      <c r="AA446" s="71">
        <v>4515</v>
      </c>
      <c r="AB446" s="71">
        <v>16660</v>
      </c>
      <c r="AC446" s="71">
        <v>1669048.9999999998</v>
      </c>
      <c r="AD446" s="71">
        <v>2.2885691321566548</v>
      </c>
      <c r="AE446" s="72"/>
      <c r="AF446" s="71">
        <v>7816845.891489869</v>
      </c>
      <c r="AG446" s="71">
        <v>497257.00570949487</v>
      </c>
      <c r="AH446" s="71">
        <v>1796077.0164288066</v>
      </c>
      <c r="AI446" s="71">
        <v>34040899.041407906</v>
      </c>
      <c r="AJ446" s="71">
        <v>27945903.439497039</v>
      </c>
      <c r="AK446" s="71">
        <v>0</v>
      </c>
      <c r="AL446" s="71">
        <v>0</v>
      </c>
      <c r="AM446" s="71">
        <v>2186856.3708779966</v>
      </c>
      <c r="AN446" s="71">
        <v>0</v>
      </c>
      <c r="AO446" s="71">
        <v>0</v>
      </c>
      <c r="AP446" s="71">
        <v>74283838.765411109</v>
      </c>
      <c r="AQ446" s="72"/>
      <c r="AR446" s="71">
        <v>358</v>
      </c>
      <c r="AS446" s="71">
        <v>248</v>
      </c>
      <c r="AT446" s="71">
        <v>0</v>
      </c>
      <c r="AU446" s="71">
        <v>0</v>
      </c>
      <c r="AV446" s="71">
        <v>0</v>
      </c>
      <c r="AW446" s="71">
        <v>0</v>
      </c>
      <c r="AX446" s="71"/>
      <c r="AY446" s="72"/>
      <c r="AZ446" s="71">
        <v>1751.3</v>
      </c>
      <c r="BA446" s="71">
        <v>19932.8</v>
      </c>
      <c r="BB446" s="71">
        <v>0</v>
      </c>
      <c r="BC446" s="71">
        <v>0</v>
      </c>
      <c r="BD446" s="71">
        <v>0</v>
      </c>
      <c r="BE446" s="71">
        <v>0</v>
      </c>
      <c r="BF446" s="71"/>
      <c r="BG446" s="72"/>
      <c r="BH446" s="71">
        <v>0</v>
      </c>
      <c r="BI446" s="71">
        <v>0</v>
      </c>
      <c r="BJ446" s="71">
        <v>0</v>
      </c>
      <c r="BK446" s="71">
        <v>0</v>
      </c>
      <c r="BL446" s="71">
        <v>4.2640000000000002</v>
      </c>
      <c r="BM446" s="71">
        <v>0</v>
      </c>
      <c r="BN446" s="72"/>
      <c r="BO446" s="71">
        <v>0</v>
      </c>
      <c r="BP446" s="71">
        <v>0</v>
      </c>
      <c r="BQ446" s="71">
        <v>0</v>
      </c>
      <c r="BR446" s="71">
        <v>0</v>
      </c>
      <c r="BS446" s="71">
        <v>1</v>
      </c>
      <c r="BT446" s="71">
        <v>0</v>
      </c>
      <c r="BU446"/>
      <c r="BV446" s="70">
        <v>0</v>
      </c>
      <c r="BW446" s="70">
        <v>0</v>
      </c>
      <c r="BX446" s="70">
        <v>4.2640000000000002</v>
      </c>
      <c r="BY446" s="70">
        <v>0</v>
      </c>
      <c r="BZ446" s="70">
        <v>0</v>
      </c>
      <c r="CA446" s="70">
        <v>0</v>
      </c>
      <c r="CB446" s="70">
        <v>0</v>
      </c>
      <c r="CC446" s="70">
        <v>0</v>
      </c>
      <c r="CD446" s="70">
        <v>0</v>
      </c>
    </row>
    <row r="447" spans="1:82">
      <c r="A447" s="70" t="s">
        <v>2216</v>
      </c>
      <c r="B447" s="70">
        <v>425</v>
      </c>
      <c r="C447" s="70">
        <v>19</v>
      </c>
      <c r="D447" s="70">
        <v>25</v>
      </c>
      <c r="E447" s="70">
        <v>2022</v>
      </c>
      <c r="F447" s="70" t="s">
        <v>161</v>
      </c>
      <c r="G447" s="70" t="s">
        <v>2197</v>
      </c>
      <c r="H447" s="70" t="s">
        <v>2198</v>
      </c>
      <c r="I447" s="148"/>
      <c r="J447" s="71">
        <v>8.5848533178884736</v>
      </c>
      <c r="K447" s="71">
        <v>0.5908639887823276</v>
      </c>
      <c r="L447" s="71">
        <v>7.2459938253428131</v>
      </c>
      <c r="M447" s="71">
        <v>20.030273401539201</v>
      </c>
      <c r="N447" s="71">
        <v>17.718556299347206</v>
      </c>
      <c r="O447" s="71">
        <v>15.380808100051006</v>
      </c>
      <c r="P447" s="71">
        <v>20.655272806631356</v>
      </c>
      <c r="Q447" s="71">
        <v>0.9608735694006294</v>
      </c>
      <c r="R447" s="71">
        <v>9.5309404689863886</v>
      </c>
      <c r="S447" s="71">
        <v>1.9550622880549271</v>
      </c>
      <c r="T447" s="72"/>
      <c r="U447" s="71">
        <v>1631231</v>
      </c>
      <c r="V447" s="71">
        <v>313</v>
      </c>
      <c r="W447" s="71">
        <v>174</v>
      </c>
      <c r="X447" s="71">
        <v>5728</v>
      </c>
      <c r="Y447" s="71">
        <v>7051</v>
      </c>
      <c r="Z447" s="71">
        <v>10752</v>
      </c>
      <c r="AA447" s="71">
        <v>4513</v>
      </c>
      <c r="AB447" s="71">
        <v>16322</v>
      </c>
      <c r="AC447" s="71">
        <v>1659644.9999999998</v>
      </c>
      <c r="AD447" s="71">
        <v>1.9550622880549271</v>
      </c>
      <c r="AE447" s="72"/>
      <c r="AF447" s="71">
        <v>6801117.2182920398</v>
      </c>
      <c r="AG447" s="71">
        <v>477925.01702958904</v>
      </c>
      <c r="AH447" s="71">
        <v>1974139.9124409594</v>
      </c>
      <c r="AI447" s="71">
        <v>33293016.356246568</v>
      </c>
      <c r="AJ447" s="71">
        <v>29213444.864647113</v>
      </c>
      <c r="AK447" s="71">
        <v>0</v>
      </c>
      <c r="AL447" s="71">
        <v>0</v>
      </c>
      <c r="AM447" s="71">
        <v>2107615.6993129402</v>
      </c>
      <c r="AN447" s="71">
        <v>0</v>
      </c>
      <c r="AO447" s="71">
        <v>0</v>
      </c>
      <c r="AP447" s="71">
        <v>73867259.067969218</v>
      </c>
      <c r="AQ447" s="72"/>
      <c r="AR447" s="71">
        <v>370</v>
      </c>
      <c r="AS447" s="71">
        <v>267</v>
      </c>
      <c r="AT447" s="71">
        <v>0</v>
      </c>
      <c r="AU447" s="71">
        <v>0</v>
      </c>
      <c r="AV447" s="71">
        <v>0</v>
      </c>
      <c r="AW447" s="71">
        <v>0</v>
      </c>
      <c r="AX447" s="71"/>
      <c r="AY447" s="72"/>
      <c r="AZ447" s="71">
        <v>1844.200000000001</v>
      </c>
      <c r="BA447" s="71">
        <v>20873.699999999997</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2217</v>
      </c>
      <c r="B448" s="70">
        <v>425</v>
      </c>
      <c r="C448" s="70">
        <v>20</v>
      </c>
      <c r="D448" s="70">
        <v>25</v>
      </c>
      <c r="E448" s="70">
        <v>2023</v>
      </c>
      <c r="F448" s="70" t="s">
        <v>1539</v>
      </c>
      <c r="G448" s="70" t="s">
        <v>2197</v>
      </c>
      <c r="H448" s="70" t="s">
        <v>2198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383</v>
      </c>
      <c r="AS448" s="71">
        <v>271</v>
      </c>
      <c r="AT448" s="71">
        <v>0</v>
      </c>
      <c r="AU448" s="71">
        <v>0</v>
      </c>
      <c r="AV448" s="71">
        <v>0</v>
      </c>
      <c r="AW448" s="71">
        <v>0</v>
      </c>
      <c r="AX448" s="71"/>
      <c r="AY448" s="72"/>
      <c r="AZ448" s="71">
        <v>1923.700000000001</v>
      </c>
      <c r="BA448" s="71">
        <v>21071.699999999997</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2218</v>
      </c>
      <c r="B449" s="70">
        <v>425</v>
      </c>
      <c r="C449" s="70">
        <v>21</v>
      </c>
      <c r="D449" s="70">
        <v>25</v>
      </c>
      <c r="E449" s="70">
        <v>2024</v>
      </c>
      <c r="F449" s="70" t="s">
        <v>1554</v>
      </c>
      <c r="G449" s="70" t="s">
        <v>2197</v>
      </c>
      <c r="H449" s="70" t="s">
        <v>2198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2219</v>
      </c>
      <c r="B450" s="70">
        <v>69</v>
      </c>
      <c r="C450" s="70">
        <v>1</v>
      </c>
      <c r="D450" s="70">
        <v>5</v>
      </c>
      <c r="E450" s="70">
        <v>1990</v>
      </c>
      <c r="F450" s="70" t="s">
        <v>787</v>
      </c>
      <c r="G450" s="70" t="s">
        <v>2220</v>
      </c>
      <c r="H450" s="70" t="s">
        <v>2221</v>
      </c>
      <c r="I450" s="148"/>
      <c r="J450" s="71">
        <v>101.2992486903956</v>
      </c>
      <c r="K450" s="71">
        <v>2.7203132729904409</v>
      </c>
      <c r="L450" s="71">
        <v>0</v>
      </c>
      <c r="M450" s="71">
        <v>27.476611334991301</v>
      </c>
      <c r="N450" s="71">
        <v>12.65578854882312</v>
      </c>
      <c r="O450" s="71">
        <v>13.01202976095802</v>
      </c>
      <c r="P450" s="71">
        <v>14.34448464029721</v>
      </c>
      <c r="Q450" s="71">
        <v>0.81377834485167899</v>
      </c>
      <c r="R450" s="71">
        <v>0</v>
      </c>
      <c r="S450" s="71">
        <v>0.88366545710902278</v>
      </c>
      <c r="T450" s="72"/>
      <c r="U450" s="71">
        <v>8621259</v>
      </c>
      <c r="V450" s="71">
        <v>1018</v>
      </c>
      <c r="W450" s="71">
        <v>0</v>
      </c>
      <c r="X450" s="71">
        <v>10448</v>
      </c>
      <c r="Y450" s="71">
        <v>4054</v>
      </c>
      <c r="Z450" s="71">
        <v>5352</v>
      </c>
      <c r="AA450" s="71">
        <v>3483</v>
      </c>
      <c r="AB450" s="71">
        <v>13213</v>
      </c>
      <c r="AC450" s="71">
        <v>0</v>
      </c>
      <c r="AD450" s="71">
        <v>0.88366545710902278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2222</v>
      </c>
      <c r="B451" s="70">
        <v>70</v>
      </c>
      <c r="C451" s="70">
        <v>2</v>
      </c>
      <c r="D451" s="70">
        <v>5</v>
      </c>
      <c r="E451" s="70">
        <v>2005</v>
      </c>
      <c r="F451" s="70" t="s">
        <v>789</v>
      </c>
      <c r="G451" s="70" t="s">
        <v>2220</v>
      </c>
      <c r="H451" s="70" t="s">
        <v>2221</v>
      </c>
      <c r="I451" s="148"/>
      <c r="J451" s="71">
        <v>85.861369522750337</v>
      </c>
      <c r="K451" s="71">
        <v>1.072517703751783</v>
      </c>
      <c r="L451" s="71">
        <v>0</v>
      </c>
      <c r="M451" s="71">
        <v>59.162939149403982</v>
      </c>
      <c r="N451" s="71">
        <v>18.36744159042896</v>
      </c>
      <c r="O451" s="71">
        <v>17.44662233941856</v>
      </c>
      <c r="P451" s="71">
        <v>17.042140628727971</v>
      </c>
      <c r="Q451" s="71">
        <v>0.78856813224828304</v>
      </c>
      <c r="R451" s="71">
        <v>0</v>
      </c>
      <c r="S451" s="71">
        <v>1.912594265087413</v>
      </c>
      <c r="T451" s="72"/>
      <c r="U451" s="71">
        <v>8727386</v>
      </c>
      <c r="V451" s="71">
        <v>468</v>
      </c>
      <c r="W451" s="71">
        <v>0</v>
      </c>
      <c r="X451" s="71">
        <v>11940</v>
      </c>
      <c r="Y451" s="71">
        <v>4996</v>
      </c>
      <c r="Z451" s="71">
        <v>8304</v>
      </c>
      <c r="AA451" s="71">
        <v>3389</v>
      </c>
      <c r="AB451" s="71">
        <v>13385</v>
      </c>
      <c r="AC451" s="71">
        <v>0</v>
      </c>
      <c r="AD451" s="71">
        <v>1.912594265087413</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2223</v>
      </c>
      <c r="B452" s="70">
        <v>71</v>
      </c>
      <c r="C452" s="70">
        <v>3</v>
      </c>
      <c r="D452" s="70">
        <v>5</v>
      </c>
      <c r="E452" s="70">
        <v>2006</v>
      </c>
      <c r="F452" s="70" t="s">
        <v>790</v>
      </c>
      <c r="G452" s="70" t="s">
        <v>2220</v>
      </c>
      <c r="H452" s="70" t="s">
        <v>2221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2224</v>
      </c>
      <c r="B453" s="70">
        <v>72</v>
      </c>
      <c r="C453" s="70">
        <v>4</v>
      </c>
      <c r="D453" s="70">
        <v>5</v>
      </c>
      <c r="E453" s="70">
        <v>2007</v>
      </c>
      <c r="F453" s="70" t="s">
        <v>791</v>
      </c>
      <c r="G453" s="70" t="s">
        <v>2220</v>
      </c>
      <c r="H453" s="70" t="s">
        <v>2221</v>
      </c>
      <c r="I453" s="148"/>
      <c r="J453" s="71">
        <v>76.97858707301657</v>
      </c>
      <c r="K453" s="71">
        <v>0.90350200920062129</v>
      </c>
      <c r="L453" s="71">
        <v>1.4991561554986721</v>
      </c>
      <c r="M453" s="71">
        <v>36.379814104271418</v>
      </c>
      <c r="N453" s="71">
        <v>18.72126255144077</v>
      </c>
      <c r="O453" s="71">
        <v>16.237149533497359</v>
      </c>
      <c r="P453" s="71">
        <v>15.62078781437623</v>
      </c>
      <c r="Q453" s="71">
        <v>0.85554866700535603</v>
      </c>
      <c r="R453" s="71">
        <v>0</v>
      </c>
      <c r="S453" s="71">
        <v>1.946403868737089</v>
      </c>
      <c r="T453" s="72"/>
      <c r="U453" s="71">
        <v>9337718</v>
      </c>
      <c r="V453" s="71">
        <v>395</v>
      </c>
      <c r="W453" s="71">
        <v>17</v>
      </c>
      <c r="X453" s="71">
        <v>8036</v>
      </c>
      <c r="Y453" s="71">
        <v>5296</v>
      </c>
      <c r="Z453" s="71">
        <v>8034</v>
      </c>
      <c r="AA453" s="71">
        <v>3059</v>
      </c>
      <c r="AB453" s="71">
        <v>13754</v>
      </c>
      <c r="AC453" s="71">
        <v>0</v>
      </c>
      <c r="AD453" s="71">
        <v>1.946403868737089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2225</v>
      </c>
      <c r="B454" s="70">
        <v>73</v>
      </c>
      <c r="C454" s="70">
        <v>5</v>
      </c>
      <c r="D454" s="70">
        <v>5</v>
      </c>
      <c r="E454" s="70">
        <v>2008</v>
      </c>
      <c r="F454" s="70" t="s">
        <v>792</v>
      </c>
      <c r="G454" s="70" t="s">
        <v>2220</v>
      </c>
      <c r="H454" s="70" t="s">
        <v>2221</v>
      </c>
      <c r="I454" s="148"/>
      <c r="J454" s="71">
        <v>88.631609395526326</v>
      </c>
      <c r="K454" s="71">
        <v>0.67472091474657425</v>
      </c>
      <c r="L454" s="71">
        <v>0</v>
      </c>
      <c r="M454" s="71">
        <v>36.275442447770793</v>
      </c>
      <c r="N454" s="71">
        <v>19.00918753911542</v>
      </c>
      <c r="O454" s="71">
        <v>15.954073924914921</v>
      </c>
      <c r="P454" s="71">
        <v>15.41426038800034</v>
      </c>
      <c r="Q454" s="71">
        <v>0.85651411379555997</v>
      </c>
      <c r="R454" s="71">
        <v>0</v>
      </c>
      <c r="S454" s="71">
        <v>1.613947374744461</v>
      </c>
      <c r="T454" s="72"/>
      <c r="U454" s="71">
        <v>11457660</v>
      </c>
      <c r="V454" s="71">
        <v>395</v>
      </c>
      <c r="W454" s="71">
        <v>0</v>
      </c>
      <c r="X454" s="71">
        <v>8036</v>
      </c>
      <c r="Y454" s="71">
        <v>5437</v>
      </c>
      <c r="Z454" s="71">
        <v>8171</v>
      </c>
      <c r="AA454" s="71">
        <v>3022</v>
      </c>
      <c r="AB454" s="71">
        <v>13996</v>
      </c>
      <c r="AC454" s="71">
        <v>0</v>
      </c>
      <c r="AD454" s="71">
        <v>1.613947374744461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2226</v>
      </c>
      <c r="B455" s="70">
        <v>74</v>
      </c>
      <c r="C455" s="70">
        <v>6</v>
      </c>
      <c r="D455" s="70">
        <v>5</v>
      </c>
      <c r="E455" s="70">
        <v>2009</v>
      </c>
      <c r="F455" s="70" t="s">
        <v>176</v>
      </c>
      <c r="G455" s="70" t="s">
        <v>2220</v>
      </c>
      <c r="H455" s="70" t="s">
        <v>2221</v>
      </c>
      <c r="I455" s="148"/>
      <c r="J455" s="71">
        <v>89.182096711376872</v>
      </c>
      <c r="K455" s="71">
        <v>0.72347028984710327</v>
      </c>
      <c r="L455" s="71">
        <v>0</v>
      </c>
      <c r="M455" s="71">
        <v>42.69961188688589</v>
      </c>
      <c r="N455" s="71">
        <v>18.77269854415697</v>
      </c>
      <c r="O455" s="71">
        <v>16.305839257662502</v>
      </c>
      <c r="P455" s="71">
        <v>14.567515567407151</v>
      </c>
      <c r="Q455" s="71">
        <v>0.82735610979678897</v>
      </c>
      <c r="R455" s="71">
        <v>0</v>
      </c>
      <c r="S455" s="71">
        <v>1.540599065354876</v>
      </c>
      <c r="T455" s="72"/>
      <c r="U455" s="71">
        <v>9063437</v>
      </c>
      <c r="V455" s="71">
        <v>445</v>
      </c>
      <c r="W455" s="71">
        <v>0</v>
      </c>
      <c r="X455" s="71">
        <v>10007</v>
      </c>
      <c r="Y455" s="71">
        <v>5547</v>
      </c>
      <c r="Z455" s="71">
        <v>8243</v>
      </c>
      <c r="AA455" s="71">
        <v>2932</v>
      </c>
      <c r="AB455" s="71">
        <v>14192</v>
      </c>
      <c r="AC455" s="71">
        <v>0</v>
      </c>
      <c r="AD455" s="71">
        <v>1.540599065354876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11.4</v>
      </c>
      <c r="BK455" s="71">
        <v>0</v>
      </c>
      <c r="BL455" s="71">
        <v>10.837</v>
      </c>
      <c r="BM455" s="71">
        <v>0</v>
      </c>
      <c r="BN455" s="72"/>
      <c r="BO455" s="71">
        <v>0</v>
      </c>
      <c r="BP455" s="71">
        <v>0</v>
      </c>
      <c r="BQ455" s="71">
        <v>1</v>
      </c>
      <c r="BR455" s="71">
        <v>0</v>
      </c>
      <c r="BS455" s="71">
        <v>2</v>
      </c>
      <c r="BT455" s="71">
        <v>0</v>
      </c>
      <c r="BU455"/>
      <c r="BV455" s="70">
        <v>22.236999999999998</v>
      </c>
      <c r="BW455" s="70">
        <v>0</v>
      </c>
      <c r="BX455" s="70">
        <v>0</v>
      </c>
      <c r="BY455" s="70">
        <v>0</v>
      </c>
      <c r="BZ455" s="70">
        <v>0</v>
      </c>
      <c r="CA455" s="70">
        <v>0</v>
      </c>
      <c r="CB455" s="70">
        <v>0</v>
      </c>
      <c r="CC455" s="70">
        <v>0</v>
      </c>
      <c r="CD455" s="70">
        <v>0</v>
      </c>
    </row>
    <row r="456" spans="1:82">
      <c r="A456" s="70" t="s">
        <v>2227</v>
      </c>
      <c r="B456" s="70">
        <v>75</v>
      </c>
      <c r="C456" s="70">
        <v>7</v>
      </c>
      <c r="D456" s="70">
        <v>5</v>
      </c>
      <c r="E456" s="70">
        <v>2010</v>
      </c>
      <c r="F456" s="70" t="s">
        <v>177</v>
      </c>
      <c r="G456" s="70" t="s">
        <v>2220</v>
      </c>
      <c r="H456" s="70" t="s">
        <v>2221</v>
      </c>
      <c r="I456" s="148"/>
      <c r="J456" s="71">
        <v>86.62569616772609</v>
      </c>
      <c r="K456" s="71">
        <v>0.77186563646089434</v>
      </c>
      <c r="L456" s="71">
        <v>0</v>
      </c>
      <c r="M456" s="71">
        <v>43.836314593175153</v>
      </c>
      <c r="N456" s="71">
        <v>20.17825103250107</v>
      </c>
      <c r="O456" s="71">
        <v>16.511985931062519</v>
      </c>
      <c r="P456" s="71">
        <v>14.92535128554211</v>
      </c>
      <c r="Q456" s="71">
        <v>0.85186720474694599</v>
      </c>
      <c r="R456" s="71">
        <v>0</v>
      </c>
      <c r="S456" s="71">
        <v>2.5836345673078551E-2</v>
      </c>
      <c r="T456" s="72"/>
      <c r="U456" s="71">
        <v>8919108</v>
      </c>
      <c r="V456" s="71">
        <v>445</v>
      </c>
      <c r="W456" s="71">
        <v>0</v>
      </c>
      <c r="X456" s="71">
        <v>10007</v>
      </c>
      <c r="Y456" s="71">
        <v>5431</v>
      </c>
      <c r="Z456" s="71">
        <v>8386</v>
      </c>
      <c r="AA456" s="71">
        <v>2929</v>
      </c>
      <c r="AB456" s="71">
        <v>14002</v>
      </c>
      <c r="AC456" s="71">
        <v>0</v>
      </c>
      <c r="AD456" s="71">
        <v>2.5836345673078551E-2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14.292999999999999</v>
      </c>
      <c r="BK456" s="71">
        <v>0</v>
      </c>
      <c r="BL456" s="71">
        <v>10.995999999999999</v>
      </c>
      <c r="BM456" s="71">
        <v>0</v>
      </c>
      <c r="BN456" s="72"/>
      <c r="BO456" s="71">
        <v>0</v>
      </c>
      <c r="BP456" s="71">
        <v>0</v>
      </c>
      <c r="BQ456" s="71">
        <v>1</v>
      </c>
      <c r="BR456" s="71">
        <v>0</v>
      </c>
      <c r="BS456" s="71">
        <v>2</v>
      </c>
      <c r="BT456" s="71">
        <v>0</v>
      </c>
      <c r="BU456"/>
      <c r="BV456" s="70">
        <v>25.289000000000001</v>
      </c>
      <c r="BW456" s="70">
        <v>0</v>
      </c>
      <c r="BX456" s="70">
        <v>0</v>
      </c>
      <c r="BY456" s="70">
        <v>0</v>
      </c>
      <c r="BZ456" s="70">
        <v>0</v>
      </c>
      <c r="CA456" s="70">
        <v>0</v>
      </c>
      <c r="CB456" s="70">
        <v>0</v>
      </c>
      <c r="CC456" s="70">
        <v>0</v>
      </c>
      <c r="CD456" s="70">
        <v>0</v>
      </c>
    </row>
    <row r="457" spans="1:82">
      <c r="A457" s="70" t="s">
        <v>2228</v>
      </c>
      <c r="B457" s="70">
        <v>76</v>
      </c>
      <c r="C457" s="70">
        <v>8</v>
      </c>
      <c r="D457" s="70">
        <v>5</v>
      </c>
      <c r="E457" s="70">
        <v>2011</v>
      </c>
      <c r="F457" s="70" t="s">
        <v>178</v>
      </c>
      <c r="G457" s="70" t="s">
        <v>2220</v>
      </c>
      <c r="H457" s="70" t="s">
        <v>2221</v>
      </c>
      <c r="I457" s="148"/>
      <c r="J457" s="71">
        <v>105.4372453563205</v>
      </c>
      <c r="K457" s="71">
        <v>1.0481638641630939</v>
      </c>
      <c r="L457" s="71">
        <v>0</v>
      </c>
      <c r="M457" s="71">
        <v>47.475736361847453</v>
      </c>
      <c r="N457" s="71">
        <v>20.997957417488848</v>
      </c>
      <c r="O457" s="71">
        <v>16.288081017678817</v>
      </c>
      <c r="P457" s="71">
        <v>14.320836694331089</v>
      </c>
      <c r="Q457" s="71">
        <v>1.0078124973421501</v>
      </c>
      <c r="R457" s="71">
        <v>0</v>
      </c>
      <c r="S457" s="71">
        <v>0</v>
      </c>
      <c r="T457" s="72"/>
      <c r="U457" s="71">
        <v>10688791</v>
      </c>
      <c r="V457" s="71">
        <v>445</v>
      </c>
      <c r="W457" s="71">
        <v>0</v>
      </c>
      <c r="X457" s="71">
        <v>10007</v>
      </c>
      <c r="Y457" s="71">
        <v>5611</v>
      </c>
      <c r="Z457" s="71">
        <v>8452</v>
      </c>
      <c r="AA457" s="71">
        <v>2894</v>
      </c>
      <c r="AB457" s="71">
        <v>14361</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16.437999999999999</v>
      </c>
      <c r="BK457" s="71">
        <v>0</v>
      </c>
      <c r="BL457" s="71">
        <v>10.071</v>
      </c>
      <c r="BM457" s="71">
        <v>0</v>
      </c>
      <c r="BN457" s="72"/>
      <c r="BO457" s="71">
        <v>0</v>
      </c>
      <c r="BP457" s="71">
        <v>0</v>
      </c>
      <c r="BQ457" s="71">
        <v>1</v>
      </c>
      <c r="BR457" s="71">
        <v>0</v>
      </c>
      <c r="BS457" s="71">
        <v>2</v>
      </c>
      <c r="BT457" s="71">
        <v>0</v>
      </c>
      <c r="BU457"/>
      <c r="BV457" s="70">
        <v>26.509</v>
      </c>
      <c r="BW457" s="70">
        <v>0</v>
      </c>
      <c r="BX457" s="70">
        <v>0</v>
      </c>
      <c r="BY457" s="70">
        <v>0</v>
      </c>
      <c r="BZ457" s="70">
        <v>0</v>
      </c>
      <c r="CA457" s="70">
        <v>0</v>
      </c>
      <c r="CB457" s="70">
        <v>0</v>
      </c>
      <c r="CC457" s="70">
        <v>0</v>
      </c>
      <c r="CD457" s="70">
        <v>0</v>
      </c>
    </row>
    <row r="458" spans="1:82">
      <c r="A458" s="70" t="s">
        <v>2229</v>
      </c>
      <c r="B458" s="70">
        <v>77</v>
      </c>
      <c r="C458" s="70">
        <v>9</v>
      </c>
      <c r="D458" s="70">
        <v>5</v>
      </c>
      <c r="E458" s="70">
        <v>2012</v>
      </c>
      <c r="F458" s="70" t="s">
        <v>179</v>
      </c>
      <c r="G458" s="70" t="s">
        <v>2220</v>
      </c>
      <c r="H458" s="70" t="s">
        <v>2221</v>
      </c>
      <c r="I458" s="148"/>
      <c r="J458" s="71">
        <v>78.221592824360073</v>
      </c>
      <c r="K458" s="71">
        <v>0.93737132193313832</v>
      </c>
      <c r="L458" s="71">
        <v>0</v>
      </c>
      <c r="M458" s="71">
        <v>50.156252028120683</v>
      </c>
      <c r="N458" s="71">
        <v>22.425705995002609</v>
      </c>
      <c r="O458" s="71">
        <v>16.36639957011197</v>
      </c>
      <c r="P458" s="71">
        <v>14.417244992229163</v>
      </c>
      <c r="Q458" s="71">
        <v>1.14201171707437</v>
      </c>
      <c r="R458" s="71">
        <v>0</v>
      </c>
      <c r="S458" s="71">
        <v>0</v>
      </c>
      <c r="T458" s="72"/>
      <c r="U458" s="71">
        <v>8538467</v>
      </c>
      <c r="V458" s="71">
        <v>445</v>
      </c>
      <c r="W458" s="71">
        <v>0</v>
      </c>
      <c r="X458" s="71">
        <v>10007</v>
      </c>
      <c r="Y458" s="71">
        <v>5928</v>
      </c>
      <c r="Z458" s="71">
        <v>8560</v>
      </c>
      <c r="AA458" s="71">
        <v>2897</v>
      </c>
      <c r="AB458" s="71">
        <v>14978</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14.695</v>
      </c>
      <c r="BK458" s="71">
        <v>0</v>
      </c>
      <c r="BL458" s="71">
        <v>8.8949999999999996</v>
      </c>
      <c r="BM458" s="71">
        <v>0</v>
      </c>
      <c r="BN458" s="72"/>
      <c r="BO458" s="71">
        <v>0</v>
      </c>
      <c r="BP458" s="71">
        <v>0</v>
      </c>
      <c r="BQ458" s="71">
        <v>1</v>
      </c>
      <c r="BR458" s="71">
        <v>0</v>
      </c>
      <c r="BS458" s="71">
        <v>2</v>
      </c>
      <c r="BT458" s="71">
        <v>0</v>
      </c>
      <c r="BU458"/>
      <c r="BV458" s="70">
        <v>23.59</v>
      </c>
      <c r="BW458" s="70">
        <v>0</v>
      </c>
      <c r="BX458" s="70">
        <v>0</v>
      </c>
      <c r="BY458" s="70">
        <v>0</v>
      </c>
      <c r="BZ458" s="70">
        <v>0</v>
      </c>
      <c r="CA458" s="70">
        <v>0</v>
      </c>
      <c r="CB458" s="70">
        <v>0</v>
      </c>
      <c r="CC458" s="70">
        <v>0</v>
      </c>
      <c r="CD458" s="70">
        <v>0</v>
      </c>
    </row>
    <row r="459" spans="1:82">
      <c r="A459" s="70" t="s">
        <v>2230</v>
      </c>
      <c r="B459" s="70">
        <v>78</v>
      </c>
      <c r="C459" s="70">
        <v>10</v>
      </c>
      <c r="D459" s="70">
        <v>5</v>
      </c>
      <c r="E459" s="70">
        <v>2013</v>
      </c>
      <c r="F459" s="70" t="s">
        <v>180</v>
      </c>
      <c r="G459" s="70" t="s">
        <v>2220</v>
      </c>
      <c r="H459" s="70" t="s">
        <v>2221</v>
      </c>
      <c r="I459" s="148"/>
      <c r="J459" s="71">
        <v>103.1303542979586</v>
      </c>
      <c r="K459" s="71">
        <v>0.79656033646140278</v>
      </c>
      <c r="L459" s="71">
        <v>0</v>
      </c>
      <c r="M459" s="71">
        <v>49.933838429159373</v>
      </c>
      <c r="N459" s="71">
        <v>20.6271282252359</v>
      </c>
      <c r="O459" s="71">
        <v>15.945098614352943</v>
      </c>
      <c r="P459" s="71">
        <v>14.896175209104021</v>
      </c>
      <c r="Q459" s="71">
        <v>1.1710757372079399</v>
      </c>
      <c r="R459" s="71">
        <v>0</v>
      </c>
      <c r="S459" s="71">
        <v>0</v>
      </c>
      <c r="T459" s="72"/>
      <c r="U459" s="71">
        <v>11612034</v>
      </c>
      <c r="V459" s="71">
        <v>445</v>
      </c>
      <c r="W459" s="71">
        <v>0</v>
      </c>
      <c r="X459" s="71">
        <v>10007</v>
      </c>
      <c r="Y459" s="71">
        <v>6034</v>
      </c>
      <c r="Z459" s="71">
        <v>8712</v>
      </c>
      <c r="AA459" s="71">
        <v>2982</v>
      </c>
      <c r="AB459" s="71">
        <v>15139</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14.28</v>
      </c>
      <c r="BK459" s="71">
        <v>0</v>
      </c>
      <c r="BL459" s="71">
        <v>9.2100000000000009</v>
      </c>
      <c r="BM459" s="71">
        <v>0</v>
      </c>
      <c r="BN459" s="72"/>
      <c r="BO459" s="71">
        <v>0</v>
      </c>
      <c r="BP459" s="71">
        <v>0</v>
      </c>
      <c r="BQ459" s="71">
        <v>1</v>
      </c>
      <c r="BR459" s="71">
        <v>0</v>
      </c>
      <c r="BS459" s="71">
        <v>2</v>
      </c>
      <c r="BT459" s="71">
        <v>0</v>
      </c>
      <c r="BU459"/>
      <c r="BV459" s="70">
        <v>23.49</v>
      </c>
      <c r="BW459" s="70">
        <v>0</v>
      </c>
      <c r="BX459" s="70">
        <v>0</v>
      </c>
      <c r="BY459" s="70">
        <v>0</v>
      </c>
      <c r="BZ459" s="70">
        <v>0</v>
      </c>
      <c r="CA459" s="70">
        <v>0</v>
      </c>
      <c r="CB459" s="70">
        <v>0</v>
      </c>
      <c r="CC459" s="70">
        <v>0</v>
      </c>
      <c r="CD459" s="70">
        <v>0</v>
      </c>
    </row>
    <row r="460" spans="1:82">
      <c r="A460" s="70" t="s">
        <v>2231</v>
      </c>
      <c r="B460" s="70">
        <v>79</v>
      </c>
      <c r="C460" s="70">
        <v>11</v>
      </c>
      <c r="D460" s="70">
        <v>5</v>
      </c>
      <c r="E460" s="70">
        <v>2014</v>
      </c>
      <c r="F460" s="70" t="s">
        <v>181</v>
      </c>
      <c r="G460" s="70" t="s">
        <v>2220</v>
      </c>
      <c r="H460" s="70" t="s">
        <v>2221</v>
      </c>
      <c r="I460" s="148"/>
      <c r="J460" s="71">
        <v>139.08706557865469</v>
      </c>
      <c r="K460" s="71">
        <v>0.83281297897755413</v>
      </c>
      <c r="L460" s="71">
        <v>2.4308686800326211</v>
      </c>
      <c r="M460" s="71">
        <v>44.529400820768892</v>
      </c>
      <c r="N460" s="71">
        <v>20.054783800128671</v>
      </c>
      <c r="O460" s="71">
        <v>15.262724938943911</v>
      </c>
      <c r="P460" s="71">
        <v>15.013773885231076</v>
      </c>
      <c r="Q460" s="71">
        <v>1.12276102516634</v>
      </c>
      <c r="R460" s="71">
        <v>0</v>
      </c>
      <c r="S460" s="71">
        <v>0</v>
      </c>
      <c r="T460" s="72"/>
      <c r="U460" s="71">
        <v>17100857</v>
      </c>
      <c r="V460" s="71">
        <v>403</v>
      </c>
      <c r="W460" s="71">
        <v>51</v>
      </c>
      <c r="X460" s="71">
        <v>9560</v>
      </c>
      <c r="Y460" s="71">
        <v>6118</v>
      </c>
      <c r="Z460" s="71">
        <v>8783</v>
      </c>
      <c r="AA460" s="71">
        <v>2990</v>
      </c>
      <c r="AB460" s="71">
        <v>15128</v>
      </c>
      <c r="AC460" s="71">
        <v>0</v>
      </c>
      <c r="AD460" s="71">
        <v>0</v>
      </c>
      <c r="AE460" s="72"/>
      <c r="AF460" s="71"/>
      <c r="AG460" s="71"/>
      <c r="AH460" s="71"/>
      <c r="AI460" s="71"/>
      <c r="AJ460" s="71"/>
      <c r="AK460" s="71"/>
      <c r="AL460" s="71"/>
      <c r="AM460" s="71"/>
      <c r="AN460" s="71"/>
      <c r="AO460" s="71"/>
      <c r="AP460" s="71"/>
      <c r="AQ460" s="72"/>
      <c r="AR460" s="71">
        <v>310</v>
      </c>
      <c r="AS460" s="71">
        <v>38</v>
      </c>
      <c r="AT460" s="71">
        <v>0</v>
      </c>
      <c r="AU460" s="71">
        <v>0</v>
      </c>
      <c r="AV460" s="71">
        <v>0</v>
      </c>
      <c r="AW460" s="71">
        <v>0</v>
      </c>
      <c r="AX460" s="71"/>
      <c r="AY460" s="72"/>
      <c r="AZ460" s="71">
        <v>1273.8</v>
      </c>
      <c r="BA460" s="71">
        <v>555.5</v>
      </c>
      <c r="BB460" s="71">
        <v>0</v>
      </c>
      <c r="BC460" s="71">
        <v>0</v>
      </c>
      <c r="BD460" s="71">
        <v>0</v>
      </c>
      <c r="BE460" s="71">
        <v>0</v>
      </c>
      <c r="BF460" s="71"/>
      <c r="BG460" s="72"/>
      <c r="BH460" s="71">
        <v>0</v>
      </c>
      <c r="BI460" s="71">
        <v>0</v>
      </c>
      <c r="BJ460" s="71">
        <v>15.885</v>
      </c>
      <c r="BK460" s="71">
        <v>0</v>
      </c>
      <c r="BL460" s="71">
        <v>9.5809999999999995</v>
      </c>
      <c r="BM460" s="71">
        <v>0</v>
      </c>
      <c r="BN460" s="72"/>
      <c r="BO460" s="71">
        <v>0</v>
      </c>
      <c r="BP460" s="71">
        <v>0</v>
      </c>
      <c r="BQ460" s="71">
        <v>1</v>
      </c>
      <c r="BR460" s="71">
        <v>0</v>
      </c>
      <c r="BS460" s="71">
        <v>2</v>
      </c>
      <c r="BT460" s="71">
        <v>0</v>
      </c>
      <c r="BU460"/>
      <c r="BV460" s="70">
        <v>25.466000000000001</v>
      </c>
      <c r="BW460" s="70">
        <v>0</v>
      </c>
      <c r="BX460" s="70">
        <v>0</v>
      </c>
      <c r="BY460" s="70">
        <v>0</v>
      </c>
      <c r="BZ460" s="70">
        <v>0</v>
      </c>
      <c r="CA460" s="70">
        <v>0</v>
      </c>
      <c r="CB460" s="70">
        <v>0</v>
      </c>
      <c r="CC460" s="70">
        <v>0</v>
      </c>
      <c r="CD460" s="70">
        <v>0</v>
      </c>
    </row>
    <row r="461" spans="1:82">
      <c r="A461" s="70" t="s">
        <v>2232</v>
      </c>
      <c r="B461" s="70">
        <v>80</v>
      </c>
      <c r="C461" s="70">
        <v>12</v>
      </c>
      <c r="D461" s="70">
        <v>5</v>
      </c>
      <c r="E461" s="70">
        <v>2015</v>
      </c>
      <c r="F461" s="70" t="s">
        <v>182</v>
      </c>
      <c r="G461" s="70" t="s">
        <v>2220</v>
      </c>
      <c r="H461" s="70" t="s">
        <v>2221</v>
      </c>
      <c r="I461" s="148"/>
      <c r="J461" s="71">
        <v>119.4404789755275</v>
      </c>
      <c r="K461" s="71">
        <v>0.8075297927000834</v>
      </c>
      <c r="L461" s="71">
        <v>2.8567217201239239</v>
      </c>
      <c r="M461" s="71">
        <v>42.447442838828643</v>
      </c>
      <c r="N461" s="71">
        <v>18.556247068423279</v>
      </c>
      <c r="O461" s="71">
        <v>15.253212149452427</v>
      </c>
      <c r="P461" s="71">
        <v>14.955281497120136</v>
      </c>
      <c r="Q461" s="71">
        <v>1.1159664258998101</v>
      </c>
      <c r="R461" s="71">
        <v>0</v>
      </c>
      <c r="S461" s="71">
        <v>0</v>
      </c>
      <c r="T461" s="72"/>
      <c r="U461" s="71">
        <v>16832635</v>
      </c>
      <c r="V461" s="71">
        <v>403</v>
      </c>
      <c r="W461" s="71">
        <v>51</v>
      </c>
      <c r="X461" s="71">
        <v>9560</v>
      </c>
      <c r="Y461" s="71">
        <v>6295</v>
      </c>
      <c r="Z461" s="71">
        <v>8862</v>
      </c>
      <c r="AA461" s="71">
        <v>2976</v>
      </c>
      <c r="AB461" s="71">
        <v>15360</v>
      </c>
      <c r="AC461" s="71">
        <v>0</v>
      </c>
      <c r="AD461" s="71">
        <v>0</v>
      </c>
      <c r="AE461" s="72"/>
      <c r="AF461" s="71">
        <v>88820509.859877571</v>
      </c>
      <c r="AG461" s="71">
        <v>670001.79197555815</v>
      </c>
      <c r="AH461" s="71">
        <v>578774.02739676728</v>
      </c>
      <c r="AI461" s="71">
        <v>57458345.971158937</v>
      </c>
      <c r="AJ461" s="71">
        <v>27549910.206272289</v>
      </c>
      <c r="AK461" s="71">
        <v>0</v>
      </c>
      <c r="AL461" s="71">
        <v>0</v>
      </c>
      <c r="AM461" s="71">
        <v>2105023.5672233631</v>
      </c>
      <c r="AN461" s="71">
        <v>0</v>
      </c>
      <c r="AO461" s="71">
        <v>0</v>
      </c>
      <c r="AP461" s="71">
        <v>177182565.42390448</v>
      </c>
      <c r="AQ461" s="72"/>
      <c r="AR461" s="71">
        <v>356</v>
      </c>
      <c r="AS461" s="71">
        <v>57</v>
      </c>
      <c r="AT461" s="71">
        <v>0</v>
      </c>
      <c r="AU461" s="71">
        <v>0</v>
      </c>
      <c r="AV461" s="71">
        <v>0</v>
      </c>
      <c r="AW461" s="71">
        <v>0</v>
      </c>
      <c r="AX461" s="71"/>
      <c r="AY461" s="72"/>
      <c r="AZ461" s="71">
        <v>1502.1</v>
      </c>
      <c r="BA461" s="71">
        <v>907</v>
      </c>
      <c r="BB461" s="71">
        <v>0</v>
      </c>
      <c r="BC461" s="71">
        <v>0</v>
      </c>
      <c r="BD461" s="71">
        <v>0</v>
      </c>
      <c r="BE461" s="71">
        <v>0</v>
      </c>
      <c r="BF461" s="71"/>
      <c r="BG461" s="72"/>
      <c r="BH461" s="71">
        <v>0</v>
      </c>
      <c r="BI461" s="71">
        <v>0</v>
      </c>
      <c r="BJ461" s="71">
        <v>18.954000000000001</v>
      </c>
      <c r="BK461" s="71">
        <v>0</v>
      </c>
      <c r="BL461" s="71">
        <v>9.875</v>
      </c>
      <c r="BM461" s="71">
        <v>0</v>
      </c>
      <c r="BN461" s="72"/>
      <c r="BO461" s="71">
        <v>0</v>
      </c>
      <c r="BP461" s="71">
        <v>0</v>
      </c>
      <c r="BQ461" s="71">
        <v>1</v>
      </c>
      <c r="BR461" s="71">
        <v>0</v>
      </c>
      <c r="BS461" s="71">
        <v>2</v>
      </c>
      <c r="BT461" s="71">
        <v>0</v>
      </c>
      <c r="BU461"/>
      <c r="BV461" s="70">
        <v>28.829000000000001</v>
      </c>
      <c r="BW461" s="70">
        <v>0</v>
      </c>
      <c r="BX461" s="70">
        <v>0</v>
      </c>
      <c r="BY461" s="70">
        <v>0</v>
      </c>
      <c r="BZ461" s="70">
        <v>0</v>
      </c>
      <c r="CA461" s="70">
        <v>0</v>
      </c>
      <c r="CB461" s="70">
        <v>0</v>
      </c>
      <c r="CC461" s="70">
        <v>0</v>
      </c>
      <c r="CD461" s="70">
        <v>0</v>
      </c>
    </row>
    <row r="462" spans="1:82">
      <c r="A462" s="70" t="s">
        <v>2233</v>
      </c>
      <c r="B462" s="70">
        <v>81</v>
      </c>
      <c r="C462" s="70">
        <v>13</v>
      </c>
      <c r="D462" s="70">
        <v>5</v>
      </c>
      <c r="E462" s="70">
        <v>2016</v>
      </c>
      <c r="F462" s="70" t="s">
        <v>155</v>
      </c>
      <c r="G462" s="1064" t="s">
        <v>2220</v>
      </c>
      <c r="H462" s="70" t="s">
        <v>2221</v>
      </c>
      <c r="I462" s="148"/>
      <c r="J462" s="71">
        <v>109.95272408758909</v>
      </c>
      <c r="K462" s="71">
        <v>0.8126889671355354</v>
      </c>
      <c r="L462" s="71">
        <v>3.0246716901526729</v>
      </c>
      <c r="M462" s="71">
        <v>36.825045230273702</v>
      </c>
      <c r="N462" s="71">
        <v>18.538882114816811</v>
      </c>
      <c r="O462" s="71">
        <v>15.433547771048875</v>
      </c>
      <c r="P462" s="71">
        <v>14.950287391104828</v>
      </c>
      <c r="Q462" s="71">
        <v>1.096138440224419</v>
      </c>
      <c r="R462" s="71">
        <v>0</v>
      </c>
      <c r="S462" s="71">
        <v>0</v>
      </c>
      <c r="T462" s="72"/>
      <c r="U462" s="71">
        <v>14364444</v>
      </c>
      <c r="V462" s="71">
        <v>403</v>
      </c>
      <c r="W462" s="71">
        <v>51</v>
      </c>
      <c r="X462" s="71">
        <v>9560</v>
      </c>
      <c r="Y462" s="71">
        <v>6384</v>
      </c>
      <c r="Z462" s="71">
        <v>9077</v>
      </c>
      <c r="AA462" s="71">
        <v>3077</v>
      </c>
      <c r="AB462" s="71">
        <v>15519</v>
      </c>
      <c r="AC462" s="71">
        <v>0</v>
      </c>
      <c r="AD462" s="71">
        <v>0</v>
      </c>
      <c r="AE462" s="72"/>
      <c r="AF462" s="71">
        <v>77416694.840078205</v>
      </c>
      <c r="AG462" s="71">
        <v>636260.99631372688</v>
      </c>
      <c r="AH462" s="71">
        <v>465488.85732086381</v>
      </c>
      <c r="AI462" s="71">
        <v>56967209.333132118</v>
      </c>
      <c r="AJ462" s="71">
        <v>26578426.840051629</v>
      </c>
      <c r="AK462" s="71">
        <v>0</v>
      </c>
      <c r="AL462" s="71">
        <v>0</v>
      </c>
      <c r="AM462" s="71">
        <v>2128466.175923984</v>
      </c>
      <c r="AN462" s="71">
        <v>0</v>
      </c>
      <c r="AO462" s="71">
        <v>0</v>
      </c>
      <c r="AP462" s="71">
        <v>164192547.04282051</v>
      </c>
      <c r="AQ462" s="72"/>
      <c r="AR462" s="71">
        <v>392</v>
      </c>
      <c r="AS462" s="71">
        <v>70</v>
      </c>
      <c r="AT462" s="71">
        <v>0</v>
      </c>
      <c r="AU462" s="71">
        <v>0</v>
      </c>
      <c r="AV462" s="71">
        <v>0</v>
      </c>
      <c r="AW462" s="71">
        <v>0</v>
      </c>
      <c r="AX462" s="71"/>
      <c r="AY462" s="72"/>
      <c r="AZ462" s="71">
        <v>1686</v>
      </c>
      <c r="BA462" s="71">
        <v>1065.0999999999999</v>
      </c>
      <c r="BB462" s="71">
        <v>0</v>
      </c>
      <c r="BC462" s="71">
        <v>0</v>
      </c>
      <c r="BD462" s="71">
        <v>0</v>
      </c>
      <c r="BE462" s="71">
        <v>0</v>
      </c>
      <c r="BF462" s="71"/>
      <c r="BG462" s="72"/>
      <c r="BH462" s="71">
        <v>0</v>
      </c>
      <c r="BI462" s="71">
        <v>0</v>
      </c>
      <c r="BJ462" s="71">
        <v>21.161999999999999</v>
      </c>
      <c r="BK462" s="71">
        <v>0</v>
      </c>
      <c r="BL462" s="71">
        <v>9.2809999999999988</v>
      </c>
      <c r="BM462" s="71">
        <v>0</v>
      </c>
      <c r="BN462" s="72"/>
      <c r="BO462" s="71">
        <v>0</v>
      </c>
      <c r="BP462" s="71">
        <v>0</v>
      </c>
      <c r="BQ462" s="71">
        <v>1</v>
      </c>
      <c r="BR462" s="71">
        <v>0</v>
      </c>
      <c r="BS462" s="71">
        <v>2</v>
      </c>
      <c r="BT462" s="71">
        <v>0</v>
      </c>
      <c r="BU462"/>
      <c r="BV462" s="70">
        <v>30.443000000000001</v>
      </c>
      <c r="BW462" s="70">
        <v>0</v>
      </c>
      <c r="BX462" s="70">
        <v>0</v>
      </c>
      <c r="BY462" s="70">
        <v>0</v>
      </c>
      <c r="BZ462" s="70">
        <v>0</v>
      </c>
      <c r="CA462" s="70">
        <v>0</v>
      </c>
      <c r="CB462" s="70">
        <v>0</v>
      </c>
      <c r="CC462" s="70">
        <v>0</v>
      </c>
      <c r="CD462" s="70">
        <v>0</v>
      </c>
    </row>
    <row r="463" spans="1:82">
      <c r="A463" s="70" t="s">
        <v>2234</v>
      </c>
      <c r="B463" s="70">
        <v>82</v>
      </c>
      <c r="C463" s="70">
        <v>14</v>
      </c>
      <c r="D463" s="70">
        <v>5</v>
      </c>
      <c r="E463" s="70">
        <v>2017</v>
      </c>
      <c r="F463" s="70" t="s">
        <v>156</v>
      </c>
      <c r="G463" s="1064" t="s">
        <v>2220</v>
      </c>
      <c r="H463" s="70" t="s">
        <v>2221</v>
      </c>
      <c r="I463" s="148"/>
      <c r="J463" s="71">
        <v>105.7612330735091</v>
      </c>
      <c r="K463" s="71">
        <v>0.82972077804935651</v>
      </c>
      <c r="L463" s="71">
        <v>2.8137434705130957</v>
      </c>
      <c r="M463" s="71">
        <v>36.494681170810892</v>
      </c>
      <c r="N463" s="71">
        <v>19.383129748123853</v>
      </c>
      <c r="O463" s="71">
        <v>15.345618650823679</v>
      </c>
      <c r="P463" s="71">
        <v>15.010076856335932</v>
      </c>
      <c r="Q463" s="71">
        <v>1.07194325068573</v>
      </c>
      <c r="R463" s="71">
        <v>0</v>
      </c>
      <c r="S463" s="71">
        <v>0</v>
      </c>
      <c r="T463" s="72"/>
      <c r="U463" s="71">
        <v>14721371</v>
      </c>
      <c r="V463" s="71">
        <v>403</v>
      </c>
      <c r="W463" s="71">
        <v>51</v>
      </c>
      <c r="X463" s="71">
        <v>9560</v>
      </c>
      <c r="Y463" s="71">
        <v>6525</v>
      </c>
      <c r="Z463" s="71">
        <v>9175</v>
      </c>
      <c r="AA463" s="71">
        <v>3109</v>
      </c>
      <c r="AB463" s="71">
        <v>15694</v>
      </c>
      <c r="AC463" s="71">
        <v>0</v>
      </c>
      <c r="AD463" s="71">
        <v>0</v>
      </c>
      <c r="AE463" s="72"/>
      <c r="AF463" s="71">
        <v>79428744.060799345</v>
      </c>
      <c r="AG463" s="71">
        <v>658508.28783449705</v>
      </c>
      <c r="AH463" s="71">
        <v>593207.16706696665</v>
      </c>
      <c r="AI463" s="71">
        <v>57885027.040990777</v>
      </c>
      <c r="AJ463" s="71">
        <v>28681280.798601381</v>
      </c>
      <c r="AK463" s="71">
        <v>0</v>
      </c>
      <c r="AL463" s="71">
        <v>0</v>
      </c>
      <c r="AM463" s="71">
        <v>2155835.848861184</v>
      </c>
      <c r="AN463" s="71">
        <v>0</v>
      </c>
      <c r="AO463" s="71">
        <v>0</v>
      </c>
      <c r="AP463" s="71">
        <v>169402603.20415416</v>
      </c>
      <c r="AQ463" s="72"/>
      <c r="AR463" s="71">
        <v>418</v>
      </c>
      <c r="AS463" s="71">
        <v>86</v>
      </c>
      <c r="AT463" s="71">
        <v>0</v>
      </c>
      <c r="AU463" s="71">
        <v>0</v>
      </c>
      <c r="AV463" s="71">
        <v>0</v>
      </c>
      <c r="AW463" s="71">
        <v>0</v>
      </c>
      <c r="AX463" s="71"/>
      <c r="AY463" s="72"/>
      <c r="AZ463" s="71">
        <v>1810.9</v>
      </c>
      <c r="BA463" s="71">
        <v>1727.7</v>
      </c>
      <c r="BB463" s="71">
        <v>0</v>
      </c>
      <c r="BC463" s="71">
        <v>0</v>
      </c>
      <c r="BD463" s="71">
        <v>0</v>
      </c>
      <c r="BE463" s="71">
        <v>0</v>
      </c>
      <c r="BF463" s="71"/>
      <c r="BG463" s="72"/>
      <c r="BH463" s="71">
        <v>0</v>
      </c>
      <c r="BI463" s="71">
        <v>0</v>
      </c>
      <c r="BJ463" s="71">
        <v>25.077000000000002</v>
      </c>
      <c r="BK463" s="71">
        <v>0</v>
      </c>
      <c r="BL463" s="71">
        <v>8.8389999999999986</v>
      </c>
      <c r="BM463" s="71">
        <v>0</v>
      </c>
      <c r="BN463" s="72"/>
      <c r="BO463" s="71">
        <v>0</v>
      </c>
      <c r="BP463" s="71">
        <v>0</v>
      </c>
      <c r="BQ463" s="71">
        <v>1</v>
      </c>
      <c r="BR463" s="71">
        <v>0</v>
      </c>
      <c r="BS463" s="71">
        <v>2</v>
      </c>
      <c r="BT463" s="71">
        <v>0</v>
      </c>
      <c r="BU463"/>
      <c r="BV463" s="70">
        <v>33.915999999999997</v>
      </c>
      <c r="BW463" s="70">
        <v>0</v>
      </c>
      <c r="BX463" s="70">
        <v>0</v>
      </c>
      <c r="BY463" s="70">
        <v>0</v>
      </c>
      <c r="BZ463" s="70">
        <v>0</v>
      </c>
      <c r="CA463" s="70">
        <v>0</v>
      </c>
      <c r="CB463" s="70">
        <v>0</v>
      </c>
      <c r="CC463" s="70">
        <v>0</v>
      </c>
      <c r="CD463" s="70">
        <v>0</v>
      </c>
    </row>
    <row r="464" spans="1:82">
      <c r="A464" s="70" t="s">
        <v>2235</v>
      </c>
      <c r="B464" s="70">
        <v>83</v>
      </c>
      <c r="C464" s="70">
        <v>15</v>
      </c>
      <c r="D464" s="70">
        <v>5</v>
      </c>
      <c r="E464" s="70">
        <v>2018</v>
      </c>
      <c r="F464" s="70" t="s">
        <v>183</v>
      </c>
      <c r="G464" s="70" t="s">
        <v>2220</v>
      </c>
      <c r="H464" s="70" t="s">
        <v>2221</v>
      </c>
      <c r="I464" s="148"/>
      <c r="J464" s="71">
        <v>109.92508630596163</v>
      </c>
      <c r="K464" s="71">
        <v>0.77462738956854404</v>
      </c>
      <c r="L464" s="71">
        <v>2.6202602730322564</v>
      </c>
      <c r="M464" s="71">
        <v>37.062459264656702</v>
      </c>
      <c r="N464" s="71">
        <v>18.008396199542176</v>
      </c>
      <c r="O464" s="71">
        <v>15.254242785421035</v>
      </c>
      <c r="P464" s="71">
        <v>15.142676213498429</v>
      </c>
      <c r="Q464" s="71">
        <v>0.99989602740602301</v>
      </c>
      <c r="R464" s="71">
        <v>0</v>
      </c>
      <c r="S464" s="71">
        <v>0</v>
      </c>
      <c r="T464" s="72"/>
      <c r="U464" s="71">
        <v>15967739</v>
      </c>
      <c r="V464" s="71">
        <v>403</v>
      </c>
      <c r="W464" s="71">
        <v>51</v>
      </c>
      <c r="X464" s="71">
        <v>9560</v>
      </c>
      <c r="Y464" s="71">
        <v>6683</v>
      </c>
      <c r="Z464" s="71">
        <v>9295</v>
      </c>
      <c r="AA464" s="71">
        <v>3168</v>
      </c>
      <c r="AB464" s="71">
        <v>15776</v>
      </c>
      <c r="AC464" s="71">
        <v>0</v>
      </c>
      <c r="AD464" s="71">
        <v>0</v>
      </c>
      <c r="AE464" s="72"/>
      <c r="AF464" s="71">
        <v>83059669.451448992</v>
      </c>
      <c r="AG464" s="71">
        <v>585020.83282667084</v>
      </c>
      <c r="AH464" s="71">
        <v>559431.34503052547</v>
      </c>
      <c r="AI464" s="71">
        <v>55852114.370071463</v>
      </c>
      <c r="AJ464" s="71">
        <v>26315841.646389641</v>
      </c>
      <c r="AK464" s="71">
        <v>0</v>
      </c>
      <c r="AL464" s="71">
        <v>0</v>
      </c>
      <c r="AM464" s="71">
        <v>2171583.9225869728</v>
      </c>
      <c r="AN464" s="71">
        <v>0</v>
      </c>
      <c r="AO464" s="71">
        <v>0</v>
      </c>
      <c r="AP464" s="71">
        <v>168543661.56835425</v>
      </c>
      <c r="AQ464" s="72"/>
      <c r="AR464" s="71">
        <v>445</v>
      </c>
      <c r="AS464" s="71">
        <v>95</v>
      </c>
      <c r="AT464" s="71">
        <v>0</v>
      </c>
      <c r="AU464" s="71">
        <v>0</v>
      </c>
      <c r="AV464" s="71">
        <v>0</v>
      </c>
      <c r="AW464" s="71">
        <v>0</v>
      </c>
      <c r="AX464" s="71"/>
      <c r="AY464" s="72"/>
      <c r="AZ464" s="71">
        <v>1939.6</v>
      </c>
      <c r="BA464" s="71">
        <v>2048</v>
      </c>
      <c r="BB464" s="71">
        <v>0</v>
      </c>
      <c r="BC464" s="71">
        <v>0</v>
      </c>
      <c r="BD464" s="71">
        <v>0</v>
      </c>
      <c r="BE464" s="71">
        <v>0</v>
      </c>
      <c r="BF464" s="71"/>
      <c r="BG464" s="72"/>
      <c r="BH464" s="71">
        <v>0</v>
      </c>
      <c r="BI464" s="71">
        <v>0</v>
      </c>
      <c r="BJ464" s="71">
        <v>24.872</v>
      </c>
      <c r="BK464" s="71">
        <v>0</v>
      </c>
      <c r="BL464" s="71">
        <v>8.6219999999999999</v>
      </c>
      <c r="BM464" s="71">
        <v>0</v>
      </c>
      <c r="BN464" s="72"/>
      <c r="BO464" s="71">
        <v>0</v>
      </c>
      <c r="BP464" s="71">
        <v>0</v>
      </c>
      <c r="BQ464" s="71">
        <v>1</v>
      </c>
      <c r="BR464" s="71">
        <v>0</v>
      </c>
      <c r="BS464" s="71">
        <v>2</v>
      </c>
      <c r="BT464" s="71">
        <v>0</v>
      </c>
      <c r="BU464"/>
      <c r="BV464" s="70">
        <v>33.494</v>
      </c>
      <c r="BW464" s="70">
        <v>0</v>
      </c>
      <c r="BX464" s="70">
        <v>0</v>
      </c>
      <c r="BY464" s="70">
        <v>0</v>
      </c>
      <c r="BZ464" s="70">
        <v>0</v>
      </c>
      <c r="CA464" s="70">
        <v>0</v>
      </c>
      <c r="CB464" s="70">
        <v>0</v>
      </c>
      <c r="CC464" s="70">
        <v>0</v>
      </c>
      <c r="CD464" s="70">
        <v>0</v>
      </c>
    </row>
    <row r="465" spans="1:82">
      <c r="A465" s="70" t="s">
        <v>2236</v>
      </c>
      <c r="B465" s="70">
        <v>84</v>
      </c>
      <c r="C465" s="70">
        <v>16</v>
      </c>
      <c r="D465" s="70">
        <v>5</v>
      </c>
      <c r="E465" s="70">
        <v>2019</v>
      </c>
      <c r="F465" s="70" t="s">
        <v>158</v>
      </c>
      <c r="G465" s="70" t="s">
        <v>2220</v>
      </c>
      <c r="H465" s="70" t="s">
        <v>2221</v>
      </c>
      <c r="I465" s="148"/>
      <c r="J465" s="71">
        <v>104.96253580703677</v>
      </c>
      <c r="K465" s="71">
        <v>0.6950164446022643</v>
      </c>
      <c r="L465" s="71">
        <v>2.6343441717899245</v>
      </c>
      <c r="M465" s="71">
        <v>35.330077059789545</v>
      </c>
      <c r="N465" s="71">
        <v>17.683545214603416</v>
      </c>
      <c r="O465" s="71">
        <v>15.148538066236162</v>
      </c>
      <c r="P465" s="71">
        <v>15.478407899150115</v>
      </c>
      <c r="Q465" s="71">
        <v>0.97267648045212396</v>
      </c>
      <c r="R465" s="71">
        <v>0</v>
      </c>
      <c r="S465" s="71">
        <v>0</v>
      </c>
      <c r="T465" s="72"/>
      <c r="U465" s="71">
        <v>15955441</v>
      </c>
      <c r="V465" s="71">
        <v>403</v>
      </c>
      <c r="W465" s="71">
        <v>51</v>
      </c>
      <c r="X465" s="71">
        <v>9560</v>
      </c>
      <c r="Y465" s="71">
        <v>6761</v>
      </c>
      <c r="Z465" s="71">
        <v>9484</v>
      </c>
      <c r="AA465" s="71">
        <v>3214</v>
      </c>
      <c r="AB465" s="71">
        <v>15762</v>
      </c>
      <c r="AC465" s="71">
        <v>0</v>
      </c>
      <c r="AD465" s="71">
        <v>0</v>
      </c>
      <c r="AE465" s="72"/>
      <c r="AF465" s="71">
        <v>80651221.190264285</v>
      </c>
      <c r="AG465" s="71">
        <v>564032.60365792084</v>
      </c>
      <c r="AH465" s="71">
        <v>600874.69749669963</v>
      </c>
      <c r="AI465" s="71">
        <v>57660273.204865567</v>
      </c>
      <c r="AJ465" s="71">
        <v>28803003.865173578</v>
      </c>
      <c r="AK465" s="71">
        <v>0</v>
      </c>
      <c r="AL465" s="71">
        <v>0</v>
      </c>
      <c r="AM465" s="71">
        <v>2146665.743727528</v>
      </c>
      <c r="AN465" s="71">
        <v>0</v>
      </c>
      <c r="AO465" s="71">
        <v>0</v>
      </c>
      <c r="AP465" s="71">
        <v>170426071.30518559</v>
      </c>
      <c r="AQ465" s="72"/>
      <c r="AR465" s="71">
        <v>470</v>
      </c>
      <c r="AS465" s="71">
        <v>102</v>
      </c>
      <c r="AT465" s="71">
        <v>0</v>
      </c>
      <c r="AU465" s="71">
        <v>0</v>
      </c>
      <c r="AV465" s="71">
        <v>0</v>
      </c>
      <c r="AW465" s="71">
        <v>0</v>
      </c>
      <c r="AX465" s="71"/>
      <c r="AY465" s="72"/>
      <c r="AZ465" s="71">
        <v>2071.6</v>
      </c>
      <c r="BA465" s="71">
        <v>2125.5</v>
      </c>
      <c r="BB465" s="71">
        <v>0</v>
      </c>
      <c r="BC465" s="71">
        <v>0</v>
      </c>
      <c r="BD465" s="71">
        <v>0</v>
      </c>
      <c r="BE465" s="71">
        <v>0</v>
      </c>
      <c r="BF465" s="71"/>
      <c r="BG465" s="72"/>
      <c r="BH465" s="71">
        <v>0</v>
      </c>
      <c r="BI465" s="71">
        <v>0</v>
      </c>
      <c r="BJ465" s="71">
        <v>23.161000000000001</v>
      </c>
      <c r="BK465" s="71">
        <v>0</v>
      </c>
      <c r="BL465" s="71">
        <v>6.9559999999999995</v>
      </c>
      <c r="BM465" s="71">
        <v>0</v>
      </c>
      <c r="BN465" s="72"/>
      <c r="BO465" s="71">
        <v>0</v>
      </c>
      <c r="BP465" s="71">
        <v>0</v>
      </c>
      <c r="BQ465" s="71">
        <v>1</v>
      </c>
      <c r="BR465" s="71">
        <v>0</v>
      </c>
      <c r="BS465" s="71">
        <v>2</v>
      </c>
      <c r="BT465" s="71">
        <v>0</v>
      </c>
      <c r="BU465"/>
      <c r="BV465" s="70">
        <v>30.117000000000001</v>
      </c>
      <c r="BW465" s="70">
        <v>0</v>
      </c>
      <c r="BX465" s="70">
        <v>0</v>
      </c>
      <c r="BY465" s="70">
        <v>0</v>
      </c>
      <c r="BZ465" s="70">
        <v>0</v>
      </c>
      <c r="CA465" s="70">
        <v>0</v>
      </c>
      <c r="CB465" s="70">
        <v>0</v>
      </c>
      <c r="CC465" s="70">
        <v>0</v>
      </c>
      <c r="CD465" s="70">
        <v>0</v>
      </c>
    </row>
    <row r="466" spans="1:82">
      <c r="A466" s="70" t="s">
        <v>2237</v>
      </c>
      <c r="B466" s="70">
        <v>85</v>
      </c>
      <c r="C466" s="70">
        <v>17</v>
      </c>
      <c r="D466" s="70">
        <v>5</v>
      </c>
      <c r="E466" s="70">
        <v>2020</v>
      </c>
      <c r="F466" s="70" t="s">
        <v>159</v>
      </c>
      <c r="G466" s="70" t="s">
        <v>2220</v>
      </c>
      <c r="H466" s="70" t="s">
        <v>2221</v>
      </c>
      <c r="I466" s="148"/>
      <c r="J466" s="71">
        <v>114.7659459311211</v>
      </c>
      <c r="K466" s="71">
        <v>0.81020148276988468</v>
      </c>
      <c r="L466" s="71">
        <v>13.025246251885559</v>
      </c>
      <c r="M466" s="71">
        <v>32.178038929526579</v>
      </c>
      <c r="N466" s="71">
        <v>17.761394610741188</v>
      </c>
      <c r="O466" s="71">
        <v>13.354827878202402</v>
      </c>
      <c r="P466" s="71">
        <v>14.11393903074889</v>
      </c>
      <c r="Q466" s="71">
        <v>0.93387889791549195</v>
      </c>
      <c r="R466" s="71">
        <v>0</v>
      </c>
      <c r="S466" s="71">
        <v>0</v>
      </c>
      <c r="T466" s="72"/>
      <c r="U466" s="71">
        <v>17101500</v>
      </c>
      <c r="V466" s="71">
        <v>438</v>
      </c>
      <c r="W466" s="71">
        <v>279</v>
      </c>
      <c r="X466" s="71">
        <v>9836</v>
      </c>
      <c r="Y466" s="71">
        <v>6857</v>
      </c>
      <c r="Z466" s="71">
        <v>9543</v>
      </c>
      <c r="AA466" s="71">
        <v>3115</v>
      </c>
      <c r="AB466" s="71">
        <v>15839</v>
      </c>
      <c r="AC466" s="71">
        <v>0</v>
      </c>
      <c r="AD466" s="71">
        <v>0</v>
      </c>
      <c r="AE466" s="72"/>
      <c r="AF466" s="71">
        <v>89462342.845739022</v>
      </c>
      <c r="AG466" s="71">
        <v>624876.27988031833</v>
      </c>
      <c r="AH466" s="71">
        <v>3130183.9520799895</v>
      </c>
      <c r="AI466" s="71">
        <v>54781087.400915571</v>
      </c>
      <c r="AJ466" s="71">
        <v>30106814.407783922</v>
      </c>
      <c r="AK466" s="71"/>
      <c r="AL466" s="71"/>
      <c r="AM466" s="71">
        <v>2067165.4749603178</v>
      </c>
      <c r="AN466" s="71"/>
      <c r="AO466" s="71"/>
      <c r="AP466" s="71">
        <v>180172470.36135915</v>
      </c>
      <c r="AQ466" s="72"/>
      <c r="AR466" s="71">
        <v>504</v>
      </c>
      <c r="AS466" s="71">
        <v>102</v>
      </c>
      <c r="AT466" s="71">
        <v>0</v>
      </c>
      <c r="AU466" s="71">
        <v>0</v>
      </c>
      <c r="AV466" s="71">
        <v>0</v>
      </c>
      <c r="AW466" s="71">
        <v>0</v>
      </c>
      <c r="AX466" s="71"/>
      <c r="AY466" s="72"/>
      <c r="AZ466" s="71">
        <v>2258.3000000000002</v>
      </c>
      <c r="BA466" s="71">
        <v>2125.5</v>
      </c>
      <c r="BB466" s="71">
        <v>0</v>
      </c>
      <c r="BC466" s="71">
        <v>0</v>
      </c>
      <c r="BD466" s="71">
        <v>0</v>
      </c>
      <c r="BE466" s="71">
        <v>0</v>
      </c>
      <c r="BF466" s="71"/>
      <c r="BG466" s="72"/>
      <c r="BH466" s="71">
        <v>0</v>
      </c>
      <c r="BI466" s="71">
        <v>0</v>
      </c>
      <c r="BJ466" s="71">
        <v>18.382999999999999</v>
      </c>
      <c r="BK466" s="71">
        <v>0</v>
      </c>
      <c r="BL466" s="71">
        <v>6.242</v>
      </c>
      <c r="BM466" s="71">
        <v>0</v>
      </c>
      <c r="BN466" s="72"/>
      <c r="BO466" s="71">
        <v>0</v>
      </c>
      <c r="BP466" s="71">
        <v>0</v>
      </c>
      <c r="BQ466" s="71">
        <v>1</v>
      </c>
      <c r="BR466" s="71">
        <v>0</v>
      </c>
      <c r="BS466" s="71">
        <v>2</v>
      </c>
      <c r="BT466" s="71">
        <v>0</v>
      </c>
      <c r="BU466"/>
      <c r="BV466" s="70">
        <v>24.625</v>
      </c>
      <c r="BW466" s="70">
        <v>0</v>
      </c>
      <c r="BX466" s="70">
        <v>0</v>
      </c>
      <c r="BY466" s="70">
        <v>0</v>
      </c>
      <c r="BZ466" s="70">
        <v>0</v>
      </c>
      <c r="CA466" s="70">
        <v>0</v>
      </c>
      <c r="CB466" s="70">
        <v>0</v>
      </c>
      <c r="CC466" s="70">
        <v>0</v>
      </c>
      <c r="CD466" s="70">
        <v>0</v>
      </c>
    </row>
    <row r="467" spans="1:82">
      <c r="A467" s="70" t="s">
        <v>2238</v>
      </c>
      <c r="B467" s="70">
        <v>85</v>
      </c>
      <c r="C467" s="70">
        <v>18</v>
      </c>
      <c r="D467" s="70">
        <v>5</v>
      </c>
      <c r="E467" s="70">
        <v>2021</v>
      </c>
      <c r="F467" s="70" t="s">
        <v>160</v>
      </c>
      <c r="G467" s="70" t="s">
        <v>2220</v>
      </c>
      <c r="H467" s="70" t="s">
        <v>2221</v>
      </c>
      <c r="I467" s="148"/>
      <c r="J467" s="71">
        <v>94.829708193724372</v>
      </c>
      <c r="K467" s="71">
        <v>0.91804192015108643</v>
      </c>
      <c r="L467" s="71">
        <v>12.418674652776664</v>
      </c>
      <c r="M467" s="71">
        <v>36.418989333994176</v>
      </c>
      <c r="N467" s="71">
        <v>17.72340108677426</v>
      </c>
      <c r="O467" s="71">
        <v>12.868296497500729</v>
      </c>
      <c r="P467" s="71">
        <v>14.57176865150524</v>
      </c>
      <c r="Q467" s="71">
        <v>0.92432629720880999</v>
      </c>
      <c r="R467" s="71">
        <v>0</v>
      </c>
      <c r="S467" s="71">
        <v>0</v>
      </c>
      <c r="T467" s="72"/>
      <c r="U467" s="71">
        <v>14881743</v>
      </c>
      <c r="V467" s="71">
        <v>438</v>
      </c>
      <c r="W467" s="71">
        <v>279</v>
      </c>
      <c r="X467" s="71">
        <v>9836</v>
      </c>
      <c r="Y467" s="71">
        <v>6956</v>
      </c>
      <c r="Z467" s="71">
        <v>9468</v>
      </c>
      <c r="AA467" s="71">
        <v>3136</v>
      </c>
      <c r="AB467" s="71">
        <v>15831</v>
      </c>
      <c r="AC467" s="71">
        <v>0</v>
      </c>
      <c r="AD467" s="71">
        <v>0</v>
      </c>
      <c r="AE467" s="72"/>
      <c r="AF467" s="71">
        <v>73011098.77120015</v>
      </c>
      <c r="AG467" s="71">
        <v>695842.07188740827</v>
      </c>
      <c r="AH467" s="71">
        <v>2879916.5953082591</v>
      </c>
      <c r="AI467" s="71">
        <v>58454309.177948348</v>
      </c>
      <c r="AJ467" s="71">
        <v>27873774.63796119</v>
      </c>
      <c r="AK467" s="71">
        <v>0</v>
      </c>
      <c r="AL467" s="71">
        <v>0</v>
      </c>
      <c r="AM467" s="71">
        <v>2078038.6078853281</v>
      </c>
      <c r="AN467" s="71">
        <v>0</v>
      </c>
      <c r="AO467" s="71">
        <v>0</v>
      </c>
      <c r="AP467" s="71">
        <v>164992979.86219066</v>
      </c>
      <c r="AQ467" s="72"/>
      <c r="AR467" s="71">
        <v>528</v>
      </c>
      <c r="AS467" s="71">
        <v>103</v>
      </c>
      <c r="AT467" s="71">
        <v>0</v>
      </c>
      <c r="AU467" s="71">
        <v>0</v>
      </c>
      <c r="AV467" s="71">
        <v>0</v>
      </c>
      <c r="AW467" s="71">
        <v>0</v>
      </c>
      <c r="AX467" s="71"/>
      <c r="AY467" s="72"/>
      <c r="AZ467" s="71">
        <v>2391.8000000000002</v>
      </c>
      <c r="BA467" s="71">
        <v>2175</v>
      </c>
      <c r="BB467" s="71">
        <v>0</v>
      </c>
      <c r="BC467" s="71">
        <v>0</v>
      </c>
      <c r="BD467" s="71">
        <v>0</v>
      </c>
      <c r="BE467" s="71">
        <v>0</v>
      </c>
      <c r="BF467" s="71"/>
      <c r="BG467" s="72"/>
      <c r="BH467" s="71">
        <v>0</v>
      </c>
      <c r="BI467" s="71">
        <v>0</v>
      </c>
      <c r="BJ467" s="71">
        <v>16.606000000000002</v>
      </c>
      <c r="BK467" s="71">
        <v>0</v>
      </c>
      <c r="BL467" s="71">
        <v>6.0659999999999998</v>
      </c>
      <c r="BM467" s="71">
        <v>0</v>
      </c>
      <c r="BN467" s="72"/>
      <c r="BO467" s="71">
        <v>0</v>
      </c>
      <c r="BP467" s="71">
        <v>0</v>
      </c>
      <c r="BQ467" s="71">
        <v>1</v>
      </c>
      <c r="BR467" s="71">
        <v>0</v>
      </c>
      <c r="BS467" s="71">
        <v>2</v>
      </c>
      <c r="BT467" s="71">
        <v>0</v>
      </c>
      <c r="BU467"/>
      <c r="BV467" s="70">
        <v>22.672000000000001</v>
      </c>
      <c r="BW467" s="70">
        <v>0</v>
      </c>
      <c r="BX467" s="70">
        <v>0</v>
      </c>
      <c r="BY467" s="70">
        <v>0</v>
      </c>
      <c r="BZ467" s="70">
        <v>0</v>
      </c>
      <c r="CA467" s="70">
        <v>0</v>
      </c>
      <c r="CB467" s="70">
        <v>0</v>
      </c>
      <c r="CC467" s="70">
        <v>0</v>
      </c>
      <c r="CD467" s="70">
        <v>0</v>
      </c>
    </row>
    <row r="468" spans="1:82">
      <c r="A468" s="70" t="s">
        <v>2239</v>
      </c>
      <c r="B468" s="70">
        <v>85</v>
      </c>
      <c r="C468" s="70">
        <v>19</v>
      </c>
      <c r="D468" s="70">
        <v>5</v>
      </c>
      <c r="E468" s="70">
        <v>2022</v>
      </c>
      <c r="F468" s="70" t="s">
        <v>161</v>
      </c>
      <c r="G468" s="70" t="s">
        <v>2220</v>
      </c>
      <c r="H468" s="70" t="s">
        <v>2221</v>
      </c>
      <c r="I468" s="148"/>
      <c r="J468" s="71">
        <v>97.256950668947653</v>
      </c>
      <c r="K468" s="71">
        <v>0.82683203542063732</v>
      </c>
      <c r="L468" s="71">
        <v>11.618576306153132</v>
      </c>
      <c r="M468" s="71">
        <v>34.395560261441965</v>
      </c>
      <c r="N468" s="71">
        <v>17.783892062186951</v>
      </c>
      <c r="O468" s="71">
        <v>13.679935626933386</v>
      </c>
      <c r="P468" s="71">
        <v>14.526885860458215</v>
      </c>
      <c r="Q468" s="71">
        <v>0.93773772129534527</v>
      </c>
      <c r="R468" s="71">
        <v>0</v>
      </c>
      <c r="S468" s="71">
        <v>0</v>
      </c>
      <c r="T468" s="72"/>
      <c r="U468" s="71">
        <v>18480054</v>
      </c>
      <c r="V468" s="71">
        <v>438</v>
      </c>
      <c r="W468" s="71">
        <v>279</v>
      </c>
      <c r="X468" s="71">
        <v>9836</v>
      </c>
      <c r="Y468" s="71">
        <v>7077</v>
      </c>
      <c r="Z468" s="71">
        <v>9563</v>
      </c>
      <c r="AA468" s="71">
        <v>3174</v>
      </c>
      <c r="AB468" s="71">
        <v>15929</v>
      </c>
      <c r="AC468" s="71">
        <v>0</v>
      </c>
      <c r="AD468" s="71">
        <v>0</v>
      </c>
      <c r="AE468" s="72"/>
      <c r="AF468" s="71">
        <v>77049181.541036621</v>
      </c>
      <c r="AG468" s="71">
        <v>668789.64044396172</v>
      </c>
      <c r="AH468" s="71">
        <v>3165431.2389139519</v>
      </c>
      <c r="AI468" s="71">
        <v>57170060.907828428</v>
      </c>
      <c r="AJ468" s="71">
        <v>29321167.11205611</v>
      </c>
      <c r="AK468" s="71">
        <v>0</v>
      </c>
      <c r="AL468" s="71">
        <v>0</v>
      </c>
      <c r="AM468" s="71">
        <v>2056868.6726109439</v>
      </c>
      <c r="AN468" s="71">
        <v>0</v>
      </c>
      <c r="AO468" s="71">
        <v>0</v>
      </c>
      <c r="AP468" s="71">
        <v>169431499.11289001</v>
      </c>
      <c r="AQ468" s="72"/>
      <c r="AR468" s="71">
        <v>558</v>
      </c>
      <c r="AS468" s="71">
        <v>106</v>
      </c>
      <c r="AT468" s="71">
        <v>0</v>
      </c>
      <c r="AU468" s="71">
        <v>0</v>
      </c>
      <c r="AV468" s="71">
        <v>0</v>
      </c>
      <c r="AW468" s="71">
        <v>0</v>
      </c>
      <c r="AX468" s="71"/>
      <c r="AY468" s="72"/>
      <c r="AZ468" s="71">
        <v>2580.2000000000007</v>
      </c>
      <c r="BA468" s="71">
        <v>2214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2240</v>
      </c>
      <c r="B469" s="70">
        <v>85</v>
      </c>
      <c r="C469" s="70">
        <v>20</v>
      </c>
      <c r="D469" s="70">
        <v>5</v>
      </c>
      <c r="E469" s="70">
        <v>2023</v>
      </c>
      <c r="F469" s="70" t="s">
        <v>1539</v>
      </c>
      <c r="G469" s="70" t="s">
        <v>2220</v>
      </c>
      <c r="H469" s="70" t="s">
        <v>2221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604</v>
      </c>
      <c r="AS469" s="71">
        <v>106</v>
      </c>
      <c r="AT469" s="71">
        <v>0</v>
      </c>
      <c r="AU469" s="71">
        <v>0</v>
      </c>
      <c r="AV469" s="71">
        <v>0</v>
      </c>
      <c r="AW469" s="71">
        <v>0</v>
      </c>
      <c r="AX469" s="71"/>
      <c r="AY469" s="72"/>
      <c r="AZ469" s="71">
        <v>2802.6000000000022</v>
      </c>
      <c r="BA469" s="71">
        <v>2214</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2241</v>
      </c>
      <c r="B470" s="70">
        <v>85</v>
      </c>
      <c r="C470" s="70">
        <v>21</v>
      </c>
      <c r="D470" s="70">
        <v>5</v>
      </c>
      <c r="E470" s="70">
        <v>2024</v>
      </c>
      <c r="F470" s="70" t="s">
        <v>1554</v>
      </c>
      <c r="G470" s="70" t="s">
        <v>2220</v>
      </c>
      <c r="H470" s="70" t="s">
        <v>2221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2242</v>
      </c>
      <c r="B471" s="70">
        <v>188</v>
      </c>
      <c r="C471" s="70">
        <v>1</v>
      </c>
      <c r="D471" s="70">
        <v>12</v>
      </c>
      <c r="E471" s="70">
        <v>1990</v>
      </c>
      <c r="F471" s="70" t="s">
        <v>787</v>
      </c>
      <c r="G471" s="70" t="s">
        <v>2243</v>
      </c>
      <c r="H471" s="70" t="s">
        <v>2244</v>
      </c>
      <c r="I471" s="148"/>
      <c r="J471" s="71">
        <v>47.373840395699247</v>
      </c>
      <c r="K471" s="71">
        <v>2.953770544808791</v>
      </c>
      <c r="L471" s="71">
        <v>18.178400035716461</v>
      </c>
      <c r="M471" s="71">
        <v>16.461950281266631</v>
      </c>
      <c r="N471" s="71">
        <v>18.459291222834871</v>
      </c>
      <c r="O471" s="71">
        <v>14.869501871827209</v>
      </c>
      <c r="P471" s="71">
        <v>29.067864654383492</v>
      </c>
      <c r="Q471" s="71">
        <v>1.4620664594288899</v>
      </c>
      <c r="R471" s="71">
        <v>0</v>
      </c>
      <c r="S471" s="71">
        <v>1.492736577741038</v>
      </c>
      <c r="T471" s="72"/>
      <c r="U471" s="71">
        <v>697090</v>
      </c>
      <c r="V471" s="71">
        <v>773</v>
      </c>
      <c r="W471" s="71">
        <v>242</v>
      </c>
      <c r="X471" s="71">
        <v>6620</v>
      </c>
      <c r="Y471" s="71">
        <v>8211</v>
      </c>
      <c r="Z471" s="71">
        <v>6116</v>
      </c>
      <c r="AA471" s="71">
        <v>7058</v>
      </c>
      <c r="AB471" s="71">
        <v>23739</v>
      </c>
      <c r="AC471" s="71">
        <v>0</v>
      </c>
      <c r="AD471" s="71">
        <v>1.492736577741038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2245</v>
      </c>
      <c r="B472" s="70">
        <v>189</v>
      </c>
      <c r="C472" s="70">
        <v>2</v>
      </c>
      <c r="D472" s="70">
        <v>12</v>
      </c>
      <c r="E472" s="70">
        <v>2005</v>
      </c>
      <c r="F472" s="70" t="s">
        <v>789</v>
      </c>
      <c r="G472" s="70" t="s">
        <v>2243</v>
      </c>
      <c r="H472" s="70" t="s">
        <v>2244</v>
      </c>
      <c r="I472" s="148"/>
      <c r="J472" s="71">
        <v>38.388282219968772</v>
      </c>
      <c r="K472" s="71">
        <v>2.0468576190705838</v>
      </c>
      <c r="L472" s="71">
        <v>18.672414465275409</v>
      </c>
      <c r="M472" s="71">
        <v>19.37581407851486</v>
      </c>
      <c r="N472" s="71">
        <v>22.286538185632931</v>
      </c>
      <c r="O472" s="71">
        <v>20.077062027394479</v>
      </c>
      <c r="P472" s="71">
        <v>30.368098925018661</v>
      </c>
      <c r="Q472" s="71">
        <v>1.24350448766264</v>
      </c>
      <c r="R472" s="71">
        <v>0</v>
      </c>
      <c r="S472" s="71">
        <v>0.44162867509090808</v>
      </c>
      <c r="T472" s="72"/>
      <c r="U472" s="71">
        <v>840892</v>
      </c>
      <c r="V472" s="71">
        <v>645</v>
      </c>
      <c r="W472" s="71">
        <v>163</v>
      </c>
      <c r="X472" s="71">
        <v>4144</v>
      </c>
      <c r="Y472" s="71">
        <v>8963</v>
      </c>
      <c r="Z472" s="71">
        <v>9556</v>
      </c>
      <c r="AA472" s="71">
        <v>6039</v>
      </c>
      <c r="AB472" s="71">
        <v>21107</v>
      </c>
      <c r="AC472" s="71">
        <v>0</v>
      </c>
      <c r="AD472" s="71">
        <v>0.44162867509090808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2246</v>
      </c>
      <c r="B473" s="70">
        <v>190</v>
      </c>
      <c r="C473" s="70">
        <v>3</v>
      </c>
      <c r="D473" s="70">
        <v>12</v>
      </c>
      <c r="E473" s="70">
        <v>2006</v>
      </c>
      <c r="F473" s="70" t="s">
        <v>790</v>
      </c>
      <c r="G473" s="70" t="s">
        <v>2243</v>
      </c>
      <c r="H473" s="70" t="s">
        <v>2244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2247</v>
      </c>
      <c r="B474" s="70">
        <v>191</v>
      </c>
      <c r="C474" s="70">
        <v>4</v>
      </c>
      <c r="D474" s="70">
        <v>12</v>
      </c>
      <c r="E474" s="70">
        <v>2007</v>
      </c>
      <c r="F474" s="70" t="s">
        <v>791</v>
      </c>
      <c r="G474" s="70" t="s">
        <v>2243</v>
      </c>
      <c r="H474" s="70" t="s">
        <v>2244</v>
      </c>
      <c r="I474" s="148"/>
      <c r="J474" s="71">
        <v>35.854594112741722</v>
      </c>
      <c r="K474" s="71">
        <v>1.910113220921116</v>
      </c>
      <c r="L474" s="71">
        <v>18.55272664499595</v>
      </c>
      <c r="M474" s="71">
        <v>22.150943853622699</v>
      </c>
      <c r="N474" s="71">
        <v>25.414996342404741</v>
      </c>
      <c r="O474" s="71">
        <v>19.070667537724809</v>
      </c>
      <c r="P474" s="71">
        <v>29.49515214639985</v>
      </c>
      <c r="Q474" s="71">
        <v>1.2684563339808901</v>
      </c>
      <c r="R474" s="71">
        <v>0</v>
      </c>
      <c r="S474" s="71">
        <v>2.714213205007777</v>
      </c>
      <c r="T474" s="72"/>
      <c r="U474" s="71">
        <v>892912</v>
      </c>
      <c r="V474" s="71">
        <v>612</v>
      </c>
      <c r="W474" s="71">
        <v>169</v>
      </c>
      <c r="X474" s="71">
        <v>5621</v>
      </c>
      <c r="Y474" s="71">
        <v>8875</v>
      </c>
      <c r="Z474" s="71">
        <v>9436</v>
      </c>
      <c r="AA474" s="71">
        <v>5776</v>
      </c>
      <c r="AB474" s="71">
        <v>20392</v>
      </c>
      <c r="AC474" s="71">
        <v>0</v>
      </c>
      <c r="AD474" s="71">
        <v>2.714213205007777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2248</v>
      </c>
      <c r="B475" s="70">
        <v>192</v>
      </c>
      <c r="C475" s="70">
        <v>5</v>
      </c>
      <c r="D475" s="70">
        <v>12</v>
      </c>
      <c r="E475" s="70">
        <v>2008</v>
      </c>
      <c r="F475" s="70" t="s">
        <v>792</v>
      </c>
      <c r="G475" s="70" t="s">
        <v>2243</v>
      </c>
      <c r="H475" s="70" t="s">
        <v>2244</v>
      </c>
      <c r="I475" s="148"/>
      <c r="J475" s="71">
        <v>30.070026187426219</v>
      </c>
      <c r="K475" s="71">
        <v>1.360213971165086</v>
      </c>
      <c r="L475" s="71">
        <v>14.81294461276936</v>
      </c>
      <c r="M475" s="71">
        <v>23.402283622814299</v>
      </c>
      <c r="N475" s="71">
        <v>22.627561390078611</v>
      </c>
      <c r="O475" s="71">
        <v>18.308817916280411</v>
      </c>
      <c r="P475" s="71">
        <v>29.01267805656715</v>
      </c>
      <c r="Q475" s="71">
        <v>1.2322028923459201</v>
      </c>
      <c r="R475" s="71">
        <v>0</v>
      </c>
      <c r="S475" s="71">
        <v>2.938363199204888</v>
      </c>
      <c r="T475" s="72"/>
      <c r="U475" s="71">
        <v>801158</v>
      </c>
      <c r="V475" s="71">
        <v>612</v>
      </c>
      <c r="W475" s="71">
        <v>169</v>
      </c>
      <c r="X475" s="71">
        <v>5621</v>
      </c>
      <c r="Y475" s="71">
        <v>8879</v>
      </c>
      <c r="Z475" s="71">
        <v>9377</v>
      </c>
      <c r="AA475" s="71">
        <v>5688</v>
      </c>
      <c r="AB475" s="71">
        <v>20135</v>
      </c>
      <c r="AC475" s="71">
        <v>0</v>
      </c>
      <c r="AD475" s="71">
        <v>2.938363199204888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2249</v>
      </c>
      <c r="B476" s="70">
        <v>193</v>
      </c>
      <c r="C476" s="70">
        <v>6</v>
      </c>
      <c r="D476" s="70">
        <v>12</v>
      </c>
      <c r="E476" s="70">
        <v>2009</v>
      </c>
      <c r="F476" s="70" t="s">
        <v>176</v>
      </c>
      <c r="G476" s="70" t="s">
        <v>2243</v>
      </c>
      <c r="H476" s="70" t="s">
        <v>2244</v>
      </c>
      <c r="I476" s="148"/>
      <c r="J476" s="71">
        <v>28.660838952267479</v>
      </c>
      <c r="K476" s="71">
        <v>1.7086664347177101</v>
      </c>
      <c r="L476" s="71">
        <v>12.583985648726539</v>
      </c>
      <c r="M476" s="71">
        <v>25.410901257528181</v>
      </c>
      <c r="N476" s="71">
        <v>22.0544516428773</v>
      </c>
      <c r="O476" s="71">
        <v>18.6736773738122</v>
      </c>
      <c r="P476" s="71">
        <v>27.86807463082766</v>
      </c>
      <c r="Q476" s="71">
        <v>1.1600591339378701</v>
      </c>
      <c r="R476" s="71">
        <v>0</v>
      </c>
      <c r="S476" s="71">
        <v>2.6301986045785788</v>
      </c>
      <c r="T476" s="72"/>
      <c r="U476" s="71">
        <v>705074</v>
      </c>
      <c r="V476" s="71">
        <v>550</v>
      </c>
      <c r="W476" s="71">
        <v>221</v>
      </c>
      <c r="X476" s="71">
        <v>5871</v>
      </c>
      <c r="Y476" s="71">
        <v>8869</v>
      </c>
      <c r="Z476" s="71">
        <v>9440</v>
      </c>
      <c r="AA476" s="71">
        <v>5609</v>
      </c>
      <c r="AB476" s="71">
        <v>19899</v>
      </c>
      <c r="AC476" s="71">
        <v>0</v>
      </c>
      <c r="AD476" s="71">
        <v>2.6301986045785788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12.6</v>
      </c>
      <c r="BK476" s="71">
        <v>0</v>
      </c>
      <c r="BL476" s="71">
        <v>6.4560000000000004</v>
      </c>
      <c r="BM476" s="71">
        <v>0</v>
      </c>
      <c r="BN476" s="72"/>
      <c r="BO476" s="71">
        <v>0</v>
      </c>
      <c r="BP476" s="71">
        <v>0</v>
      </c>
      <c r="BQ476" s="71">
        <v>1</v>
      </c>
      <c r="BR476" s="71">
        <v>0</v>
      </c>
      <c r="BS476" s="71">
        <v>1</v>
      </c>
      <c r="BT476" s="71">
        <v>0</v>
      </c>
      <c r="BU476"/>
      <c r="BV476" s="70">
        <v>19.056000000000001</v>
      </c>
      <c r="BW476" s="70">
        <v>0</v>
      </c>
      <c r="BX476" s="70">
        <v>0</v>
      </c>
      <c r="BY476" s="70">
        <v>0</v>
      </c>
      <c r="BZ476" s="70">
        <v>0</v>
      </c>
      <c r="CA476" s="70">
        <v>0</v>
      </c>
      <c r="CB476" s="70">
        <v>0</v>
      </c>
      <c r="CC476" s="70">
        <v>0</v>
      </c>
      <c r="CD476" s="70">
        <v>0</v>
      </c>
    </row>
    <row r="477" spans="1:82">
      <c r="A477" s="70" t="s">
        <v>2250</v>
      </c>
      <c r="B477" s="70">
        <v>194</v>
      </c>
      <c r="C477" s="70">
        <v>7</v>
      </c>
      <c r="D477" s="70">
        <v>12</v>
      </c>
      <c r="E477" s="70">
        <v>2010</v>
      </c>
      <c r="F477" s="70" t="s">
        <v>177</v>
      </c>
      <c r="G477" s="70" t="s">
        <v>2243</v>
      </c>
      <c r="H477" s="70" t="s">
        <v>2244</v>
      </c>
      <c r="I477" s="148"/>
      <c r="J477" s="71">
        <v>31.299364208052129</v>
      </c>
      <c r="K477" s="71">
        <v>1.399769767365999</v>
      </c>
      <c r="L477" s="71">
        <v>11.19186689217616</v>
      </c>
      <c r="M477" s="71">
        <v>23.646735783760182</v>
      </c>
      <c r="N477" s="71">
        <v>21.155060855863699</v>
      </c>
      <c r="O477" s="71">
        <v>18.77239135067375</v>
      </c>
      <c r="P477" s="71">
        <v>28.133446380156371</v>
      </c>
      <c r="Q477" s="71">
        <v>1.1949989741208</v>
      </c>
      <c r="R477" s="71">
        <v>0</v>
      </c>
      <c r="S477" s="71">
        <v>3.386523812000291</v>
      </c>
      <c r="T477" s="72"/>
      <c r="U477" s="71">
        <v>837053</v>
      </c>
      <c r="V477" s="71">
        <v>550</v>
      </c>
      <c r="W477" s="71">
        <v>221</v>
      </c>
      <c r="X477" s="71">
        <v>5871</v>
      </c>
      <c r="Y477" s="71">
        <v>8830</v>
      </c>
      <c r="Z477" s="71">
        <v>9534</v>
      </c>
      <c r="AA477" s="71">
        <v>5521</v>
      </c>
      <c r="AB477" s="71">
        <v>19642</v>
      </c>
      <c r="AC477" s="71">
        <v>0</v>
      </c>
      <c r="AD477" s="71">
        <v>3.386523812000291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15</v>
      </c>
      <c r="BK477" s="71">
        <v>0</v>
      </c>
      <c r="BL477" s="71">
        <v>6.0860000000000003</v>
      </c>
      <c r="BM477" s="71">
        <v>0</v>
      </c>
      <c r="BN477" s="72"/>
      <c r="BO477" s="71">
        <v>0</v>
      </c>
      <c r="BP477" s="71">
        <v>0</v>
      </c>
      <c r="BQ477" s="71">
        <v>1</v>
      </c>
      <c r="BR477" s="71">
        <v>0</v>
      </c>
      <c r="BS477" s="71">
        <v>1</v>
      </c>
      <c r="BT477" s="71">
        <v>0</v>
      </c>
      <c r="BU477"/>
      <c r="BV477" s="70">
        <v>21.085999999999999</v>
      </c>
      <c r="BW477" s="70">
        <v>0</v>
      </c>
      <c r="BX477" s="70">
        <v>0</v>
      </c>
      <c r="BY477" s="70">
        <v>0</v>
      </c>
      <c r="BZ477" s="70">
        <v>0</v>
      </c>
      <c r="CA477" s="70">
        <v>0</v>
      </c>
      <c r="CB477" s="70">
        <v>0</v>
      </c>
      <c r="CC477" s="70">
        <v>0</v>
      </c>
      <c r="CD477" s="70">
        <v>0</v>
      </c>
    </row>
    <row r="478" spans="1:82">
      <c r="A478" s="70" t="s">
        <v>2251</v>
      </c>
      <c r="B478" s="70">
        <v>195</v>
      </c>
      <c r="C478" s="70">
        <v>8</v>
      </c>
      <c r="D478" s="70">
        <v>12</v>
      </c>
      <c r="E478" s="70">
        <v>2011</v>
      </c>
      <c r="F478" s="70" t="s">
        <v>178</v>
      </c>
      <c r="G478" s="70" t="s">
        <v>2243</v>
      </c>
      <c r="H478" s="70" t="s">
        <v>2244</v>
      </c>
      <c r="I478" s="148"/>
      <c r="J478" s="71">
        <v>31.26429295034146</v>
      </c>
      <c r="K478" s="71">
        <v>2.038476443226219</v>
      </c>
      <c r="L478" s="71">
        <v>10.77631467983136</v>
      </c>
      <c r="M478" s="71">
        <v>33.160300771701039</v>
      </c>
      <c r="N478" s="71">
        <v>28.621509558685261</v>
      </c>
      <c r="O478" s="71">
        <v>18.475370647951586</v>
      </c>
      <c r="P478" s="71">
        <v>27.107651489822288</v>
      </c>
      <c r="Q478" s="71">
        <v>1.3598205390292299</v>
      </c>
      <c r="R478" s="71">
        <v>0</v>
      </c>
      <c r="S478" s="71">
        <v>2.501566423698018</v>
      </c>
      <c r="T478" s="72"/>
      <c r="U478" s="71">
        <v>788869</v>
      </c>
      <c r="V478" s="71">
        <v>550</v>
      </c>
      <c r="W478" s="71">
        <v>221</v>
      </c>
      <c r="X478" s="71">
        <v>5871</v>
      </c>
      <c r="Y478" s="71">
        <v>8793</v>
      </c>
      <c r="Z478" s="71">
        <v>9587</v>
      </c>
      <c r="AA478" s="71">
        <v>5478</v>
      </c>
      <c r="AB478" s="71">
        <v>19377</v>
      </c>
      <c r="AC478" s="71">
        <v>0</v>
      </c>
      <c r="AD478" s="71">
        <v>2.501566423698018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10.27</v>
      </c>
      <c r="BK478" s="71">
        <v>0</v>
      </c>
      <c r="BL478" s="71">
        <v>5.9420000000000002</v>
      </c>
      <c r="BM478" s="71">
        <v>0</v>
      </c>
      <c r="BN478" s="72"/>
      <c r="BO478" s="71">
        <v>0</v>
      </c>
      <c r="BP478" s="71">
        <v>0</v>
      </c>
      <c r="BQ478" s="71">
        <v>1</v>
      </c>
      <c r="BR478" s="71">
        <v>0</v>
      </c>
      <c r="BS478" s="71">
        <v>1</v>
      </c>
      <c r="BT478" s="71">
        <v>0</v>
      </c>
      <c r="BU478"/>
      <c r="BV478" s="70">
        <v>16.212</v>
      </c>
      <c r="BW478" s="70">
        <v>0</v>
      </c>
      <c r="BX478" s="70">
        <v>0</v>
      </c>
      <c r="BY478" s="70">
        <v>0</v>
      </c>
      <c r="BZ478" s="70">
        <v>0</v>
      </c>
      <c r="CA478" s="70">
        <v>0</v>
      </c>
      <c r="CB478" s="70">
        <v>0</v>
      </c>
      <c r="CC478" s="70">
        <v>0</v>
      </c>
      <c r="CD478" s="70">
        <v>0</v>
      </c>
    </row>
    <row r="479" spans="1:82">
      <c r="A479" s="70" t="s">
        <v>2252</v>
      </c>
      <c r="B479" s="70">
        <v>196</v>
      </c>
      <c r="C479" s="70">
        <v>9</v>
      </c>
      <c r="D479" s="70">
        <v>12</v>
      </c>
      <c r="E479" s="70">
        <v>2012</v>
      </c>
      <c r="F479" s="70" t="s">
        <v>179</v>
      </c>
      <c r="G479" s="70" t="s">
        <v>2243</v>
      </c>
      <c r="H479" s="70" t="s">
        <v>2244</v>
      </c>
      <c r="I479" s="148"/>
      <c r="J479" s="71">
        <v>25.55669285797876</v>
      </c>
      <c r="K479" s="71">
        <v>2.4615213018650808</v>
      </c>
      <c r="L479" s="71">
        <v>10.53625334391883</v>
      </c>
      <c r="M479" s="71">
        <v>33.862642731690379</v>
      </c>
      <c r="N479" s="71">
        <v>35.099647055914261</v>
      </c>
      <c r="O479" s="71">
        <v>18.630163248968579</v>
      </c>
      <c r="P479" s="71">
        <v>26.933424196736016</v>
      </c>
      <c r="Q479" s="71">
        <v>1.45896609735733</v>
      </c>
      <c r="R479" s="71">
        <v>0</v>
      </c>
      <c r="S479" s="71">
        <v>3.6950671269887381</v>
      </c>
      <c r="T479" s="72"/>
      <c r="U479" s="71">
        <v>625071</v>
      </c>
      <c r="V479" s="71">
        <v>550</v>
      </c>
      <c r="W479" s="71">
        <v>221</v>
      </c>
      <c r="X479" s="71">
        <v>5871</v>
      </c>
      <c r="Y479" s="71">
        <v>8727</v>
      </c>
      <c r="Z479" s="71">
        <v>9744</v>
      </c>
      <c r="AA479" s="71">
        <v>5412</v>
      </c>
      <c r="AB479" s="71">
        <v>19135</v>
      </c>
      <c r="AC479" s="71">
        <v>0</v>
      </c>
      <c r="AD479" s="71">
        <v>3.6950671269887381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11.510999999999999</v>
      </c>
      <c r="BK479" s="71">
        <v>0</v>
      </c>
      <c r="BL479" s="71">
        <v>5.8710000000000004</v>
      </c>
      <c r="BM479" s="71">
        <v>0</v>
      </c>
      <c r="BN479" s="72"/>
      <c r="BO479" s="71">
        <v>0</v>
      </c>
      <c r="BP479" s="71">
        <v>0</v>
      </c>
      <c r="BQ479" s="71">
        <v>1</v>
      </c>
      <c r="BR479" s="71">
        <v>0</v>
      </c>
      <c r="BS479" s="71">
        <v>1</v>
      </c>
      <c r="BT479" s="71">
        <v>0</v>
      </c>
      <c r="BU479"/>
      <c r="BV479" s="70">
        <v>17.382000000000001</v>
      </c>
      <c r="BW479" s="70">
        <v>0</v>
      </c>
      <c r="BX479" s="70">
        <v>0</v>
      </c>
      <c r="BY479" s="70">
        <v>0</v>
      </c>
      <c r="BZ479" s="70">
        <v>0</v>
      </c>
      <c r="CA479" s="70">
        <v>0</v>
      </c>
      <c r="CB479" s="70">
        <v>0</v>
      </c>
      <c r="CC479" s="70">
        <v>0</v>
      </c>
      <c r="CD479" s="70">
        <v>0</v>
      </c>
    </row>
    <row r="480" spans="1:82">
      <c r="A480" s="70" t="s">
        <v>2253</v>
      </c>
      <c r="B480" s="70">
        <v>197</v>
      </c>
      <c r="C480" s="70">
        <v>10</v>
      </c>
      <c r="D480" s="70">
        <v>12</v>
      </c>
      <c r="E480" s="70">
        <v>2013</v>
      </c>
      <c r="F480" s="70" t="s">
        <v>180</v>
      </c>
      <c r="G480" s="70" t="s">
        <v>2243</v>
      </c>
      <c r="H480" s="70" t="s">
        <v>2244</v>
      </c>
      <c r="I480" s="148"/>
      <c r="J480" s="71">
        <v>23.166890085544079</v>
      </c>
      <c r="K480" s="71">
        <v>2.4794927652616399</v>
      </c>
      <c r="L480" s="71">
        <v>10.853331560947581</v>
      </c>
      <c r="M480" s="71">
        <v>35.09778522238301</v>
      </c>
      <c r="N480" s="71">
        <v>35.968301077883403</v>
      </c>
      <c r="O480" s="71">
        <v>17.912612504438961</v>
      </c>
      <c r="P480" s="71">
        <v>26.755169154916544</v>
      </c>
      <c r="Q480" s="71">
        <v>1.4719089191883701</v>
      </c>
      <c r="R480" s="71">
        <v>0</v>
      </c>
      <c r="S480" s="71">
        <v>3.2588406722392942</v>
      </c>
      <c r="T480" s="72"/>
      <c r="U480" s="71">
        <v>601077</v>
      </c>
      <c r="V480" s="71">
        <v>550</v>
      </c>
      <c r="W480" s="71">
        <v>221</v>
      </c>
      <c r="X480" s="71">
        <v>5871</v>
      </c>
      <c r="Y480" s="71">
        <v>8749</v>
      </c>
      <c r="Z480" s="71">
        <v>9787</v>
      </c>
      <c r="AA480" s="71">
        <v>5356</v>
      </c>
      <c r="AB480" s="71">
        <v>19028</v>
      </c>
      <c r="AC480" s="71">
        <v>0</v>
      </c>
      <c r="AD480" s="71">
        <v>3.2588406722392942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14.47</v>
      </c>
      <c r="BK480" s="71">
        <v>0</v>
      </c>
      <c r="BL480" s="71">
        <v>5.33</v>
      </c>
      <c r="BM480" s="71">
        <v>0</v>
      </c>
      <c r="BN480" s="72"/>
      <c r="BO480" s="71">
        <v>0</v>
      </c>
      <c r="BP480" s="71">
        <v>0</v>
      </c>
      <c r="BQ480" s="71">
        <v>1</v>
      </c>
      <c r="BR480" s="71">
        <v>0</v>
      </c>
      <c r="BS480" s="71">
        <v>1</v>
      </c>
      <c r="BT480" s="71">
        <v>0</v>
      </c>
      <c r="BU480"/>
      <c r="BV480" s="70">
        <v>19.8</v>
      </c>
      <c r="BW480" s="70">
        <v>0</v>
      </c>
      <c r="BX480" s="70">
        <v>0</v>
      </c>
      <c r="BY480" s="70">
        <v>0</v>
      </c>
      <c r="BZ480" s="70">
        <v>0</v>
      </c>
      <c r="CA480" s="70">
        <v>0</v>
      </c>
      <c r="CB480" s="70">
        <v>0</v>
      </c>
      <c r="CC480" s="70">
        <v>0</v>
      </c>
      <c r="CD480" s="70">
        <v>0</v>
      </c>
    </row>
    <row r="481" spans="1:82">
      <c r="A481" s="70" t="s">
        <v>2254</v>
      </c>
      <c r="B481" s="70">
        <v>198</v>
      </c>
      <c r="C481" s="70">
        <v>11</v>
      </c>
      <c r="D481" s="70">
        <v>12</v>
      </c>
      <c r="E481" s="70">
        <v>2014</v>
      </c>
      <c r="F481" s="70" t="s">
        <v>181</v>
      </c>
      <c r="G481" s="70" t="s">
        <v>2243</v>
      </c>
      <c r="H481" s="70" t="s">
        <v>2244</v>
      </c>
      <c r="I481" s="148"/>
      <c r="J481" s="71">
        <v>24.436746744109911</v>
      </c>
      <c r="K481" s="71">
        <v>2.0231354026271582</v>
      </c>
      <c r="L481" s="71">
        <v>7.8835221583992618</v>
      </c>
      <c r="M481" s="71">
        <v>34.345224020351147</v>
      </c>
      <c r="N481" s="71">
        <v>35.480897113024952</v>
      </c>
      <c r="O481" s="71">
        <v>17.134289866558916</v>
      </c>
      <c r="P481" s="71">
        <v>26.663257301196325</v>
      </c>
      <c r="Q481" s="71">
        <v>1.38452584112098</v>
      </c>
      <c r="R481" s="71">
        <v>0</v>
      </c>
      <c r="S481" s="71">
        <v>3.818780185021283</v>
      </c>
      <c r="T481" s="72"/>
      <c r="U481" s="71">
        <v>683587</v>
      </c>
      <c r="V481" s="71">
        <v>510</v>
      </c>
      <c r="W481" s="71">
        <v>147</v>
      </c>
      <c r="X481" s="71">
        <v>5866</v>
      </c>
      <c r="Y481" s="71">
        <v>8653</v>
      </c>
      <c r="Z481" s="71">
        <v>9860</v>
      </c>
      <c r="AA481" s="71">
        <v>5310</v>
      </c>
      <c r="AB481" s="71">
        <v>18655</v>
      </c>
      <c r="AC481" s="71">
        <v>0</v>
      </c>
      <c r="AD481" s="71">
        <v>3.818780185021283</v>
      </c>
      <c r="AE481" s="72"/>
      <c r="AF481" s="71"/>
      <c r="AG481" s="71"/>
      <c r="AH481" s="71"/>
      <c r="AI481" s="71"/>
      <c r="AJ481" s="71"/>
      <c r="AK481" s="71"/>
      <c r="AL481" s="71"/>
      <c r="AM481" s="71"/>
      <c r="AN481" s="71"/>
      <c r="AO481" s="71"/>
      <c r="AP481" s="71"/>
      <c r="AQ481" s="72"/>
      <c r="AR481" s="71">
        <v>360</v>
      </c>
      <c r="AS481" s="71">
        <v>49</v>
      </c>
      <c r="AT481" s="71">
        <v>0</v>
      </c>
      <c r="AU481" s="71">
        <v>0</v>
      </c>
      <c r="AV481" s="71">
        <v>0</v>
      </c>
      <c r="AW481" s="71">
        <v>0</v>
      </c>
      <c r="AX481" s="71"/>
      <c r="AY481" s="72"/>
      <c r="AZ481" s="71">
        <v>1588.654</v>
      </c>
      <c r="BA481" s="71">
        <v>9639.0239999999994</v>
      </c>
      <c r="BB481" s="71">
        <v>0</v>
      </c>
      <c r="BC481" s="71">
        <v>0</v>
      </c>
      <c r="BD481" s="71">
        <v>0</v>
      </c>
      <c r="BE481" s="71">
        <v>0</v>
      </c>
      <c r="BF481" s="71"/>
      <c r="BG481" s="72"/>
      <c r="BH481" s="71">
        <v>0</v>
      </c>
      <c r="BI481" s="71">
        <v>0</v>
      </c>
      <c r="BJ481" s="71">
        <v>13.929</v>
      </c>
      <c r="BK481" s="71">
        <v>0</v>
      </c>
      <c r="BL481" s="71">
        <v>13.991</v>
      </c>
      <c r="BM481" s="71">
        <v>0</v>
      </c>
      <c r="BN481" s="72"/>
      <c r="BO481" s="71">
        <v>0</v>
      </c>
      <c r="BP481" s="71">
        <v>0</v>
      </c>
      <c r="BQ481" s="71">
        <v>1</v>
      </c>
      <c r="BR481" s="71">
        <v>0</v>
      </c>
      <c r="BS481" s="71">
        <v>1</v>
      </c>
      <c r="BT481" s="71">
        <v>0</v>
      </c>
      <c r="BU481"/>
      <c r="BV481" s="70">
        <v>19.282</v>
      </c>
      <c r="BW481" s="70">
        <v>0</v>
      </c>
      <c r="BX481" s="70">
        <v>8.6379999999999999</v>
      </c>
      <c r="BY481" s="70">
        <v>0</v>
      </c>
      <c r="BZ481" s="70">
        <v>0</v>
      </c>
      <c r="CA481" s="70">
        <v>0</v>
      </c>
      <c r="CB481" s="70">
        <v>0</v>
      </c>
      <c r="CC481" s="70">
        <v>0</v>
      </c>
      <c r="CD481" s="70">
        <v>0</v>
      </c>
    </row>
    <row r="482" spans="1:82">
      <c r="A482" s="70" t="s">
        <v>2255</v>
      </c>
      <c r="B482" s="70">
        <v>199</v>
      </c>
      <c r="C482" s="70">
        <v>12</v>
      </c>
      <c r="D482" s="70">
        <v>12</v>
      </c>
      <c r="E482" s="70">
        <v>2015</v>
      </c>
      <c r="F482" s="70" t="s">
        <v>182</v>
      </c>
      <c r="G482" s="1064" t="s">
        <v>2243</v>
      </c>
      <c r="H482" s="70" t="s">
        <v>2244</v>
      </c>
      <c r="I482" s="148"/>
      <c r="J482" s="71">
        <v>23.040023565772461</v>
      </c>
      <c r="K482" s="71">
        <v>2.2459538589932682</v>
      </c>
      <c r="L482" s="71">
        <v>9.3943031073934851</v>
      </c>
      <c r="M482" s="71">
        <v>32.840693256788313</v>
      </c>
      <c r="N482" s="71">
        <v>29.624779063959931</v>
      </c>
      <c r="O482" s="71">
        <v>17.020877335357152</v>
      </c>
      <c r="P482" s="71">
        <v>26.221995581980131</v>
      </c>
      <c r="Q482" s="71">
        <v>1.3265905579755599</v>
      </c>
      <c r="R482" s="71">
        <v>0</v>
      </c>
      <c r="S482" s="71">
        <v>3.848136883630767</v>
      </c>
      <c r="T482" s="72"/>
      <c r="U482" s="71">
        <v>665391</v>
      </c>
      <c r="V482" s="71">
        <v>510</v>
      </c>
      <c r="W482" s="71">
        <v>147</v>
      </c>
      <c r="X482" s="71">
        <v>5866</v>
      </c>
      <c r="Y482" s="71">
        <v>8547</v>
      </c>
      <c r="Z482" s="71">
        <v>9889</v>
      </c>
      <c r="AA482" s="71">
        <v>5218</v>
      </c>
      <c r="AB482" s="71">
        <v>18259</v>
      </c>
      <c r="AC482" s="71">
        <v>0</v>
      </c>
      <c r="AD482" s="71">
        <v>3.848136883630767</v>
      </c>
      <c r="AE482" s="72"/>
      <c r="AF482" s="71">
        <v>7555781.1058211606</v>
      </c>
      <c r="AG482" s="71">
        <v>1783076.5986452401</v>
      </c>
      <c r="AH482" s="71">
        <v>1151459.001226624</v>
      </c>
      <c r="AI482" s="71">
        <v>36431785.641431451</v>
      </c>
      <c r="AJ482" s="71">
        <v>42075670.287912443</v>
      </c>
      <c r="AK482" s="71">
        <v>0</v>
      </c>
      <c r="AL482" s="71">
        <v>0</v>
      </c>
      <c r="AM482" s="71">
        <v>2502319.3563757408</v>
      </c>
      <c r="AN482" s="71">
        <v>0</v>
      </c>
      <c r="AO482" s="71">
        <v>0</v>
      </c>
      <c r="AP482" s="71">
        <v>91500091.991412655</v>
      </c>
      <c r="AQ482" s="72"/>
      <c r="AR482" s="71">
        <v>377</v>
      </c>
      <c r="AS482" s="71">
        <v>60</v>
      </c>
      <c r="AT482" s="71">
        <v>0</v>
      </c>
      <c r="AU482" s="71">
        <v>0</v>
      </c>
      <c r="AV482" s="71">
        <v>0</v>
      </c>
      <c r="AW482" s="71">
        <v>0</v>
      </c>
      <c r="AX482" s="71"/>
      <c r="AY482" s="72"/>
      <c r="AZ482" s="71">
        <v>1673.6859999999999</v>
      </c>
      <c r="BA482" s="71">
        <v>9960.6239999999998</v>
      </c>
      <c r="BB482" s="71">
        <v>0</v>
      </c>
      <c r="BC482" s="71">
        <v>0</v>
      </c>
      <c r="BD482" s="71">
        <v>0</v>
      </c>
      <c r="BE482" s="71">
        <v>0</v>
      </c>
      <c r="BF482" s="71"/>
      <c r="BG482" s="72"/>
      <c r="BH482" s="71">
        <v>0</v>
      </c>
      <c r="BI482" s="71">
        <v>0</v>
      </c>
      <c r="BJ482" s="71">
        <v>11.613</v>
      </c>
      <c r="BK482" s="71">
        <v>0</v>
      </c>
      <c r="BL482" s="71">
        <v>12.851000000000001</v>
      </c>
      <c r="BM482" s="71">
        <v>0</v>
      </c>
      <c r="BN482" s="72"/>
      <c r="BO482" s="71">
        <v>0</v>
      </c>
      <c r="BP482" s="71">
        <v>0</v>
      </c>
      <c r="BQ482" s="71">
        <v>1</v>
      </c>
      <c r="BR482" s="71">
        <v>0</v>
      </c>
      <c r="BS482" s="71">
        <v>1</v>
      </c>
      <c r="BT482" s="71">
        <v>0</v>
      </c>
      <c r="BU482"/>
      <c r="BV482" s="70">
        <v>16.170000000000002</v>
      </c>
      <c r="BW482" s="70">
        <v>0</v>
      </c>
      <c r="BX482" s="70">
        <v>8.2940000000000005</v>
      </c>
      <c r="BY482" s="70">
        <v>0</v>
      </c>
      <c r="BZ482" s="70">
        <v>0</v>
      </c>
      <c r="CA482" s="70">
        <v>0</v>
      </c>
      <c r="CB482" s="70">
        <v>0</v>
      </c>
      <c r="CC482" s="70">
        <v>0</v>
      </c>
      <c r="CD482" s="70">
        <v>0</v>
      </c>
    </row>
    <row r="483" spans="1:82">
      <c r="A483" s="70" t="s">
        <v>2256</v>
      </c>
      <c r="B483" s="70">
        <v>200</v>
      </c>
      <c r="C483" s="70">
        <v>13</v>
      </c>
      <c r="D483" s="70">
        <v>12</v>
      </c>
      <c r="E483" s="70">
        <v>2016</v>
      </c>
      <c r="F483" s="70" t="s">
        <v>155</v>
      </c>
      <c r="G483" s="1064" t="s">
        <v>2243</v>
      </c>
      <c r="H483" s="70" t="s">
        <v>2244</v>
      </c>
      <c r="I483" s="148"/>
      <c r="J483" s="71">
        <v>21.977859248373324</v>
      </c>
      <c r="K483" s="71">
        <v>1.9311864626523514</v>
      </c>
      <c r="L483" s="71">
        <v>9.0154541116772133</v>
      </c>
      <c r="M483" s="71">
        <v>23.899746304129813</v>
      </c>
      <c r="N483" s="71">
        <v>21.757080995631746</v>
      </c>
      <c r="O483" s="71">
        <v>16.618651086728182</v>
      </c>
      <c r="P483" s="71">
        <v>25.187614506170764</v>
      </c>
      <c r="Q483" s="71">
        <v>1.2674211077638362</v>
      </c>
      <c r="R483" s="71">
        <v>0</v>
      </c>
      <c r="S483" s="71">
        <v>3.5845904555378838</v>
      </c>
      <c r="T483" s="72"/>
      <c r="U483" s="71">
        <v>671439</v>
      </c>
      <c r="V483" s="71">
        <v>510</v>
      </c>
      <c r="W483" s="71">
        <v>147</v>
      </c>
      <c r="X483" s="71">
        <v>5866</v>
      </c>
      <c r="Y483" s="71">
        <v>8495</v>
      </c>
      <c r="Z483" s="71">
        <v>9774</v>
      </c>
      <c r="AA483" s="71">
        <v>5184</v>
      </c>
      <c r="AB483" s="71">
        <v>17944</v>
      </c>
      <c r="AC483" s="71">
        <v>0</v>
      </c>
      <c r="AD483" s="71">
        <v>3.5845904555378838</v>
      </c>
      <c r="AE483" s="72"/>
      <c r="AF483" s="71">
        <v>8002786.5725911688</v>
      </c>
      <c r="AG483" s="71">
        <v>1754039.070414806</v>
      </c>
      <c r="AH483" s="71">
        <v>993006.25742810161</v>
      </c>
      <c r="AI483" s="71">
        <v>34377442.646692798</v>
      </c>
      <c r="AJ483" s="71">
        <v>38724458.068485059</v>
      </c>
      <c r="AK483" s="71">
        <v>0</v>
      </c>
      <c r="AL483" s="71">
        <v>0</v>
      </c>
      <c r="AM483" s="71">
        <v>2461060.4459552779</v>
      </c>
      <c r="AN483" s="71">
        <v>0</v>
      </c>
      <c r="AO483" s="71">
        <v>0</v>
      </c>
      <c r="AP483" s="71">
        <v>86312793.061567217</v>
      </c>
      <c r="AQ483" s="72"/>
      <c r="AR483" s="71">
        <v>394</v>
      </c>
      <c r="AS483" s="71">
        <v>64</v>
      </c>
      <c r="AT483" s="71">
        <v>0</v>
      </c>
      <c r="AU483" s="71">
        <v>0</v>
      </c>
      <c r="AV483" s="71">
        <v>0</v>
      </c>
      <c r="AW483" s="71">
        <v>0</v>
      </c>
      <c r="AX483" s="71"/>
      <c r="AY483" s="72"/>
      <c r="AZ483" s="71">
        <v>1771.367</v>
      </c>
      <c r="BA483" s="71">
        <v>10036.324000000001</v>
      </c>
      <c r="BB483" s="71">
        <v>0</v>
      </c>
      <c r="BC483" s="71">
        <v>0</v>
      </c>
      <c r="BD483" s="71">
        <v>0</v>
      </c>
      <c r="BE483" s="71">
        <v>0</v>
      </c>
      <c r="BF483" s="71"/>
      <c r="BG483" s="72"/>
      <c r="BH483" s="71">
        <v>0</v>
      </c>
      <c r="BI483" s="71">
        <v>0</v>
      </c>
      <c r="BJ483" s="71">
        <v>12.455</v>
      </c>
      <c r="BK483" s="71">
        <v>0</v>
      </c>
      <c r="BL483" s="71">
        <v>11.603</v>
      </c>
      <c r="BM483" s="71">
        <v>0</v>
      </c>
      <c r="BN483" s="72"/>
      <c r="BO483" s="71">
        <v>0</v>
      </c>
      <c r="BP483" s="71">
        <v>0</v>
      </c>
      <c r="BQ483" s="71">
        <v>1</v>
      </c>
      <c r="BR483" s="71">
        <v>0</v>
      </c>
      <c r="BS483" s="71">
        <v>1</v>
      </c>
      <c r="BT483" s="71">
        <v>0</v>
      </c>
      <c r="BU483"/>
      <c r="BV483" s="70">
        <v>16.085999999999999</v>
      </c>
      <c r="BW483" s="70">
        <v>0</v>
      </c>
      <c r="BX483" s="70">
        <v>7.9720000000000004</v>
      </c>
      <c r="BY483" s="70">
        <v>0</v>
      </c>
      <c r="BZ483" s="70">
        <v>0</v>
      </c>
      <c r="CA483" s="70">
        <v>0</v>
      </c>
      <c r="CB483" s="70">
        <v>0</v>
      </c>
      <c r="CC483" s="70">
        <v>0</v>
      </c>
      <c r="CD483" s="70">
        <v>0</v>
      </c>
    </row>
    <row r="484" spans="1:82">
      <c r="A484" s="70" t="s">
        <v>2257</v>
      </c>
      <c r="B484" s="70">
        <v>201</v>
      </c>
      <c r="C484" s="70">
        <v>14</v>
      </c>
      <c r="D484" s="70">
        <v>12</v>
      </c>
      <c r="E484" s="70">
        <v>2017</v>
      </c>
      <c r="F484" s="70" t="s">
        <v>156</v>
      </c>
      <c r="G484" s="70" t="s">
        <v>2243</v>
      </c>
      <c r="H484" s="70" t="s">
        <v>2244</v>
      </c>
      <c r="I484" s="148"/>
      <c r="J484" s="71">
        <v>22.58324428374846</v>
      </c>
      <c r="K484" s="71">
        <v>2.0160268444424716</v>
      </c>
      <c r="L484" s="71">
        <v>8.5578479642081504</v>
      </c>
      <c r="M484" s="71">
        <v>22.773062670237348</v>
      </c>
      <c r="N484" s="71">
        <v>26.369888697782727</v>
      </c>
      <c r="O484" s="71">
        <v>16.225378368571175</v>
      </c>
      <c r="P484" s="71">
        <v>24.84942604681925</v>
      </c>
      <c r="Q484" s="71">
        <v>1.21141745215765</v>
      </c>
      <c r="R484" s="71">
        <v>0</v>
      </c>
      <c r="S484" s="71">
        <v>3.3546547521334804</v>
      </c>
      <c r="T484" s="72"/>
      <c r="U484" s="71">
        <v>710737</v>
      </c>
      <c r="V484" s="71">
        <v>510</v>
      </c>
      <c r="W484" s="71">
        <v>147</v>
      </c>
      <c r="X484" s="71">
        <v>5866</v>
      </c>
      <c r="Y484" s="71">
        <v>8429</v>
      </c>
      <c r="Z484" s="71">
        <v>9701</v>
      </c>
      <c r="AA484" s="71">
        <v>5147</v>
      </c>
      <c r="AB484" s="71">
        <v>17736</v>
      </c>
      <c r="AC484" s="71">
        <v>0</v>
      </c>
      <c r="AD484" s="71">
        <v>3.35465475213348</v>
      </c>
      <c r="AE484" s="72"/>
      <c r="AF484" s="71">
        <v>8452840.0387503207</v>
      </c>
      <c r="AG484" s="71">
        <v>1790261.2575139969</v>
      </c>
      <c r="AH484" s="71">
        <v>1222661.3040717819</v>
      </c>
      <c r="AI484" s="71">
        <v>33622716.854521193</v>
      </c>
      <c r="AJ484" s="71">
        <v>41325875.489157148</v>
      </c>
      <c r="AK484" s="71">
        <v>0</v>
      </c>
      <c r="AL484" s="71">
        <v>0</v>
      </c>
      <c r="AM484" s="71">
        <v>2436339.022263411</v>
      </c>
      <c r="AN484" s="71">
        <v>0</v>
      </c>
      <c r="AO484" s="71">
        <v>0</v>
      </c>
      <c r="AP484" s="71">
        <v>88850693.966277838</v>
      </c>
      <c r="AQ484" s="72"/>
      <c r="AR484" s="71">
        <v>412</v>
      </c>
      <c r="AS484" s="71">
        <v>69</v>
      </c>
      <c r="AT484" s="71">
        <v>0</v>
      </c>
      <c r="AU484" s="71">
        <v>0</v>
      </c>
      <c r="AV484" s="71">
        <v>0</v>
      </c>
      <c r="AW484" s="71">
        <v>0</v>
      </c>
      <c r="AX484" s="71"/>
      <c r="AY484" s="72"/>
      <c r="AZ484" s="71">
        <v>1866.367</v>
      </c>
      <c r="BA484" s="71">
        <v>10135.624</v>
      </c>
      <c r="BB484" s="71">
        <v>0</v>
      </c>
      <c r="BC484" s="71">
        <v>0</v>
      </c>
      <c r="BD484" s="71">
        <v>0</v>
      </c>
      <c r="BE484" s="71">
        <v>0</v>
      </c>
      <c r="BF484" s="71"/>
      <c r="BG484" s="72"/>
      <c r="BH484" s="71">
        <v>0</v>
      </c>
      <c r="BI484" s="71">
        <v>0</v>
      </c>
      <c r="BJ484" s="71">
        <v>11.151</v>
      </c>
      <c r="BK484" s="71">
        <v>0</v>
      </c>
      <c r="BL484" s="71">
        <v>10.946999999999999</v>
      </c>
      <c r="BM484" s="71">
        <v>0</v>
      </c>
      <c r="BN484" s="72"/>
      <c r="BO484" s="71">
        <v>0</v>
      </c>
      <c r="BP484" s="71">
        <v>0</v>
      </c>
      <c r="BQ484" s="71">
        <v>1</v>
      </c>
      <c r="BR484" s="71">
        <v>0</v>
      </c>
      <c r="BS484" s="71">
        <v>1</v>
      </c>
      <c r="BT484" s="71">
        <v>0</v>
      </c>
      <c r="BU484"/>
      <c r="BV484" s="70">
        <v>14.074999999999999</v>
      </c>
      <c r="BW484" s="70">
        <v>0</v>
      </c>
      <c r="BX484" s="70">
        <v>8.0229999999999997</v>
      </c>
      <c r="BY484" s="70">
        <v>0</v>
      </c>
      <c r="BZ484" s="70">
        <v>0</v>
      </c>
      <c r="CA484" s="70">
        <v>0</v>
      </c>
      <c r="CB484" s="70">
        <v>0</v>
      </c>
      <c r="CC484" s="70">
        <v>0</v>
      </c>
      <c r="CD484" s="70">
        <v>0</v>
      </c>
    </row>
    <row r="485" spans="1:82">
      <c r="A485" s="70" t="s">
        <v>2258</v>
      </c>
      <c r="B485" s="70">
        <v>202</v>
      </c>
      <c r="C485" s="70">
        <v>15</v>
      </c>
      <c r="D485" s="70">
        <v>12</v>
      </c>
      <c r="E485" s="70">
        <v>2018</v>
      </c>
      <c r="F485" s="70" t="s">
        <v>183</v>
      </c>
      <c r="G485" s="70" t="s">
        <v>2243</v>
      </c>
      <c r="H485" s="70" t="s">
        <v>2244</v>
      </c>
      <c r="I485" s="148"/>
      <c r="J485" s="71">
        <v>20.146302660918952</v>
      </c>
      <c r="K485" s="71">
        <v>2.0233484336985099</v>
      </c>
      <c r="L485" s="71">
        <v>7.6352065644953875</v>
      </c>
      <c r="M485" s="71">
        <v>21.923477767194907</v>
      </c>
      <c r="N485" s="71">
        <v>19.987026553355136</v>
      </c>
      <c r="O485" s="71">
        <v>15.999312847237187</v>
      </c>
      <c r="P485" s="71">
        <v>24.429993095704059</v>
      </c>
      <c r="Q485" s="71">
        <v>1.1044744024833499</v>
      </c>
      <c r="R485" s="71">
        <v>0</v>
      </c>
      <c r="S485" s="71">
        <v>3.3443827458988009</v>
      </c>
      <c r="T485" s="72"/>
      <c r="U485" s="71">
        <v>642917</v>
      </c>
      <c r="V485" s="71">
        <v>510</v>
      </c>
      <c r="W485" s="71">
        <v>147</v>
      </c>
      <c r="X485" s="71">
        <v>5866</v>
      </c>
      <c r="Y485" s="71">
        <v>8362</v>
      </c>
      <c r="Z485" s="71">
        <v>9749</v>
      </c>
      <c r="AA485" s="71">
        <v>5111</v>
      </c>
      <c r="AB485" s="71">
        <v>17426</v>
      </c>
      <c r="AC485" s="71">
        <v>0</v>
      </c>
      <c r="AD485" s="71">
        <v>3.3443827458988009</v>
      </c>
      <c r="AE485" s="72"/>
      <c r="AF485" s="71">
        <v>7584500.1115628583</v>
      </c>
      <c r="AG485" s="71">
        <v>1813179.0714087549</v>
      </c>
      <c r="AH485" s="71">
        <v>1106433.8092837001</v>
      </c>
      <c r="AI485" s="71">
        <v>31726323.481952649</v>
      </c>
      <c r="AJ485" s="71">
        <v>33594149.756371953</v>
      </c>
      <c r="AK485" s="71">
        <v>0</v>
      </c>
      <c r="AL485" s="71">
        <v>0</v>
      </c>
      <c r="AM485" s="71">
        <v>2398708.255261193</v>
      </c>
      <c r="AN485" s="71">
        <v>0</v>
      </c>
      <c r="AO485" s="71">
        <v>0</v>
      </c>
      <c r="AP485" s="71">
        <v>78223294.48584111</v>
      </c>
      <c r="AQ485" s="72"/>
      <c r="AR485" s="71">
        <v>428</v>
      </c>
      <c r="AS485" s="71">
        <v>75</v>
      </c>
      <c r="AT485" s="71">
        <v>0</v>
      </c>
      <c r="AU485" s="71">
        <v>0</v>
      </c>
      <c r="AV485" s="71">
        <v>0</v>
      </c>
      <c r="AW485" s="71">
        <v>0</v>
      </c>
      <c r="AX485" s="71"/>
      <c r="AY485" s="72"/>
      <c r="AZ485" s="71">
        <v>1942.2169999999999</v>
      </c>
      <c r="BA485" s="71">
        <v>8406.6239999999998</v>
      </c>
      <c r="BB485" s="71">
        <v>0</v>
      </c>
      <c r="BC485" s="71">
        <v>0</v>
      </c>
      <c r="BD485" s="71">
        <v>0</v>
      </c>
      <c r="BE485" s="71">
        <v>0</v>
      </c>
      <c r="BF485" s="71"/>
      <c r="BG485" s="72"/>
      <c r="BH485" s="71">
        <v>0</v>
      </c>
      <c r="BI485" s="71">
        <v>0</v>
      </c>
      <c r="BJ485" s="71">
        <v>10.064</v>
      </c>
      <c r="BK485" s="71">
        <v>0</v>
      </c>
      <c r="BL485" s="71">
        <v>11.295999999999999</v>
      </c>
      <c r="BM485" s="71">
        <v>0</v>
      </c>
      <c r="BN485" s="72"/>
      <c r="BO485" s="71">
        <v>0</v>
      </c>
      <c r="BP485" s="71">
        <v>0</v>
      </c>
      <c r="BQ485" s="71">
        <v>1</v>
      </c>
      <c r="BR485" s="71">
        <v>0</v>
      </c>
      <c r="BS485" s="71">
        <v>1</v>
      </c>
      <c r="BT485" s="71">
        <v>0</v>
      </c>
      <c r="BU485"/>
      <c r="BV485" s="70">
        <v>13.010999999999999</v>
      </c>
      <c r="BW485" s="70">
        <v>0</v>
      </c>
      <c r="BX485" s="70">
        <v>8.3490000000000002</v>
      </c>
      <c r="BY485" s="70">
        <v>0</v>
      </c>
      <c r="BZ485" s="70">
        <v>0</v>
      </c>
      <c r="CA485" s="70">
        <v>0</v>
      </c>
      <c r="CB485" s="70">
        <v>0</v>
      </c>
      <c r="CC485" s="70">
        <v>0</v>
      </c>
      <c r="CD485" s="70">
        <v>0</v>
      </c>
    </row>
    <row r="486" spans="1:82">
      <c r="A486" s="70" t="s">
        <v>2259</v>
      </c>
      <c r="B486" s="70">
        <v>203</v>
      </c>
      <c r="C486" s="70">
        <v>16</v>
      </c>
      <c r="D486" s="70">
        <v>12</v>
      </c>
      <c r="E486" s="70">
        <v>2019</v>
      </c>
      <c r="F486" s="70" t="s">
        <v>158</v>
      </c>
      <c r="G486" s="70" t="s">
        <v>2243</v>
      </c>
      <c r="H486" s="70" t="s">
        <v>2244</v>
      </c>
      <c r="I486" s="148"/>
      <c r="J486" s="71">
        <v>20.380870780303685</v>
      </c>
      <c r="K486" s="71">
        <v>1.5371952559333084</v>
      </c>
      <c r="L486" s="71">
        <v>7.5797945431002915</v>
      </c>
      <c r="M486" s="71">
        <v>18.262661097629032</v>
      </c>
      <c r="N486" s="71">
        <v>14.211666573564074</v>
      </c>
      <c r="O486" s="71">
        <v>15.48715996311955</v>
      </c>
      <c r="P486" s="71">
        <v>24.368619778998006</v>
      </c>
      <c r="Q486" s="71">
        <v>1.05728119144691</v>
      </c>
      <c r="R486" s="71">
        <v>0</v>
      </c>
      <c r="S486" s="71">
        <v>1.6799049850101964</v>
      </c>
      <c r="T486" s="72"/>
      <c r="U486" s="71">
        <v>695619</v>
      </c>
      <c r="V486" s="71">
        <v>510</v>
      </c>
      <c r="W486" s="71">
        <v>147</v>
      </c>
      <c r="X486" s="71">
        <v>5866</v>
      </c>
      <c r="Y486" s="71">
        <v>8297</v>
      </c>
      <c r="Z486" s="71">
        <v>9696</v>
      </c>
      <c r="AA486" s="71">
        <v>5060</v>
      </c>
      <c r="AB486" s="71">
        <v>17133</v>
      </c>
      <c r="AC486" s="71">
        <v>0</v>
      </c>
      <c r="AD486" s="71">
        <v>1.6799049850101959</v>
      </c>
      <c r="AE486" s="72"/>
      <c r="AF486" s="71">
        <v>7591696.3732473385</v>
      </c>
      <c r="AG486" s="71">
        <v>1248700.9572183171</v>
      </c>
      <c r="AH486" s="71">
        <v>1226965.4708689051</v>
      </c>
      <c r="AI486" s="71">
        <v>32994724.6179168</v>
      </c>
      <c r="AJ486" s="71">
        <v>28480701.603333671</v>
      </c>
      <c r="AK486" s="71">
        <v>0</v>
      </c>
      <c r="AL486" s="71">
        <v>0</v>
      </c>
      <c r="AM486" s="71">
        <v>2333385.6228450541</v>
      </c>
      <c r="AN486" s="71">
        <v>0</v>
      </c>
      <c r="AO486" s="71">
        <v>0</v>
      </c>
      <c r="AP486" s="71">
        <v>73876174.645430088</v>
      </c>
      <c r="AQ486" s="72"/>
      <c r="AR486" s="71">
        <v>452</v>
      </c>
      <c r="AS486" s="71">
        <v>80</v>
      </c>
      <c r="AT486" s="71">
        <v>0</v>
      </c>
      <c r="AU486" s="71">
        <v>0</v>
      </c>
      <c r="AV486" s="71">
        <v>0</v>
      </c>
      <c r="AW486" s="71">
        <v>0</v>
      </c>
      <c r="AX486" s="71"/>
      <c r="AY486" s="72"/>
      <c r="AZ486" s="71">
        <v>2083.5059999999999</v>
      </c>
      <c r="BA486" s="71">
        <v>10532.824000000001</v>
      </c>
      <c r="BB486" s="71">
        <v>0</v>
      </c>
      <c r="BC486" s="71">
        <v>0</v>
      </c>
      <c r="BD486" s="71">
        <v>0</v>
      </c>
      <c r="BE486" s="71">
        <v>0</v>
      </c>
      <c r="BF486" s="71"/>
      <c r="BG486" s="72"/>
      <c r="BH486" s="71">
        <v>0</v>
      </c>
      <c r="BI486" s="71">
        <v>0</v>
      </c>
      <c r="BJ486" s="71">
        <v>9.4879999999999995</v>
      </c>
      <c r="BK486" s="71">
        <v>0</v>
      </c>
      <c r="BL486" s="71">
        <v>11.744</v>
      </c>
      <c r="BM486" s="71">
        <v>0</v>
      </c>
      <c r="BN486" s="72"/>
      <c r="BO486" s="71">
        <v>0</v>
      </c>
      <c r="BP486" s="71">
        <v>0</v>
      </c>
      <c r="BQ486" s="71">
        <v>1</v>
      </c>
      <c r="BR486" s="71">
        <v>0</v>
      </c>
      <c r="BS486" s="71">
        <v>1</v>
      </c>
      <c r="BT486" s="71">
        <v>0</v>
      </c>
      <c r="BU486"/>
      <c r="BV486" s="70">
        <v>12.869</v>
      </c>
      <c r="BW486" s="70">
        <v>0</v>
      </c>
      <c r="BX486" s="70">
        <v>8.3629999999999995</v>
      </c>
      <c r="BY486" s="70">
        <v>0</v>
      </c>
      <c r="BZ486" s="70">
        <v>0</v>
      </c>
      <c r="CA486" s="70">
        <v>0</v>
      </c>
      <c r="CB486" s="70">
        <v>0</v>
      </c>
      <c r="CC486" s="70">
        <v>0</v>
      </c>
      <c r="CD486" s="70">
        <v>0</v>
      </c>
    </row>
    <row r="487" spans="1:82">
      <c r="A487" s="70" t="s">
        <v>2260</v>
      </c>
      <c r="B487" s="70">
        <v>204</v>
      </c>
      <c r="C487" s="70">
        <v>17</v>
      </c>
      <c r="D487" s="70">
        <v>12</v>
      </c>
      <c r="E487" s="70">
        <v>2020</v>
      </c>
      <c r="F487" s="70" t="s">
        <v>159</v>
      </c>
      <c r="G487" s="70" t="s">
        <v>2243</v>
      </c>
      <c r="H487" s="70" t="s">
        <v>2244</v>
      </c>
      <c r="I487" s="148"/>
      <c r="J487" s="71">
        <v>25.30697520537176</v>
      </c>
      <c r="K487" s="71">
        <v>2.0340782972016704</v>
      </c>
      <c r="L487" s="71">
        <v>13.51848138259497</v>
      </c>
      <c r="M487" s="71">
        <v>22.695348993704208</v>
      </c>
      <c r="N487" s="71">
        <v>25.097393319591497</v>
      </c>
      <c r="O487" s="71">
        <v>13.50176876966329</v>
      </c>
      <c r="P487" s="71">
        <v>22.777133710296848</v>
      </c>
      <c r="Q487" s="71">
        <v>0.99460844301637996</v>
      </c>
      <c r="R487" s="71">
        <v>0</v>
      </c>
      <c r="S487" s="71">
        <v>3.749761031805269</v>
      </c>
      <c r="T487" s="72"/>
      <c r="U487" s="71">
        <v>811507</v>
      </c>
      <c r="V487" s="71">
        <v>498</v>
      </c>
      <c r="W487" s="71">
        <v>229</v>
      </c>
      <c r="X487" s="71">
        <v>5338</v>
      </c>
      <c r="Y487" s="71">
        <v>8197</v>
      </c>
      <c r="Z487" s="71">
        <v>9648</v>
      </c>
      <c r="AA487" s="71">
        <v>5027</v>
      </c>
      <c r="AB487" s="71">
        <v>16869</v>
      </c>
      <c r="AC487" s="71">
        <v>0</v>
      </c>
      <c r="AD487" s="71">
        <v>3.749761031805269</v>
      </c>
      <c r="AE487" s="72"/>
      <c r="AF487" s="71">
        <v>8481922.9802141171</v>
      </c>
      <c r="AG487" s="71">
        <v>1709728.3706685887</v>
      </c>
      <c r="AH487" s="71">
        <v>2323090.4686260889</v>
      </c>
      <c r="AI487" s="71">
        <v>31807317.404157508</v>
      </c>
      <c r="AJ487" s="71">
        <v>38917517.829598419</v>
      </c>
      <c r="AK487" s="71"/>
      <c r="AL487" s="71"/>
      <c r="AM487" s="71">
        <v>2201591.9184989966</v>
      </c>
      <c r="AN487" s="71"/>
      <c r="AO487" s="71"/>
      <c r="AP487" s="71">
        <v>85441168.971763715</v>
      </c>
      <c r="AQ487" s="72"/>
      <c r="AR487" s="71">
        <v>467</v>
      </c>
      <c r="AS487" s="71">
        <v>84</v>
      </c>
      <c r="AT487" s="71">
        <v>0</v>
      </c>
      <c r="AU487" s="71">
        <v>0</v>
      </c>
      <c r="AV487" s="71">
        <v>0</v>
      </c>
      <c r="AW487" s="71">
        <v>0</v>
      </c>
      <c r="AX487" s="71"/>
      <c r="AY487" s="72"/>
      <c r="AZ487" s="71">
        <v>2187.6509999999998</v>
      </c>
      <c r="BA487" s="71">
        <v>10692.124</v>
      </c>
      <c r="BB487" s="71">
        <v>0</v>
      </c>
      <c r="BC487" s="71">
        <v>0</v>
      </c>
      <c r="BD487" s="71">
        <v>0</v>
      </c>
      <c r="BE487" s="71">
        <v>0</v>
      </c>
      <c r="BF487" s="71"/>
      <c r="BG487" s="72"/>
      <c r="BH487" s="71">
        <v>0</v>
      </c>
      <c r="BI487" s="71">
        <v>0</v>
      </c>
      <c r="BJ487" s="71">
        <v>8.6039999999999992</v>
      </c>
      <c r="BK487" s="71">
        <v>0</v>
      </c>
      <c r="BL487" s="71">
        <v>14.236999999999998</v>
      </c>
      <c r="BM487" s="71">
        <v>0</v>
      </c>
      <c r="BN487" s="72"/>
      <c r="BO487" s="71">
        <v>0</v>
      </c>
      <c r="BP487" s="71">
        <v>0</v>
      </c>
      <c r="BQ487" s="71">
        <v>1</v>
      </c>
      <c r="BR487" s="71">
        <v>0</v>
      </c>
      <c r="BS487" s="71">
        <v>2</v>
      </c>
      <c r="BT487" s="71">
        <v>0</v>
      </c>
      <c r="BU487"/>
      <c r="BV487" s="70">
        <v>14.613</v>
      </c>
      <c r="BW487" s="70">
        <v>0</v>
      </c>
      <c r="BX487" s="70">
        <v>8.2279999999999998</v>
      </c>
      <c r="BY487" s="70">
        <v>0</v>
      </c>
      <c r="BZ487" s="70">
        <v>0</v>
      </c>
      <c r="CA487" s="70">
        <v>0</v>
      </c>
      <c r="CB487" s="70">
        <v>0</v>
      </c>
      <c r="CC487" s="70">
        <v>0</v>
      </c>
      <c r="CD487" s="70">
        <v>0</v>
      </c>
    </row>
    <row r="488" spans="1:82">
      <c r="A488" s="70" t="s">
        <v>2261</v>
      </c>
      <c r="B488" s="70">
        <v>204</v>
      </c>
      <c r="C488" s="70">
        <v>18</v>
      </c>
      <c r="D488" s="70">
        <v>12</v>
      </c>
      <c r="E488" s="70">
        <v>2021</v>
      </c>
      <c r="F488" s="70" t="s">
        <v>160</v>
      </c>
      <c r="G488" s="70" t="s">
        <v>2243</v>
      </c>
      <c r="H488" s="70" t="s">
        <v>2244</v>
      </c>
      <c r="I488" s="148"/>
      <c r="J488" s="71">
        <v>26.436436344698915</v>
      </c>
      <c r="K488" s="71">
        <v>2.0774965163954731</v>
      </c>
      <c r="L488" s="71">
        <v>13.153261670233629</v>
      </c>
      <c r="M488" s="71">
        <v>21.953245256694228</v>
      </c>
      <c r="N488" s="71">
        <v>19.837200182673026</v>
      </c>
      <c r="O488" s="71">
        <v>12.94304895919935</v>
      </c>
      <c r="P488" s="71">
        <v>23.205169848729962</v>
      </c>
      <c r="Q488" s="71">
        <v>0.96875888593825898</v>
      </c>
      <c r="R488" s="71">
        <v>0</v>
      </c>
      <c r="S488" s="71">
        <v>3.6471411246911809</v>
      </c>
      <c r="T488" s="72"/>
      <c r="U488" s="71">
        <v>939144</v>
      </c>
      <c r="V488" s="71">
        <v>498</v>
      </c>
      <c r="W488" s="71">
        <v>229</v>
      </c>
      <c r="X488" s="71">
        <v>5338</v>
      </c>
      <c r="Y488" s="71">
        <v>8113</v>
      </c>
      <c r="Z488" s="71">
        <v>9523</v>
      </c>
      <c r="AA488" s="71">
        <v>4994</v>
      </c>
      <c r="AB488" s="71">
        <v>16592</v>
      </c>
      <c r="AC488" s="71">
        <v>0</v>
      </c>
      <c r="AD488" s="71">
        <v>3.6471411246911809</v>
      </c>
      <c r="AE488" s="72"/>
      <c r="AF488" s="71">
        <v>8682040.9504889604</v>
      </c>
      <c r="AG488" s="71">
        <v>1827232.5174754921</v>
      </c>
      <c r="AH488" s="71">
        <v>2236312.3040982387</v>
      </c>
      <c r="AI488" s="71">
        <v>33978229.781747915</v>
      </c>
      <c r="AJ488" s="71">
        <v>31503042.771933921</v>
      </c>
      <c r="AK488" s="71">
        <v>0</v>
      </c>
      <c r="AL488" s="71">
        <v>0</v>
      </c>
      <c r="AM488" s="71">
        <v>2177930.426507066</v>
      </c>
      <c r="AN488" s="71">
        <v>0</v>
      </c>
      <c r="AO488" s="71">
        <v>0</v>
      </c>
      <c r="AP488" s="71">
        <v>80404788.752251595</v>
      </c>
      <c r="AQ488" s="72"/>
      <c r="AR488" s="71">
        <v>490</v>
      </c>
      <c r="AS488" s="71">
        <v>86</v>
      </c>
      <c r="AT488" s="71">
        <v>0</v>
      </c>
      <c r="AU488" s="71">
        <v>0</v>
      </c>
      <c r="AV488" s="71">
        <v>0</v>
      </c>
      <c r="AW488" s="71">
        <v>0</v>
      </c>
      <c r="AX488" s="71"/>
      <c r="AY488" s="72"/>
      <c r="AZ488" s="71">
        <v>2320.8359999999998</v>
      </c>
      <c r="BA488" s="71">
        <v>10791.124</v>
      </c>
      <c r="BB488" s="71">
        <v>0</v>
      </c>
      <c r="BC488" s="71">
        <v>0</v>
      </c>
      <c r="BD488" s="71">
        <v>0</v>
      </c>
      <c r="BE488" s="71">
        <v>0</v>
      </c>
      <c r="BF488" s="71"/>
      <c r="BG488" s="72"/>
      <c r="BH488" s="71">
        <v>0</v>
      </c>
      <c r="BI488" s="71">
        <v>0</v>
      </c>
      <c r="BJ488" s="71">
        <v>12.926</v>
      </c>
      <c r="BK488" s="71">
        <v>0</v>
      </c>
      <c r="BL488" s="71">
        <v>14.33</v>
      </c>
      <c r="BM488" s="71">
        <v>0</v>
      </c>
      <c r="BN488" s="72"/>
      <c r="BO488" s="71">
        <v>0</v>
      </c>
      <c r="BP488" s="71">
        <v>0</v>
      </c>
      <c r="BQ488" s="71">
        <v>1</v>
      </c>
      <c r="BR488" s="71">
        <v>0</v>
      </c>
      <c r="BS488" s="71">
        <v>2</v>
      </c>
      <c r="BT488" s="71">
        <v>0</v>
      </c>
      <c r="BU488"/>
      <c r="BV488" s="70">
        <v>19.297999999999998</v>
      </c>
      <c r="BW488" s="70">
        <v>0</v>
      </c>
      <c r="BX488" s="70">
        <v>7.9580000000000002</v>
      </c>
      <c r="BY488" s="70">
        <v>0</v>
      </c>
      <c r="BZ488" s="70">
        <v>0</v>
      </c>
      <c r="CA488" s="70">
        <v>0</v>
      </c>
      <c r="CB488" s="70">
        <v>0</v>
      </c>
      <c r="CC488" s="70">
        <v>0</v>
      </c>
      <c r="CD488" s="70">
        <v>0</v>
      </c>
    </row>
    <row r="489" spans="1:82">
      <c r="A489" s="70" t="s">
        <v>2262</v>
      </c>
      <c r="B489" s="70">
        <v>204</v>
      </c>
      <c r="C489" s="70">
        <v>19</v>
      </c>
      <c r="D489" s="70">
        <v>12</v>
      </c>
      <c r="E489" s="70">
        <v>2022</v>
      </c>
      <c r="F489" s="70" t="s">
        <v>161</v>
      </c>
      <c r="G489" s="70" t="s">
        <v>2243</v>
      </c>
      <c r="H489" s="70" t="s">
        <v>2244</v>
      </c>
      <c r="I489" s="148"/>
      <c r="J489" s="71">
        <v>21.732582992525842</v>
      </c>
      <c r="K489" s="71">
        <v>1.5176969166364476</v>
      </c>
      <c r="L489" s="71">
        <v>10.36838736601233</v>
      </c>
      <c r="M489" s="71">
        <v>16.758900150939702</v>
      </c>
      <c r="N489" s="71">
        <v>18.061793433675081</v>
      </c>
      <c r="O489" s="71">
        <v>13.479664688130638</v>
      </c>
      <c r="P489" s="71">
        <v>22.929961613388677</v>
      </c>
      <c r="Q489" s="71">
        <v>0.95575189310251318</v>
      </c>
      <c r="R489" s="71">
        <v>0</v>
      </c>
      <c r="S489" s="71">
        <v>3.662219760410677</v>
      </c>
      <c r="T489" s="72"/>
      <c r="U489" s="71">
        <v>897316</v>
      </c>
      <c r="V489" s="71">
        <v>498</v>
      </c>
      <c r="W489" s="71">
        <v>229</v>
      </c>
      <c r="X489" s="71">
        <v>5338</v>
      </c>
      <c r="Y489" s="71">
        <v>8036</v>
      </c>
      <c r="Z489" s="71">
        <v>9423</v>
      </c>
      <c r="AA489" s="71">
        <v>5010</v>
      </c>
      <c r="AB489" s="71">
        <v>16235</v>
      </c>
      <c r="AC489" s="71">
        <v>0</v>
      </c>
      <c r="AD489" s="71">
        <v>3.662219760410677</v>
      </c>
      <c r="AE489" s="72"/>
      <c r="AF489" s="71">
        <v>8344572.0376510872</v>
      </c>
      <c r="AG489" s="71">
        <v>1061300.38903619</v>
      </c>
      <c r="AH489" s="71">
        <v>1984748.2454711925</v>
      </c>
      <c r="AI489" s="71">
        <v>29682898.820168085</v>
      </c>
      <c r="AJ489" s="71">
        <v>37885909.014717445</v>
      </c>
      <c r="AK489" s="71">
        <v>0</v>
      </c>
      <c r="AL489" s="71">
        <v>0</v>
      </c>
      <c r="AM489" s="71">
        <v>2096381.6246995211</v>
      </c>
      <c r="AN489" s="71">
        <v>0</v>
      </c>
      <c r="AO489" s="71">
        <v>0</v>
      </c>
      <c r="AP489" s="71">
        <v>81055810.13174352</v>
      </c>
      <c r="AQ489" s="72"/>
      <c r="AR489" s="71">
        <v>510</v>
      </c>
      <c r="AS489" s="71">
        <v>87</v>
      </c>
      <c r="AT489" s="71">
        <v>0</v>
      </c>
      <c r="AU489" s="71">
        <v>0</v>
      </c>
      <c r="AV489" s="71">
        <v>0</v>
      </c>
      <c r="AW489" s="71">
        <v>0</v>
      </c>
      <c r="AX489" s="71"/>
      <c r="AY489" s="72"/>
      <c r="AZ489" s="71">
        <v>2489.2480000000014</v>
      </c>
      <c r="BA489" s="71">
        <v>10841.023999999998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2263</v>
      </c>
      <c r="B490" s="70">
        <v>204</v>
      </c>
      <c r="C490" s="70">
        <v>20</v>
      </c>
      <c r="D490" s="70">
        <v>12</v>
      </c>
      <c r="E490" s="70">
        <v>2023</v>
      </c>
      <c r="F490" s="70" t="s">
        <v>1539</v>
      </c>
      <c r="G490" s="70" t="s">
        <v>2243</v>
      </c>
      <c r="H490" s="70" t="s">
        <v>2244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521</v>
      </c>
      <c r="AS490" s="71">
        <v>87</v>
      </c>
      <c r="AT490" s="71">
        <v>0</v>
      </c>
      <c r="AU490" s="71">
        <v>0</v>
      </c>
      <c r="AV490" s="71">
        <v>0</v>
      </c>
      <c r="AW490" s="71">
        <v>0</v>
      </c>
      <c r="AX490" s="71"/>
      <c r="AY490" s="72"/>
      <c r="AZ490" s="71">
        <v>2542.2280000000019</v>
      </c>
      <c r="BA490" s="71">
        <v>10839.523999999998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2264</v>
      </c>
      <c r="B491" s="70">
        <v>204</v>
      </c>
      <c r="C491" s="70">
        <v>21</v>
      </c>
      <c r="D491" s="70">
        <v>12</v>
      </c>
      <c r="E491" s="70">
        <v>2024</v>
      </c>
      <c r="F491" s="70" t="s">
        <v>1554</v>
      </c>
      <c r="G491" s="70" t="s">
        <v>2243</v>
      </c>
      <c r="H491" s="70" t="s">
        <v>2244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2265</v>
      </c>
      <c r="B492" s="70">
        <v>1</v>
      </c>
      <c r="C492" s="70">
        <v>1</v>
      </c>
      <c r="D492" s="70">
        <v>1</v>
      </c>
      <c r="E492" s="70">
        <v>1990</v>
      </c>
      <c r="F492" s="70" t="s">
        <v>787</v>
      </c>
      <c r="G492" s="70" t="s">
        <v>2266</v>
      </c>
      <c r="H492" s="70" t="s">
        <v>2267</v>
      </c>
      <c r="I492" s="148" t="s">
        <v>793</v>
      </c>
      <c r="J492" s="71">
        <v>99.018793724149418</v>
      </c>
      <c r="K492" s="71">
        <v>5.0059196377938173</v>
      </c>
      <c r="L492" s="71">
        <v>24.72852652853004</v>
      </c>
      <c r="M492" s="71">
        <v>29.968653990463508</v>
      </c>
      <c r="N492" s="71">
        <v>35.354375850061757</v>
      </c>
      <c r="O492" s="71">
        <v>17.61681009863636</v>
      </c>
      <c r="P492" s="71">
        <v>21.761773425015921</v>
      </c>
      <c r="Q492" s="71">
        <v>1.6699300720735899</v>
      </c>
      <c r="R492" s="71">
        <v>11.51848884472424</v>
      </c>
      <c r="S492" s="71">
        <v>1.785641033252739</v>
      </c>
      <c r="T492" s="72"/>
      <c r="U492" s="71">
        <v>5955815</v>
      </c>
      <c r="V492" s="71">
        <v>1341</v>
      </c>
      <c r="W492" s="71">
        <v>242</v>
      </c>
      <c r="X492" s="71">
        <v>9158</v>
      </c>
      <c r="Y492" s="71">
        <v>10397</v>
      </c>
      <c r="Z492" s="71">
        <v>7246</v>
      </c>
      <c r="AA492" s="71">
        <v>5284</v>
      </c>
      <c r="AB492" s="71">
        <v>27114</v>
      </c>
      <c r="AC492" s="71">
        <v>1995023</v>
      </c>
      <c r="AD492" s="71">
        <v>1.785641033252739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2268</v>
      </c>
      <c r="B493" s="70">
        <v>2</v>
      </c>
      <c r="C493" s="70">
        <v>2</v>
      </c>
      <c r="D493" s="70">
        <v>1</v>
      </c>
      <c r="E493" s="70">
        <v>2005</v>
      </c>
      <c r="F493" s="70" t="s">
        <v>789</v>
      </c>
      <c r="G493" s="70" t="s">
        <v>2266</v>
      </c>
      <c r="H493" s="70" t="s">
        <v>2267</v>
      </c>
      <c r="I493" s="148"/>
      <c r="J493" s="71">
        <v>9.8677971776718039</v>
      </c>
      <c r="K493" s="71">
        <v>2.7445308331574161</v>
      </c>
      <c r="L493" s="71">
        <v>26.648295862629951</v>
      </c>
      <c r="M493" s="71">
        <v>37.309306440752422</v>
      </c>
      <c r="N493" s="71">
        <v>42.809197647069134</v>
      </c>
      <c r="O493" s="71">
        <v>22.814652213842269</v>
      </c>
      <c r="P493" s="71">
        <v>19.93362214584765</v>
      </c>
      <c r="Q493" s="71">
        <v>1.3461921420898899</v>
      </c>
      <c r="R493" s="71">
        <v>4.4693612783878427</v>
      </c>
      <c r="S493" s="71">
        <v>2.3800848499999998</v>
      </c>
      <c r="T493" s="72"/>
      <c r="U493" s="71">
        <v>747821</v>
      </c>
      <c r="V493" s="71">
        <v>945</v>
      </c>
      <c r="W493" s="71">
        <v>295</v>
      </c>
      <c r="X493" s="71">
        <v>6321</v>
      </c>
      <c r="Y493" s="71">
        <v>10320</v>
      </c>
      <c r="Z493" s="71">
        <v>10859</v>
      </c>
      <c r="AA493" s="71">
        <v>3964</v>
      </c>
      <c r="AB493" s="71">
        <v>22850</v>
      </c>
      <c r="AC493" s="71">
        <v>790314</v>
      </c>
      <c r="AD493" s="71">
        <v>2.3800848499999998</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2269</v>
      </c>
      <c r="B494" s="70">
        <v>3</v>
      </c>
      <c r="C494" s="70">
        <v>3</v>
      </c>
      <c r="D494" s="70">
        <v>1</v>
      </c>
      <c r="E494" s="70">
        <v>2006</v>
      </c>
      <c r="F494" s="70" t="s">
        <v>790</v>
      </c>
      <c r="G494" s="70" t="s">
        <v>2266</v>
      </c>
      <c r="H494" s="70" t="s">
        <v>2267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2270</v>
      </c>
      <c r="B495" s="70">
        <v>4</v>
      </c>
      <c r="C495" s="70">
        <v>4</v>
      </c>
      <c r="D495" s="70">
        <v>1</v>
      </c>
      <c r="E495" s="70">
        <v>2007</v>
      </c>
      <c r="F495" s="70" t="s">
        <v>791</v>
      </c>
      <c r="G495" s="70" t="s">
        <v>2266</v>
      </c>
      <c r="H495" s="70" t="s">
        <v>2267</v>
      </c>
      <c r="I495" s="148"/>
      <c r="J495" s="71">
        <v>14.60505816130112</v>
      </c>
      <c r="K495" s="71">
        <v>2.292008914472679</v>
      </c>
      <c r="L495" s="71">
        <v>22.842218673536401</v>
      </c>
      <c r="M495" s="71">
        <v>36.282541516184338</v>
      </c>
      <c r="N495" s="71">
        <v>41.910786319917563</v>
      </c>
      <c r="O495" s="71">
        <v>21.788985451908768</v>
      </c>
      <c r="P495" s="71">
        <v>19.762160458200729</v>
      </c>
      <c r="Q495" s="71">
        <v>1.37115451990686</v>
      </c>
      <c r="R495" s="71">
        <v>4.9730355864796136</v>
      </c>
      <c r="S495" s="71">
        <v>3.049131187</v>
      </c>
      <c r="T495" s="72"/>
      <c r="U495" s="71">
        <v>1305972</v>
      </c>
      <c r="V495" s="71">
        <v>856</v>
      </c>
      <c r="W495" s="71">
        <v>295</v>
      </c>
      <c r="X495" s="71">
        <v>7572</v>
      </c>
      <c r="Y495" s="71">
        <v>10204</v>
      </c>
      <c r="Z495" s="71">
        <v>10781</v>
      </c>
      <c r="AA495" s="71">
        <v>3870</v>
      </c>
      <c r="AB495" s="71">
        <v>22043</v>
      </c>
      <c r="AC495" s="71">
        <v>904610</v>
      </c>
      <c r="AD495" s="71">
        <v>3.049131187</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2271</v>
      </c>
      <c r="B496" s="70">
        <v>5</v>
      </c>
      <c r="C496" s="70">
        <v>5</v>
      </c>
      <c r="D496" s="70">
        <v>1</v>
      </c>
      <c r="E496" s="70">
        <v>2008</v>
      </c>
      <c r="F496" s="70" t="s">
        <v>792</v>
      </c>
      <c r="G496" s="70" t="s">
        <v>2266</v>
      </c>
      <c r="H496" s="70" t="s">
        <v>2267</v>
      </c>
      <c r="I496" s="148"/>
      <c r="J496" s="71">
        <v>11.871819109578441</v>
      </c>
      <c r="K496" s="71">
        <v>1.7284137543945</v>
      </c>
      <c r="L496" s="71">
        <v>19.534423651099491</v>
      </c>
      <c r="M496" s="71">
        <v>38.302572333167603</v>
      </c>
      <c r="N496" s="71">
        <v>36.118399003867147</v>
      </c>
      <c r="O496" s="71">
        <v>21.09506972032564</v>
      </c>
      <c r="P496" s="71">
        <v>19.397892870802551</v>
      </c>
      <c r="Q496" s="71">
        <v>1.3228357447702701</v>
      </c>
      <c r="R496" s="71">
        <v>5.8006660227007663</v>
      </c>
      <c r="S496" s="71">
        <v>3.22805878496</v>
      </c>
      <c r="T496" s="72"/>
      <c r="U496" s="71">
        <v>1129882</v>
      </c>
      <c r="V496" s="71">
        <v>856</v>
      </c>
      <c r="W496" s="71">
        <v>295</v>
      </c>
      <c r="X496" s="71">
        <v>7572</v>
      </c>
      <c r="Y496" s="71">
        <v>10133</v>
      </c>
      <c r="Z496" s="71">
        <v>10804</v>
      </c>
      <c r="AA496" s="71">
        <v>3803</v>
      </c>
      <c r="AB496" s="71">
        <v>21616</v>
      </c>
      <c r="AC496" s="71">
        <v>1095666</v>
      </c>
      <c r="AD496" s="71">
        <v>3.22805878496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2272</v>
      </c>
      <c r="B497" s="70">
        <v>6</v>
      </c>
      <c r="C497" s="70">
        <v>6</v>
      </c>
      <c r="D497" s="70">
        <v>1</v>
      </c>
      <c r="E497" s="70">
        <v>2009</v>
      </c>
      <c r="F497" s="70" t="s">
        <v>176</v>
      </c>
      <c r="G497" s="70" t="s">
        <v>2266</v>
      </c>
      <c r="H497" s="70" t="s">
        <v>2267</v>
      </c>
      <c r="I497" s="148"/>
      <c r="J497" s="71">
        <v>13.66484020073829</v>
      </c>
      <c r="K497" s="71">
        <v>1.825840701245298</v>
      </c>
      <c r="L497" s="71">
        <v>22.76173639751439</v>
      </c>
      <c r="M497" s="71">
        <v>36.582156255218543</v>
      </c>
      <c r="N497" s="71">
        <v>37.283988961120151</v>
      </c>
      <c r="O497" s="71">
        <v>21.383734365562489</v>
      </c>
      <c r="P497" s="71">
        <v>18.626744837042772</v>
      </c>
      <c r="Q497" s="71">
        <v>1.24010140696147</v>
      </c>
      <c r="R497" s="71">
        <v>3.0175987997358522</v>
      </c>
      <c r="S497" s="71">
        <v>2.5825658374999998</v>
      </c>
      <c r="T497" s="72"/>
      <c r="U497" s="71">
        <v>1110230</v>
      </c>
      <c r="V497" s="71">
        <v>877</v>
      </c>
      <c r="W497" s="71">
        <v>428</v>
      </c>
      <c r="X497" s="71">
        <v>7577</v>
      </c>
      <c r="Y497" s="71">
        <v>10127</v>
      </c>
      <c r="Z497" s="71">
        <v>10810</v>
      </c>
      <c r="AA497" s="71">
        <v>3749</v>
      </c>
      <c r="AB497" s="71">
        <v>21272</v>
      </c>
      <c r="AC497" s="71">
        <v>556064</v>
      </c>
      <c r="AD497" s="71">
        <v>2.5825658374999998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50.795999999999999</v>
      </c>
      <c r="BL497" s="71">
        <v>2.9940000000000002</v>
      </c>
      <c r="BM497" s="71">
        <v>0</v>
      </c>
      <c r="BN497" s="72"/>
      <c r="BO497" s="71">
        <v>0</v>
      </c>
      <c r="BP497" s="71">
        <v>0</v>
      </c>
      <c r="BQ497" s="71">
        <v>0</v>
      </c>
      <c r="BR497" s="71">
        <v>1</v>
      </c>
      <c r="BS497" s="71">
        <v>1</v>
      </c>
      <c r="BT497" s="71">
        <v>0</v>
      </c>
      <c r="BU497"/>
      <c r="BV497" s="70">
        <v>53.79</v>
      </c>
      <c r="BW497" s="70">
        <v>0</v>
      </c>
      <c r="BX497" s="70">
        <v>0</v>
      </c>
      <c r="BY497" s="70">
        <v>0</v>
      </c>
      <c r="BZ497" s="70">
        <v>0</v>
      </c>
      <c r="CA497" s="70">
        <v>0</v>
      </c>
      <c r="CB497" s="70">
        <v>0</v>
      </c>
      <c r="CC497" s="70">
        <v>0</v>
      </c>
      <c r="CD497" s="70">
        <v>0</v>
      </c>
    </row>
    <row r="498" spans="1:82">
      <c r="A498" s="70" t="s">
        <v>2273</v>
      </c>
      <c r="B498" s="70">
        <v>7</v>
      </c>
      <c r="C498" s="70">
        <v>7</v>
      </c>
      <c r="D498" s="70">
        <v>1</v>
      </c>
      <c r="E498" s="70">
        <v>2010</v>
      </c>
      <c r="F498" s="70" t="s">
        <v>177</v>
      </c>
      <c r="G498" s="70" t="s">
        <v>2266</v>
      </c>
      <c r="H498" s="70" t="s">
        <v>2267</v>
      </c>
      <c r="I498" s="148"/>
      <c r="J498" s="71">
        <v>14.143284319869631</v>
      </c>
      <c r="K498" s="71">
        <v>1.9089976958138319</v>
      </c>
      <c r="L498" s="71">
        <v>21.129258430432071</v>
      </c>
      <c r="M498" s="71">
        <v>37.761691383230513</v>
      </c>
      <c r="N498" s="71">
        <v>42.211476216323128</v>
      </c>
      <c r="O498" s="71">
        <v>21.420688641071919</v>
      </c>
      <c r="P498" s="71">
        <v>18.894913815906509</v>
      </c>
      <c r="Q498" s="71">
        <v>1.2718994273989099</v>
      </c>
      <c r="R498" s="71">
        <v>3.1349796478177239</v>
      </c>
      <c r="S498" s="71">
        <v>2.912584950719999</v>
      </c>
      <c r="T498" s="72"/>
      <c r="U498" s="71">
        <v>1152836</v>
      </c>
      <c r="V498" s="71">
        <v>877</v>
      </c>
      <c r="W498" s="71">
        <v>428</v>
      </c>
      <c r="X498" s="71">
        <v>7577</v>
      </c>
      <c r="Y498" s="71">
        <v>10093</v>
      </c>
      <c r="Z498" s="71">
        <v>10879</v>
      </c>
      <c r="AA498" s="71">
        <v>3708</v>
      </c>
      <c r="AB498" s="71">
        <v>20906</v>
      </c>
      <c r="AC498" s="71">
        <v>547457</v>
      </c>
      <c r="AD498" s="71">
        <v>2.912584950719999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53.255000000000003</v>
      </c>
      <c r="BL498" s="71">
        <v>4.8109999999999999</v>
      </c>
      <c r="BM498" s="71">
        <v>0</v>
      </c>
      <c r="BN498" s="72"/>
      <c r="BO498" s="71">
        <v>0</v>
      </c>
      <c r="BP498" s="71">
        <v>0</v>
      </c>
      <c r="BQ498" s="71">
        <v>0</v>
      </c>
      <c r="BR498" s="71">
        <v>1</v>
      </c>
      <c r="BS498" s="71">
        <v>1</v>
      </c>
      <c r="BT498" s="71">
        <v>0</v>
      </c>
      <c r="BU498"/>
      <c r="BV498" s="70">
        <v>58.066000000000003</v>
      </c>
      <c r="BW498" s="70">
        <v>0</v>
      </c>
      <c r="BX498" s="70">
        <v>0</v>
      </c>
      <c r="BY498" s="70">
        <v>0</v>
      </c>
      <c r="BZ498" s="70">
        <v>0</v>
      </c>
      <c r="CA498" s="70">
        <v>0</v>
      </c>
      <c r="CB498" s="70">
        <v>0</v>
      </c>
      <c r="CC498" s="70">
        <v>0</v>
      </c>
      <c r="CD498" s="70">
        <v>0</v>
      </c>
    </row>
    <row r="499" spans="1:82">
      <c r="A499" s="70" t="s">
        <v>2274</v>
      </c>
      <c r="B499" s="70">
        <v>8</v>
      </c>
      <c r="C499" s="70">
        <v>8</v>
      </c>
      <c r="D499" s="70">
        <v>1</v>
      </c>
      <c r="E499" s="70">
        <v>2011</v>
      </c>
      <c r="F499" s="70" t="s">
        <v>178</v>
      </c>
      <c r="G499" s="70" t="s">
        <v>2266</v>
      </c>
      <c r="H499" s="70" t="s">
        <v>2267</v>
      </c>
      <c r="I499" s="148"/>
      <c r="J499" s="71">
        <v>20.15189290889186</v>
      </c>
      <c r="K499" s="71">
        <v>2.6352687026852282</v>
      </c>
      <c r="L499" s="71">
        <v>21.014622657609049</v>
      </c>
      <c r="M499" s="71">
        <v>43.978979013189942</v>
      </c>
      <c r="N499" s="71">
        <v>43.06740997654628</v>
      </c>
      <c r="O499" s="71">
        <v>20.959437902067535</v>
      </c>
      <c r="P499" s="71">
        <v>18.061870744405137</v>
      </c>
      <c r="Q499" s="71">
        <v>1.43764687838947</v>
      </c>
      <c r="R499" s="71">
        <v>3.594808373014446</v>
      </c>
      <c r="S499" s="71">
        <v>3.0747504180800012</v>
      </c>
      <c r="T499" s="72"/>
      <c r="U499" s="71">
        <v>1523397</v>
      </c>
      <c r="V499" s="71">
        <v>877</v>
      </c>
      <c r="W499" s="71">
        <v>428</v>
      </c>
      <c r="X499" s="71">
        <v>7577</v>
      </c>
      <c r="Y499" s="71">
        <v>9987</v>
      </c>
      <c r="Z499" s="71">
        <v>10876</v>
      </c>
      <c r="AA499" s="71">
        <v>3650</v>
      </c>
      <c r="AB499" s="71">
        <v>20486</v>
      </c>
      <c r="AC499" s="71">
        <v>626718</v>
      </c>
      <c r="AD499" s="71">
        <v>3.0747504180800012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62.296999999999997</v>
      </c>
      <c r="BL499" s="71">
        <v>4.5220000000000002</v>
      </c>
      <c r="BM499" s="71">
        <v>0</v>
      </c>
      <c r="BN499" s="72"/>
      <c r="BO499" s="71">
        <v>0</v>
      </c>
      <c r="BP499" s="71">
        <v>0</v>
      </c>
      <c r="BQ499" s="71">
        <v>0</v>
      </c>
      <c r="BR499" s="71">
        <v>1</v>
      </c>
      <c r="BS499" s="71">
        <v>1</v>
      </c>
      <c r="BT499" s="71">
        <v>0</v>
      </c>
      <c r="BU499"/>
      <c r="BV499" s="70">
        <v>66.819000000000003</v>
      </c>
      <c r="BW499" s="70">
        <v>0</v>
      </c>
      <c r="BX499" s="70">
        <v>0</v>
      </c>
      <c r="BY499" s="70">
        <v>0</v>
      </c>
      <c r="BZ499" s="70">
        <v>0</v>
      </c>
      <c r="CA499" s="70">
        <v>0</v>
      </c>
      <c r="CB499" s="70">
        <v>0</v>
      </c>
      <c r="CC499" s="70">
        <v>0</v>
      </c>
      <c r="CD499" s="70">
        <v>0</v>
      </c>
    </row>
    <row r="500" spans="1:82">
      <c r="A500" s="70" t="s">
        <v>2275</v>
      </c>
      <c r="B500" s="70">
        <v>9</v>
      </c>
      <c r="C500" s="70">
        <v>9</v>
      </c>
      <c r="D500" s="70">
        <v>1</v>
      </c>
      <c r="E500" s="70">
        <v>2012</v>
      </c>
      <c r="F500" s="70" t="s">
        <v>179</v>
      </c>
      <c r="G500" s="70" t="s">
        <v>2266</v>
      </c>
      <c r="H500" s="70" t="s">
        <v>2267</v>
      </c>
      <c r="I500" s="148"/>
      <c r="J500" s="71">
        <v>16.533112693057539</v>
      </c>
      <c r="K500" s="71">
        <v>2.4607159240278969</v>
      </c>
      <c r="L500" s="71">
        <v>21.324213416230641</v>
      </c>
      <c r="M500" s="71">
        <v>41.530145217039603</v>
      </c>
      <c r="N500" s="71">
        <v>40.225924037005797</v>
      </c>
      <c r="O500" s="71">
        <v>20.777297211262475</v>
      </c>
      <c r="P500" s="71">
        <v>18.050171759342486</v>
      </c>
      <c r="Q500" s="71">
        <v>1.5338396122569899</v>
      </c>
      <c r="R500" s="71">
        <v>4.2592395651028196</v>
      </c>
      <c r="S500" s="71">
        <v>1.7106151845999999</v>
      </c>
      <c r="T500" s="72"/>
      <c r="U500" s="71">
        <v>1314482</v>
      </c>
      <c r="V500" s="71">
        <v>877</v>
      </c>
      <c r="W500" s="71">
        <v>428</v>
      </c>
      <c r="X500" s="71">
        <v>7577</v>
      </c>
      <c r="Y500" s="71">
        <v>9935</v>
      </c>
      <c r="Z500" s="71">
        <v>10867</v>
      </c>
      <c r="AA500" s="71">
        <v>3627</v>
      </c>
      <c r="AB500" s="71">
        <v>20117</v>
      </c>
      <c r="AC500" s="71">
        <v>723322</v>
      </c>
      <c r="AD500" s="71">
        <v>1.7106151845999999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59.517000000000003</v>
      </c>
      <c r="BL500" s="71">
        <v>4.5220000000000002</v>
      </c>
      <c r="BM500" s="71">
        <v>0</v>
      </c>
      <c r="BN500" s="72"/>
      <c r="BO500" s="71">
        <v>0</v>
      </c>
      <c r="BP500" s="71">
        <v>0</v>
      </c>
      <c r="BQ500" s="71">
        <v>0</v>
      </c>
      <c r="BR500" s="71">
        <v>1</v>
      </c>
      <c r="BS500" s="71">
        <v>1</v>
      </c>
      <c r="BT500" s="71">
        <v>0</v>
      </c>
      <c r="BU500"/>
      <c r="BV500" s="70">
        <v>64.039000000000001</v>
      </c>
      <c r="BW500" s="70">
        <v>0</v>
      </c>
      <c r="BX500" s="70">
        <v>0</v>
      </c>
      <c r="BY500" s="70">
        <v>0</v>
      </c>
      <c r="BZ500" s="70">
        <v>0</v>
      </c>
      <c r="CA500" s="70">
        <v>0</v>
      </c>
      <c r="CB500" s="70">
        <v>0</v>
      </c>
      <c r="CC500" s="70">
        <v>0</v>
      </c>
      <c r="CD500" s="70">
        <v>0</v>
      </c>
    </row>
    <row r="501" spans="1:82">
      <c r="A501" s="70" t="s">
        <v>2276</v>
      </c>
      <c r="B501" s="70">
        <v>10</v>
      </c>
      <c r="C501" s="70">
        <v>10</v>
      </c>
      <c r="D501" s="70">
        <v>1</v>
      </c>
      <c r="E501" s="70">
        <v>2013</v>
      </c>
      <c r="F501" s="70" t="s">
        <v>180</v>
      </c>
      <c r="G501" s="1064" t="s">
        <v>2266</v>
      </c>
      <c r="H501" s="70" t="s">
        <v>2267</v>
      </c>
      <c r="I501" s="148"/>
      <c r="J501" s="71">
        <v>15.999795098768001</v>
      </c>
      <c r="K501" s="71">
        <v>2.1532128518136688</v>
      </c>
      <c r="L501" s="71">
        <v>20.228240069809608</v>
      </c>
      <c r="M501" s="71">
        <v>41.817183038454203</v>
      </c>
      <c r="N501" s="71">
        <v>41.25483028125884</v>
      </c>
      <c r="O501" s="71">
        <v>20.008243578065468</v>
      </c>
      <c r="P501" s="71">
        <v>17.938351836315409</v>
      </c>
      <c r="Q501" s="71">
        <v>1.54539606829647</v>
      </c>
      <c r="R501" s="71">
        <v>3.3565296832704381</v>
      </c>
      <c r="S501" s="71">
        <v>1.4946258826500001</v>
      </c>
      <c r="T501" s="72"/>
      <c r="U501" s="71">
        <v>1276558</v>
      </c>
      <c r="V501" s="71">
        <v>877</v>
      </c>
      <c r="W501" s="71">
        <v>428</v>
      </c>
      <c r="X501" s="71">
        <v>7577</v>
      </c>
      <c r="Y501" s="71">
        <v>9951</v>
      </c>
      <c r="Z501" s="71">
        <v>10932</v>
      </c>
      <c r="AA501" s="71">
        <v>3591</v>
      </c>
      <c r="AB501" s="71">
        <v>19978</v>
      </c>
      <c r="AC501" s="71">
        <v>556418</v>
      </c>
      <c r="AD501" s="71">
        <v>1.4946258826500001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60.613999999999997</v>
      </c>
      <c r="BL501" s="71">
        <v>4.2309999999999999</v>
      </c>
      <c r="BM501" s="71">
        <v>0</v>
      </c>
      <c r="BN501" s="72"/>
      <c r="BO501" s="71">
        <v>0</v>
      </c>
      <c r="BP501" s="71">
        <v>0</v>
      </c>
      <c r="BQ501" s="71">
        <v>0</v>
      </c>
      <c r="BR501" s="71">
        <v>1</v>
      </c>
      <c r="BS501" s="71">
        <v>1</v>
      </c>
      <c r="BT501" s="71">
        <v>0</v>
      </c>
      <c r="BU501"/>
      <c r="BV501" s="70">
        <v>64.844999999999999</v>
      </c>
      <c r="BW501" s="70">
        <v>0</v>
      </c>
      <c r="BX501" s="70">
        <v>0</v>
      </c>
      <c r="BY501" s="70">
        <v>0</v>
      </c>
      <c r="BZ501" s="70">
        <v>0</v>
      </c>
      <c r="CA501" s="70">
        <v>0</v>
      </c>
      <c r="CB501" s="70">
        <v>0</v>
      </c>
      <c r="CC501" s="70">
        <v>0</v>
      </c>
      <c r="CD501" s="70">
        <v>0</v>
      </c>
    </row>
    <row r="502" spans="1:82">
      <c r="A502" s="70" t="s">
        <v>2277</v>
      </c>
      <c r="B502" s="70">
        <v>11</v>
      </c>
      <c r="C502" s="70">
        <v>11</v>
      </c>
      <c r="D502" s="70">
        <v>1</v>
      </c>
      <c r="E502" s="70">
        <v>2014</v>
      </c>
      <c r="F502" s="70" t="s">
        <v>181</v>
      </c>
      <c r="G502" s="1064" t="s">
        <v>2266</v>
      </c>
      <c r="H502" s="70" t="s">
        <v>2267</v>
      </c>
      <c r="I502" s="148"/>
      <c r="J502" s="71">
        <v>16.102260531546701</v>
      </c>
      <c r="K502" s="71">
        <v>1.863291242134965</v>
      </c>
      <c r="L502" s="71">
        <v>20.829188266644501</v>
      </c>
      <c r="M502" s="71">
        <v>40.121103212855608</v>
      </c>
      <c r="N502" s="71">
        <v>36.586326562996668</v>
      </c>
      <c r="O502" s="71">
        <v>18.955459823978163</v>
      </c>
      <c r="P502" s="71">
        <v>17.921123410163784</v>
      </c>
      <c r="Q502" s="71">
        <v>1.4536964701172099</v>
      </c>
      <c r="R502" s="71">
        <v>2.875141058104703</v>
      </c>
      <c r="S502" s="71">
        <v>1.6866363918</v>
      </c>
      <c r="T502" s="72"/>
      <c r="U502" s="71">
        <v>1344315</v>
      </c>
      <c r="V502" s="71">
        <v>641</v>
      </c>
      <c r="W502" s="71">
        <v>456</v>
      </c>
      <c r="X502" s="71">
        <v>7122</v>
      </c>
      <c r="Y502" s="71">
        <v>9864</v>
      </c>
      <c r="Z502" s="71">
        <v>10908</v>
      </c>
      <c r="AA502" s="71">
        <v>3569</v>
      </c>
      <c r="AB502" s="71">
        <v>19587</v>
      </c>
      <c r="AC502" s="71">
        <v>478116</v>
      </c>
      <c r="AD502" s="71">
        <v>1.6866363918</v>
      </c>
      <c r="AE502" s="72"/>
      <c r="AF502" s="71"/>
      <c r="AG502" s="71"/>
      <c r="AH502" s="71"/>
      <c r="AI502" s="71"/>
      <c r="AJ502" s="71"/>
      <c r="AK502" s="71"/>
      <c r="AL502" s="71"/>
      <c r="AM502" s="71"/>
      <c r="AN502" s="71"/>
      <c r="AO502" s="71"/>
      <c r="AP502" s="71"/>
      <c r="AQ502" s="72"/>
      <c r="AR502" s="71">
        <v>197</v>
      </c>
      <c r="AS502" s="71">
        <v>45</v>
      </c>
      <c r="AT502" s="71">
        <v>0</v>
      </c>
      <c r="AU502" s="71">
        <v>0</v>
      </c>
      <c r="AV502" s="71">
        <v>0</v>
      </c>
      <c r="AW502" s="71">
        <v>0</v>
      </c>
      <c r="AX502" s="71"/>
      <c r="AY502" s="72"/>
      <c r="AZ502" s="71">
        <v>829.7</v>
      </c>
      <c r="BA502" s="71">
        <v>1850.2</v>
      </c>
      <c r="BB502" s="71">
        <v>0</v>
      </c>
      <c r="BC502" s="71">
        <v>0</v>
      </c>
      <c r="BD502" s="71">
        <v>0</v>
      </c>
      <c r="BE502" s="71">
        <v>0</v>
      </c>
      <c r="BF502" s="71"/>
      <c r="BG502" s="72"/>
      <c r="BH502" s="71">
        <v>0</v>
      </c>
      <c r="BI502" s="71">
        <v>0</v>
      </c>
      <c r="BJ502" s="71">
        <v>0</v>
      </c>
      <c r="BK502" s="71">
        <v>43.487000000000002</v>
      </c>
      <c r="BL502" s="71">
        <v>4.1289999999999996</v>
      </c>
      <c r="BM502" s="71">
        <v>0</v>
      </c>
      <c r="BN502" s="72"/>
      <c r="BO502" s="71">
        <v>0</v>
      </c>
      <c r="BP502" s="71">
        <v>0</v>
      </c>
      <c r="BQ502" s="71">
        <v>0</v>
      </c>
      <c r="BR502" s="71">
        <v>1</v>
      </c>
      <c r="BS502" s="71">
        <v>1</v>
      </c>
      <c r="BT502" s="71">
        <v>0</v>
      </c>
      <c r="BU502"/>
      <c r="BV502" s="70">
        <v>47.616</v>
      </c>
      <c r="BW502" s="70">
        <v>0</v>
      </c>
      <c r="BX502" s="70">
        <v>0</v>
      </c>
      <c r="BY502" s="70">
        <v>0</v>
      </c>
      <c r="BZ502" s="70">
        <v>0</v>
      </c>
      <c r="CA502" s="70">
        <v>0</v>
      </c>
      <c r="CB502" s="70">
        <v>0</v>
      </c>
      <c r="CC502" s="70">
        <v>0</v>
      </c>
      <c r="CD502" s="70">
        <v>0</v>
      </c>
    </row>
    <row r="503" spans="1:82">
      <c r="A503" s="70" t="s">
        <v>2278</v>
      </c>
      <c r="B503" s="70">
        <v>12</v>
      </c>
      <c r="C503" s="70">
        <v>12</v>
      </c>
      <c r="D503" s="70">
        <v>1</v>
      </c>
      <c r="E503" s="70">
        <v>2015</v>
      </c>
      <c r="F503" s="70" t="s">
        <v>182</v>
      </c>
      <c r="G503" s="70" t="s">
        <v>2266</v>
      </c>
      <c r="H503" s="70" t="s">
        <v>2267</v>
      </c>
      <c r="I503" s="148"/>
      <c r="J503" s="71">
        <v>15.96991883376081</v>
      </c>
      <c r="K503" s="71">
        <v>1.7630930163720959</v>
      </c>
      <c r="L503" s="71">
        <v>38.563778484188873</v>
      </c>
      <c r="M503" s="71">
        <v>32.794208219085519</v>
      </c>
      <c r="N503" s="71">
        <v>33.76827085322455</v>
      </c>
      <c r="O503" s="71">
        <v>18.731743153068244</v>
      </c>
      <c r="P503" s="71">
        <v>17.593562003164514</v>
      </c>
      <c r="Q503" s="71">
        <v>1.3890003991115001</v>
      </c>
      <c r="R503" s="71">
        <v>2.3173256008473122</v>
      </c>
      <c r="S503" s="71">
        <v>1.62504453696</v>
      </c>
      <c r="T503" s="72"/>
      <c r="U503" s="71">
        <v>1389629</v>
      </c>
      <c r="V503" s="71">
        <v>641</v>
      </c>
      <c r="W503" s="71">
        <v>456</v>
      </c>
      <c r="X503" s="71">
        <v>7122</v>
      </c>
      <c r="Y503" s="71">
        <v>9717</v>
      </c>
      <c r="Z503" s="71">
        <v>10883</v>
      </c>
      <c r="AA503" s="71">
        <v>3501</v>
      </c>
      <c r="AB503" s="71">
        <v>19118</v>
      </c>
      <c r="AC503" s="71">
        <v>396109</v>
      </c>
      <c r="AD503" s="71">
        <v>1.62504453696</v>
      </c>
      <c r="AE503" s="72"/>
      <c r="AF503" s="71">
        <v>10882701.192215391</v>
      </c>
      <c r="AG503" s="71">
        <v>1313646.3983255529</v>
      </c>
      <c r="AH503" s="71">
        <v>6212252.6416960033</v>
      </c>
      <c r="AI503" s="71">
        <v>47071398.263147473</v>
      </c>
      <c r="AJ503" s="71">
        <v>49885726.228202321</v>
      </c>
      <c r="AK503" s="71">
        <v>0</v>
      </c>
      <c r="AL503" s="71">
        <v>0</v>
      </c>
      <c r="AM503" s="71">
        <v>2620041.7030062671</v>
      </c>
      <c r="AN503" s="71">
        <v>0</v>
      </c>
      <c r="AO503" s="71">
        <v>0</v>
      </c>
      <c r="AP503" s="71">
        <v>117985766.42659301</v>
      </c>
      <c r="AQ503" s="72"/>
      <c r="AR503" s="71">
        <v>209</v>
      </c>
      <c r="AS503" s="71">
        <v>76</v>
      </c>
      <c r="AT503" s="71">
        <v>0</v>
      </c>
      <c r="AU503" s="71">
        <v>0</v>
      </c>
      <c r="AV503" s="71">
        <v>0</v>
      </c>
      <c r="AW503" s="71">
        <v>0</v>
      </c>
      <c r="AX503" s="71"/>
      <c r="AY503" s="72"/>
      <c r="AZ503" s="71">
        <v>886</v>
      </c>
      <c r="BA503" s="71">
        <v>4570</v>
      </c>
      <c r="BB503" s="71">
        <v>0</v>
      </c>
      <c r="BC503" s="71">
        <v>0</v>
      </c>
      <c r="BD503" s="71">
        <v>0</v>
      </c>
      <c r="BE503" s="71">
        <v>0</v>
      </c>
      <c r="BF503" s="71"/>
      <c r="BG503" s="72"/>
      <c r="BH503" s="71">
        <v>0</v>
      </c>
      <c r="BI503" s="71">
        <v>0</v>
      </c>
      <c r="BJ503" s="71">
        <v>0</v>
      </c>
      <c r="BK503" s="71">
        <v>42.622999999999998</v>
      </c>
      <c r="BL503" s="71">
        <v>3.8780000000000001</v>
      </c>
      <c r="BM503" s="71">
        <v>0</v>
      </c>
      <c r="BN503" s="72"/>
      <c r="BO503" s="71">
        <v>0</v>
      </c>
      <c r="BP503" s="71">
        <v>0</v>
      </c>
      <c r="BQ503" s="71">
        <v>0</v>
      </c>
      <c r="BR503" s="71">
        <v>1</v>
      </c>
      <c r="BS503" s="71">
        <v>1</v>
      </c>
      <c r="BT503" s="71">
        <v>0</v>
      </c>
      <c r="BU503"/>
      <c r="BV503" s="70">
        <v>46.500999999999998</v>
      </c>
      <c r="BW503" s="70">
        <v>0</v>
      </c>
      <c r="BX503" s="70">
        <v>0</v>
      </c>
      <c r="BY503" s="70">
        <v>0</v>
      </c>
      <c r="BZ503" s="70">
        <v>0</v>
      </c>
      <c r="CA503" s="70">
        <v>0</v>
      </c>
      <c r="CB503" s="70">
        <v>0</v>
      </c>
      <c r="CC503" s="70">
        <v>0</v>
      </c>
      <c r="CD503" s="70">
        <v>0</v>
      </c>
    </row>
    <row r="504" spans="1:82">
      <c r="A504" s="70" t="s">
        <v>2279</v>
      </c>
      <c r="B504" s="70">
        <v>13</v>
      </c>
      <c r="C504" s="70">
        <v>13</v>
      </c>
      <c r="D504" s="70">
        <v>1</v>
      </c>
      <c r="E504" s="70">
        <v>2016</v>
      </c>
      <c r="F504" s="70" t="s">
        <v>155</v>
      </c>
      <c r="G504" s="70" t="s">
        <v>2266</v>
      </c>
      <c r="H504" s="70" t="s">
        <v>2267</v>
      </c>
      <c r="I504" s="148"/>
      <c r="J504" s="71">
        <v>21.358975396272488</v>
      </c>
      <c r="K504" s="71">
        <v>1.6502774708948222</v>
      </c>
      <c r="L504" s="71">
        <v>22.63123718616103</v>
      </c>
      <c r="M504" s="71">
        <v>31.77375958422159</v>
      </c>
      <c r="N504" s="71">
        <v>33.999647804770959</v>
      </c>
      <c r="O504" s="71">
        <v>18.403957372902173</v>
      </c>
      <c r="P504" s="71">
        <v>17.248462865915553</v>
      </c>
      <c r="Q504" s="71">
        <v>1.325268738574056</v>
      </c>
      <c r="R504" s="71">
        <v>2.3101578450864015</v>
      </c>
      <c r="S504" s="71">
        <v>2.43841288584</v>
      </c>
      <c r="T504" s="72"/>
      <c r="U504" s="71">
        <v>1704136</v>
      </c>
      <c r="V504" s="71">
        <v>641</v>
      </c>
      <c r="W504" s="71">
        <v>456</v>
      </c>
      <c r="X504" s="71">
        <v>7122</v>
      </c>
      <c r="Y504" s="71">
        <v>9633</v>
      </c>
      <c r="Z504" s="71">
        <v>10824</v>
      </c>
      <c r="AA504" s="71">
        <v>3550</v>
      </c>
      <c r="AB504" s="71">
        <v>18763</v>
      </c>
      <c r="AC504" s="71">
        <v>394552.21994810278</v>
      </c>
      <c r="AD504" s="71">
        <v>2.43841288584</v>
      </c>
      <c r="AE504" s="72"/>
      <c r="AF504" s="71">
        <v>14863026.031985231</v>
      </c>
      <c r="AG504" s="71">
        <v>1209037.7398592921</v>
      </c>
      <c r="AH504" s="71">
        <v>2937004.9657170968</v>
      </c>
      <c r="AI504" s="71">
        <v>48411847.037212089</v>
      </c>
      <c r="AJ504" s="71">
        <v>50206426.733423837</v>
      </c>
      <c r="AK504" s="71">
        <v>0</v>
      </c>
      <c r="AL504" s="71">
        <v>0</v>
      </c>
      <c r="AM504" s="71">
        <v>2573388.16024626</v>
      </c>
      <c r="AN504" s="71">
        <v>0</v>
      </c>
      <c r="AO504" s="71">
        <v>0</v>
      </c>
      <c r="AP504" s="71">
        <v>120200730.6684438</v>
      </c>
      <c r="AQ504" s="72"/>
      <c r="AR504" s="71">
        <v>223</v>
      </c>
      <c r="AS504" s="71">
        <v>83</v>
      </c>
      <c r="AT504" s="71">
        <v>0</v>
      </c>
      <c r="AU504" s="71">
        <v>0</v>
      </c>
      <c r="AV504" s="71">
        <v>0</v>
      </c>
      <c r="AW504" s="71">
        <v>0</v>
      </c>
      <c r="AX504" s="71"/>
      <c r="AY504" s="72"/>
      <c r="AZ504" s="71">
        <v>959.2</v>
      </c>
      <c r="BA504" s="71">
        <v>5203.3</v>
      </c>
      <c r="BB504" s="71">
        <v>0</v>
      </c>
      <c r="BC504" s="71">
        <v>0</v>
      </c>
      <c r="BD504" s="71">
        <v>0</v>
      </c>
      <c r="BE504" s="71">
        <v>0</v>
      </c>
      <c r="BF504" s="71"/>
      <c r="BG504" s="72"/>
      <c r="BH504" s="71">
        <v>0</v>
      </c>
      <c r="BI504" s="71">
        <v>0</v>
      </c>
      <c r="BJ504" s="71">
        <v>0</v>
      </c>
      <c r="BK504" s="71">
        <v>32.494999999999997</v>
      </c>
      <c r="BL504" s="71">
        <v>3.8980000000000001</v>
      </c>
      <c r="BM504" s="71">
        <v>0</v>
      </c>
      <c r="BN504" s="72"/>
      <c r="BO504" s="71">
        <v>0</v>
      </c>
      <c r="BP504" s="71">
        <v>0</v>
      </c>
      <c r="BQ504" s="71">
        <v>0</v>
      </c>
      <c r="BR504" s="71">
        <v>1</v>
      </c>
      <c r="BS504" s="71">
        <v>1</v>
      </c>
      <c r="BT504" s="71">
        <v>0</v>
      </c>
      <c r="BU504"/>
      <c r="BV504" s="70">
        <v>36.393000000000001</v>
      </c>
      <c r="BW504" s="70">
        <v>0</v>
      </c>
      <c r="BX504" s="70">
        <v>0</v>
      </c>
      <c r="BY504" s="70">
        <v>0</v>
      </c>
      <c r="BZ504" s="70">
        <v>0</v>
      </c>
      <c r="CA504" s="70">
        <v>0</v>
      </c>
      <c r="CB504" s="70">
        <v>0</v>
      </c>
      <c r="CC504" s="70">
        <v>0</v>
      </c>
      <c r="CD504" s="70">
        <v>0</v>
      </c>
    </row>
    <row r="505" spans="1:82">
      <c r="A505" s="70" t="s">
        <v>2280</v>
      </c>
      <c r="B505" s="70">
        <v>14</v>
      </c>
      <c r="C505" s="70">
        <v>14</v>
      </c>
      <c r="D505" s="70">
        <v>1</v>
      </c>
      <c r="E505" s="70">
        <v>2017</v>
      </c>
      <c r="F505" s="70" t="s">
        <v>156</v>
      </c>
      <c r="G505" s="70" t="s">
        <v>2266</v>
      </c>
      <c r="H505" s="70" t="s">
        <v>2267</v>
      </c>
      <c r="I505" s="148"/>
      <c r="J505" s="71">
        <v>8.5829260672246512</v>
      </c>
      <c r="K505" s="71">
        <v>1.6660829763390019</v>
      </c>
      <c r="L505" s="71">
        <v>22.11502297897519</v>
      </c>
      <c r="M505" s="71">
        <v>30.019105345885048</v>
      </c>
      <c r="N505" s="71">
        <v>32.639763637702394</v>
      </c>
      <c r="O505" s="71">
        <v>17.953119411219767</v>
      </c>
      <c r="P505" s="71">
        <v>16.723996857622279</v>
      </c>
      <c r="Q505" s="71">
        <v>1.25342363918273</v>
      </c>
      <c r="R505" s="71">
        <v>1.7336534217791559</v>
      </c>
      <c r="S505" s="71">
        <v>1.6452996021000001</v>
      </c>
      <c r="T505" s="72"/>
      <c r="U505" s="71">
        <v>731790</v>
      </c>
      <c r="V505" s="71">
        <v>641</v>
      </c>
      <c r="W505" s="71">
        <v>456</v>
      </c>
      <c r="X505" s="71">
        <v>7122</v>
      </c>
      <c r="Y505" s="71">
        <v>9540</v>
      </c>
      <c r="Z505" s="71">
        <v>10734</v>
      </c>
      <c r="AA505" s="71">
        <v>3464</v>
      </c>
      <c r="AB505" s="71">
        <v>18351</v>
      </c>
      <c r="AC505" s="71">
        <v>301965.99999999988</v>
      </c>
      <c r="AD505" s="71">
        <v>1.6452996020999999</v>
      </c>
      <c r="AE505" s="72"/>
      <c r="AF505" s="71">
        <v>6515142.8907554355</v>
      </c>
      <c r="AG505" s="71">
        <v>1273558.001939347</v>
      </c>
      <c r="AH505" s="71">
        <v>3595345.2399822748</v>
      </c>
      <c r="AI505" s="71">
        <v>47596276.825089186</v>
      </c>
      <c r="AJ505" s="71">
        <v>46848293.059849627</v>
      </c>
      <c r="AK505" s="71">
        <v>0</v>
      </c>
      <c r="AL505" s="71">
        <v>0</v>
      </c>
      <c r="AM505" s="71">
        <v>2520819.6548012989</v>
      </c>
      <c r="AN505" s="71">
        <v>0</v>
      </c>
      <c r="AO505" s="71">
        <v>0</v>
      </c>
      <c r="AP505" s="71">
        <v>108349435.67241716</v>
      </c>
      <c r="AQ505" s="72"/>
      <c r="AR505" s="71">
        <v>236</v>
      </c>
      <c r="AS505" s="71">
        <v>87</v>
      </c>
      <c r="AT505" s="71">
        <v>0</v>
      </c>
      <c r="AU505" s="71">
        <v>0</v>
      </c>
      <c r="AV505" s="71">
        <v>0</v>
      </c>
      <c r="AW505" s="71">
        <v>0</v>
      </c>
      <c r="AX505" s="71"/>
      <c r="AY505" s="72"/>
      <c r="AZ505" s="71">
        <v>1020</v>
      </c>
      <c r="BA505" s="71">
        <v>5274.4</v>
      </c>
      <c r="BB505" s="71">
        <v>0</v>
      </c>
      <c r="BC505" s="71">
        <v>0</v>
      </c>
      <c r="BD505" s="71">
        <v>0</v>
      </c>
      <c r="BE505" s="71">
        <v>0</v>
      </c>
      <c r="BF505" s="71"/>
      <c r="BG505" s="72"/>
      <c r="BH505" s="71">
        <v>0</v>
      </c>
      <c r="BI505" s="71">
        <v>0</v>
      </c>
      <c r="BJ505" s="71">
        <v>0</v>
      </c>
      <c r="BK505" s="71">
        <v>41.612000000000002</v>
      </c>
      <c r="BL505" s="71">
        <v>3.8220000000000001</v>
      </c>
      <c r="BM505" s="71">
        <v>0</v>
      </c>
      <c r="BN505" s="72"/>
      <c r="BO505" s="71">
        <v>0</v>
      </c>
      <c r="BP505" s="71">
        <v>0</v>
      </c>
      <c r="BQ505" s="71">
        <v>0</v>
      </c>
      <c r="BR505" s="71">
        <v>1</v>
      </c>
      <c r="BS505" s="71">
        <v>1</v>
      </c>
      <c r="BT505" s="71">
        <v>0</v>
      </c>
      <c r="BU505"/>
      <c r="BV505" s="70">
        <v>45.433999999999997</v>
      </c>
      <c r="BW505" s="70">
        <v>0</v>
      </c>
      <c r="BX505" s="70">
        <v>0</v>
      </c>
      <c r="BY505" s="70">
        <v>0</v>
      </c>
      <c r="BZ505" s="70">
        <v>0</v>
      </c>
      <c r="CA505" s="70">
        <v>0</v>
      </c>
      <c r="CB505" s="70">
        <v>0</v>
      </c>
      <c r="CC505" s="70">
        <v>0</v>
      </c>
      <c r="CD505" s="70">
        <v>0</v>
      </c>
    </row>
    <row r="506" spans="1:82">
      <c r="A506" s="70" t="s">
        <v>2281</v>
      </c>
      <c r="B506" s="70">
        <v>15</v>
      </c>
      <c r="C506" s="70">
        <v>15</v>
      </c>
      <c r="D506" s="70">
        <v>1</v>
      </c>
      <c r="E506" s="70">
        <v>2018</v>
      </c>
      <c r="F506" s="70" t="s">
        <v>183</v>
      </c>
      <c r="G506" s="70" t="s">
        <v>2266</v>
      </c>
      <c r="H506" s="70" t="s">
        <v>2267</v>
      </c>
      <c r="I506" s="148"/>
      <c r="J506" s="71">
        <v>20.095092853727071</v>
      </c>
      <c r="K506" s="71">
        <v>1.5431965665556837</v>
      </c>
      <c r="L506" s="71">
        <v>20.336112512727876</v>
      </c>
      <c r="M506" s="71">
        <v>31.06779565206087</v>
      </c>
      <c r="N506" s="71">
        <v>29.079496978099037</v>
      </c>
      <c r="O506" s="71">
        <v>17.417243537565728</v>
      </c>
      <c r="P506" s="71">
        <v>16.514503256829883</v>
      </c>
      <c r="Q506" s="71">
        <v>1.13603805750669</v>
      </c>
      <c r="R506" s="71">
        <v>2.2961750113533186</v>
      </c>
      <c r="S506" s="71">
        <v>1.6398287068799999</v>
      </c>
      <c r="T506" s="72"/>
      <c r="U506" s="71">
        <v>1785937</v>
      </c>
      <c r="V506" s="71">
        <v>641</v>
      </c>
      <c r="W506" s="71">
        <v>456</v>
      </c>
      <c r="X506" s="71">
        <v>7122</v>
      </c>
      <c r="Y506" s="71">
        <v>9424</v>
      </c>
      <c r="Z506" s="71">
        <v>10613</v>
      </c>
      <c r="AA506" s="71">
        <v>3455</v>
      </c>
      <c r="AB506" s="71">
        <v>17924</v>
      </c>
      <c r="AC506" s="71">
        <v>398377.99999999988</v>
      </c>
      <c r="AD506" s="71">
        <v>1.6398287068799999</v>
      </c>
      <c r="AE506" s="72"/>
      <c r="AF506" s="71">
        <v>16168023.969547199</v>
      </c>
      <c r="AG506" s="71">
        <v>1154387.248143289</v>
      </c>
      <c r="AH506" s="71">
        <v>3327491.7344021499</v>
      </c>
      <c r="AI506" s="71">
        <v>48440409.408350393</v>
      </c>
      <c r="AJ506" s="71">
        <v>43094130.846279703</v>
      </c>
      <c r="AK506" s="71">
        <v>0</v>
      </c>
      <c r="AL506" s="71">
        <v>0</v>
      </c>
      <c r="AM506" s="71">
        <v>2467258.5083955941</v>
      </c>
      <c r="AN506" s="71">
        <v>0</v>
      </c>
      <c r="AO506" s="71">
        <v>0</v>
      </c>
      <c r="AP506" s="71">
        <v>114651701.71511833</v>
      </c>
      <c r="AQ506" s="72"/>
      <c r="AR506" s="71">
        <v>253</v>
      </c>
      <c r="AS506" s="71">
        <v>89</v>
      </c>
      <c r="AT506" s="71">
        <v>0</v>
      </c>
      <c r="AU506" s="71">
        <v>0</v>
      </c>
      <c r="AV506" s="71">
        <v>0</v>
      </c>
      <c r="AW506" s="71">
        <v>0</v>
      </c>
      <c r="AX506" s="71"/>
      <c r="AY506" s="72"/>
      <c r="AZ506" s="71">
        <v>1127.2</v>
      </c>
      <c r="BA506" s="71">
        <v>5334</v>
      </c>
      <c r="BB506" s="71">
        <v>0</v>
      </c>
      <c r="BC506" s="71">
        <v>0</v>
      </c>
      <c r="BD506" s="71">
        <v>0</v>
      </c>
      <c r="BE506" s="71">
        <v>0</v>
      </c>
      <c r="BF506" s="71"/>
      <c r="BG506" s="72"/>
      <c r="BH506" s="71">
        <v>0</v>
      </c>
      <c r="BI506" s="71">
        <v>0</v>
      </c>
      <c r="BJ506" s="71">
        <v>0</v>
      </c>
      <c r="BK506" s="71">
        <v>15.162000000000001</v>
      </c>
      <c r="BL506" s="71">
        <v>3.798</v>
      </c>
      <c r="BM506" s="71">
        <v>0</v>
      </c>
      <c r="BN506" s="72"/>
      <c r="BO506" s="71">
        <v>0</v>
      </c>
      <c r="BP506" s="71">
        <v>0</v>
      </c>
      <c r="BQ506" s="71">
        <v>0</v>
      </c>
      <c r="BR506" s="71">
        <v>1</v>
      </c>
      <c r="BS506" s="71">
        <v>1</v>
      </c>
      <c r="BT506" s="71">
        <v>0</v>
      </c>
      <c r="BU506"/>
      <c r="BV506" s="70">
        <v>18.96</v>
      </c>
      <c r="BW506" s="70">
        <v>0</v>
      </c>
      <c r="BX506" s="70">
        <v>0</v>
      </c>
      <c r="BY506" s="70">
        <v>0</v>
      </c>
      <c r="BZ506" s="70">
        <v>0</v>
      </c>
      <c r="CA506" s="70">
        <v>0</v>
      </c>
      <c r="CB506" s="70">
        <v>0</v>
      </c>
      <c r="CC506" s="70">
        <v>0</v>
      </c>
      <c r="CD506" s="70">
        <v>0</v>
      </c>
    </row>
    <row r="507" spans="1:82">
      <c r="A507" s="70" t="s">
        <v>2282</v>
      </c>
      <c r="B507" s="70">
        <v>16</v>
      </c>
      <c r="C507" s="70">
        <v>16</v>
      </c>
      <c r="D507" s="70">
        <v>1</v>
      </c>
      <c r="E507" s="70">
        <v>2019</v>
      </c>
      <c r="F507" s="70" t="s">
        <v>158</v>
      </c>
      <c r="G507" s="70" t="s">
        <v>2266</v>
      </c>
      <c r="H507" s="70" t="s">
        <v>2267</v>
      </c>
      <c r="I507" s="148"/>
      <c r="J507" s="71">
        <v>30.842255569690085</v>
      </c>
      <c r="K507" s="71">
        <v>1.4387879206807401</v>
      </c>
      <c r="L507" s="71">
        <v>20.480667380258797</v>
      </c>
      <c r="M507" s="71">
        <v>27.700559370360615</v>
      </c>
      <c r="N507" s="71">
        <v>26.708785448598899</v>
      </c>
      <c r="O507" s="71">
        <v>16.769770261220312</v>
      </c>
      <c r="P507" s="71">
        <v>15.998528637516083</v>
      </c>
      <c r="Q507" s="71">
        <v>1.08461881870489</v>
      </c>
      <c r="R507" s="71">
        <v>1.9129623833422249</v>
      </c>
      <c r="S507" s="71">
        <v>1.7388319580800002</v>
      </c>
      <c r="T507" s="72"/>
      <c r="U507" s="71">
        <v>2697458</v>
      </c>
      <c r="V507" s="71">
        <v>641</v>
      </c>
      <c r="W507" s="71">
        <v>456</v>
      </c>
      <c r="X507" s="71">
        <v>7122</v>
      </c>
      <c r="Y507" s="71">
        <v>9324</v>
      </c>
      <c r="Z507" s="71">
        <v>10499</v>
      </c>
      <c r="AA507" s="71">
        <v>3322</v>
      </c>
      <c r="AB507" s="71">
        <v>17576</v>
      </c>
      <c r="AC507" s="71">
        <v>337328</v>
      </c>
      <c r="AD507" s="71">
        <v>1.73883195808</v>
      </c>
      <c r="AE507" s="72"/>
      <c r="AF507" s="71">
        <v>25897063.607504759</v>
      </c>
      <c r="AG507" s="71">
        <v>1133933.0731320439</v>
      </c>
      <c r="AH507" s="71">
        <v>3659768.8694150131</v>
      </c>
      <c r="AI507" s="71">
        <v>46478499.132527441</v>
      </c>
      <c r="AJ507" s="71">
        <v>41604043.073824577</v>
      </c>
      <c r="AK507" s="71">
        <v>0</v>
      </c>
      <c r="AL507" s="71">
        <v>0</v>
      </c>
      <c r="AM507" s="71">
        <v>2393718.8879428394</v>
      </c>
      <c r="AN507" s="71">
        <v>0</v>
      </c>
      <c r="AO507" s="71">
        <v>0</v>
      </c>
      <c r="AP507" s="71">
        <v>121167026.64434667</v>
      </c>
      <c r="AQ507" s="72"/>
      <c r="AR507" s="71">
        <v>260</v>
      </c>
      <c r="AS507" s="71">
        <v>97</v>
      </c>
      <c r="AT507" s="71">
        <v>0</v>
      </c>
      <c r="AU507" s="71">
        <v>0</v>
      </c>
      <c r="AV507" s="71">
        <v>0</v>
      </c>
      <c r="AW507" s="71">
        <v>0</v>
      </c>
      <c r="AX507" s="71"/>
      <c r="AY507" s="72"/>
      <c r="AZ507" s="71">
        <v>1167.5999999999999</v>
      </c>
      <c r="BA507" s="71">
        <v>5642.3</v>
      </c>
      <c r="BB507" s="71">
        <v>0</v>
      </c>
      <c r="BC507" s="71">
        <v>0</v>
      </c>
      <c r="BD507" s="71">
        <v>0</v>
      </c>
      <c r="BE507" s="71">
        <v>0</v>
      </c>
      <c r="BF507" s="71"/>
      <c r="BG507" s="72"/>
      <c r="BH507" s="71">
        <v>0</v>
      </c>
      <c r="BI507" s="71">
        <v>0</v>
      </c>
      <c r="BJ507" s="71">
        <v>0</v>
      </c>
      <c r="BK507" s="71">
        <v>0</v>
      </c>
      <c r="BL507" s="71">
        <v>3.4820000000000002</v>
      </c>
      <c r="BM507" s="71">
        <v>0</v>
      </c>
      <c r="BN507" s="72"/>
      <c r="BO507" s="71">
        <v>0</v>
      </c>
      <c r="BP507" s="71">
        <v>0</v>
      </c>
      <c r="BQ507" s="71">
        <v>0</v>
      </c>
      <c r="BR507" s="71">
        <v>0</v>
      </c>
      <c r="BS507" s="71">
        <v>1</v>
      </c>
      <c r="BT507" s="71">
        <v>0</v>
      </c>
      <c r="BU507"/>
      <c r="BV507" s="70">
        <v>3.4820000000000002</v>
      </c>
      <c r="BW507" s="70">
        <v>0</v>
      </c>
      <c r="BX507" s="70">
        <v>0</v>
      </c>
      <c r="BY507" s="70">
        <v>0</v>
      </c>
      <c r="BZ507" s="70">
        <v>0</v>
      </c>
      <c r="CA507" s="70">
        <v>0</v>
      </c>
      <c r="CB507" s="70">
        <v>0</v>
      </c>
      <c r="CC507" s="70">
        <v>0</v>
      </c>
      <c r="CD507" s="70">
        <v>0</v>
      </c>
    </row>
    <row r="508" spans="1:82">
      <c r="A508" s="70" t="s">
        <v>2283</v>
      </c>
      <c r="B508" s="70">
        <v>17</v>
      </c>
      <c r="C508" s="70">
        <v>17</v>
      </c>
      <c r="D508" s="70">
        <v>1</v>
      </c>
      <c r="E508" s="70">
        <v>2020</v>
      </c>
      <c r="F508" s="70" t="s">
        <v>159</v>
      </c>
      <c r="G508" s="70" t="s">
        <v>2266</v>
      </c>
      <c r="H508" s="70" t="s">
        <v>2267</v>
      </c>
      <c r="I508" s="148"/>
      <c r="J508" s="71">
        <v>23.183799256555581</v>
      </c>
      <c r="K508" s="71">
        <v>1.3208492946037074</v>
      </c>
      <c r="L508" s="71">
        <v>12.692808128565328</v>
      </c>
      <c r="M508" s="71">
        <v>22.224426754933223</v>
      </c>
      <c r="N508" s="71">
        <v>26.349829746627023</v>
      </c>
      <c r="O508" s="71">
        <v>14.591930240596925</v>
      </c>
      <c r="P508" s="71">
        <v>14.924980792066403</v>
      </c>
      <c r="Q508" s="71">
        <v>1.0150678140358</v>
      </c>
      <c r="R508" s="71">
        <v>2.204600409187031</v>
      </c>
      <c r="S508" s="71">
        <v>2.0239492416</v>
      </c>
      <c r="T508" s="72"/>
      <c r="U508" s="71">
        <v>2066154</v>
      </c>
      <c r="V508" s="71">
        <v>560</v>
      </c>
      <c r="W508" s="71">
        <v>301</v>
      </c>
      <c r="X508" s="71">
        <v>6339</v>
      </c>
      <c r="Y508" s="71">
        <v>9259</v>
      </c>
      <c r="Z508" s="71">
        <v>10427</v>
      </c>
      <c r="AA508" s="71">
        <v>3294</v>
      </c>
      <c r="AB508" s="71">
        <v>17216</v>
      </c>
      <c r="AC508" s="71">
        <v>390809</v>
      </c>
      <c r="AD508" s="71">
        <v>2.0239492416</v>
      </c>
      <c r="AE508" s="72"/>
      <c r="AF508" s="71">
        <v>20183483.508565828</v>
      </c>
      <c r="AG508" s="71">
        <v>1014737.7942461489</v>
      </c>
      <c r="AH508" s="71">
        <v>2365539.4529031962</v>
      </c>
      <c r="AI508" s="71">
        <v>39961893.640041523</v>
      </c>
      <c r="AJ508" s="71">
        <v>47157606.667323202</v>
      </c>
      <c r="AK508" s="71"/>
      <c r="AL508" s="71"/>
      <c r="AM508" s="71">
        <v>2246879.2737494055</v>
      </c>
      <c r="AN508" s="71"/>
      <c r="AO508" s="71"/>
      <c r="AP508" s="71">
        <v>112930140.3368293</v>
      </c>
      <c r="AQ508" s="72"/>
      <c r="AR508" s="71">
        <v>269</v>
      </c>
      <c r="AS508" s="71">
        <v>100</v>
      </c>
      <c r="AT508" s="71">
        <v>0</v>
      </c>
      <c r="AU508" s="71">
        <v>0</v>
      </c>
      <c r="AV508" s="71">
        <v>0</v>
      </c>
      <c r="AW508" s="71">
        <v>0</v>
      </c>
      <c r="AX508" s="71"/>
      <c r="AY508" s="72"/>
      <c r="AZ508" s="71">
        <v>1223.2</v>
      </c>
      <c r="BA508" s="71">
        <v>6238.2999999999993</v>
      </c>
      <c r="BB508" s="71">
        <v>0</v>
      </c>
      <c r="BC508" s="71">
        <v>0</v>
      </c>
      <c r="BD508" s="71">
        <v>0</v>
      </c>
      <c r="BE508" s="71">
        <v>0</v>
      </c>
      <c r="BF508" s="71"/>
      <c r="BG508" s="72"/>
      <c r="BH508" s="71">
        <v>0</v>
      </c>
      <c r="BI508" s="71">
        <v>0</v>
      </c>
      <c r="BJ508" s="71">
        <v>2.863</v>
      </c>
      <c r="BK508" s="71">
        <v>0</v>
      </c>
      <c r="BL508" s="71">
        <v>3.5150000000000001</v>
      </c>
      <c r="BM508" s="71">
        <v>0</v>
      </c>
      <c r="BN508" s="72"/>
      <c r="BO508" s="71">
        <v>0</v>
      </c>
      <c r="BP508" s="71">
        <v>0</v>
      </c>
      <c r="BQ508" s="71">
        <v>1</v>
      </c>
      <c r="BR508" s="71">
        <v>0</v>
      </c>
      <c r="BS508" s="71">
        <v>1</v>
      </c>
      <c r="BT508" s="71">
        <v>0</v>
      </c>
      <c r="BU508"/>
      <c r="BV508" s="70">
        <v>6.3780000000000001</v>
      </c>
      <c r="BW508" s="70">
        <v>0</v>
      </c>
      <c r="BX508" s="70">
        <v>0</v>
      </c>
      <c r="BY508" s="70">
        <v>0</v>
      </c>
      <c r="BZ508" s="70">
        <v>0</v>
      </c>
      <c r="CA508" s="70">
        <v>0</v>
      </c>
      <c r="CB508" s="70">
        <v>0</v>
      </c>
      <c r="CC508" s="70">
        <v>0</v>
      </c>
      <c r="CD508" s="70">
        <v>0</v>
      </c>
    </row>
    <row r="509" spans="1:82">
      <c r="A509" s="70" t="s">
        <v>2284</v>
      </c>
      <c r="B509" s="70">
        <v>17</v>
      </c>
      <c r="C509" s="70">
        <v>18</v>
      </c>
      <c r="D509" s="70">
        <v>1</v>
      </c>
      <c r="E509" s="70">
        <v>2021</v>
      </c>
      <c r="F509" s="70" t="s">
        <v>160</v>
      </c>
      <c r="G509" s="70" t="s">
        <v>2266</v>
      </c>
      <c r="H509" s="70" t="s">
        <v>2267</v>
      </c>
      <c r="I509" s="148"/>
      <c r="J509" s="71">
        <v>18.128367280518198</v>
      </c>
      <c r="K509" s="71">
        <v>1.4476886618855009</v>
      </c>
      <c r="L509" s="71">
        <v>12.141485841911781</v>
      </c>
      <c r="M509" s="71">
        <v>25.503600105070781</v>
      </c>
      <c r="N509" s="71">
        <v>27.002314013612743</v>
      </c>
      <c r="O509" s="71">
        <v>13.942013674626372</v>
      </c>
      <c r="P509" s="71">
        <v>15.078249130782684</v>
      </c>
      <c r="Q509" s="71">
        <v>0.98102017849171996</v>
      </c>
      <c r="R509" s="71">
        <v>1.7184844110057553</v>
      </c>
      <c r="S509" s="71">
        <v>1.7724681715199999</v>
      </c>
      <c r="T509" s="72"/>
      <c r="U509" s="71">
        <v>1594024</v>
      </c>
      <c r="V509" s="71">
        <v>560</v>
      </c>
      <c r="W509" s="71">
        <v>301</v>
      </c>
      <c r="X509" s="71">
        <v>6339</v>
      </c>
      <c r="Y509" s="71">
        <v>9145</v>
      </c>
      <c r="Z509" s="71">
        <v>10258</v>
      </c>
      <c r="AA509" s="71">
        <v>3245</v>
      </c>
      <c r="AB509" s="71">
        <v>16802</v>
      </c>
      <c r="AC509" s="71">
        <v>295532</v>
      </c>
      <c r="AD509" s="71">
        <v>1.7724681715199999</v>
      </c>
      <c r="AE509" s="72"/>
      <c r="AF509" s="71">
        <v>15825156.554810314</v>
      </c>
      <c r="AG509" s="71">
        <v>1075382.1787425242</v>
      </c>
      <c r="AH509" s="71">
        <v>2161176.8829047503</v>
      </c>
      <c r="AI509" s="71">
        <v>42768237.973017439</v>
      </c>
      <c r="AJ509" s="71">
        <v>44922139.077820711</v>
      </c>
      <c r="AK509" s="71">
        <v>0</v>
      </c>
      <c r="AL509" s="71">
        <v>0</v>
      </c>
      <c r="AM509" s="71">
        <v>2205495.8429467049</v>
      </c>
      <c r="AN509" s="71">
        <v>0</v>
      </c>
      <c r="AO509" s="71">
        <v>0</v>
      </c>
      <c r="AP509" s="71">
        <v>108957588.51024245</v>
      </c>
      <c r="AQ509" s="72"/>
      <c r="AR509" s="71">
        <v>283</v>
      </c>
      <c r="AS509" s="71">
        <v>101</v>
      </c>
      <c r="AT509" s="71">
        <v>0</v>
      </c>
      <c r="AU509" s="71">
        <v>0</v>
      </c>
      <c r="AV509" s="71">
        <v>0</v>
      </c>
      <c r="AW509" s="71">
        <v>0</v>
      </c>
      <c r="AX509" s="71"/>
      <c r="AY509" s="72"/>
      <c r="AZ509" s="71">
        <v>1299.7</v>
      </c>
      <c r="BA509" s="71">
        <v>6287.7999999999993</v>
      </c>
      <c r="BB509" s="71">
        <v>0</v>
      </c>
      <c r="BC509" s="71">
        <v>0</v>
      </c>
      <c r="BD509" s="71">
        <v>0</v>
      </c>
      <c r="BE509" s="71">
        <v>0</v>
      </c>
      <c r="BF509" s="71"/>
      <c r="BG509" s="72"/>
      <c r="BH509" s="71">
        <v>0</v>
      </c>
      <c r="BI509" s="71">
        <v>0</v>
      </c>
      <c r="BJ509" s="71">
        <v>2.5720000000000001</v>
      </c>
      <c r="BK509" s="71">
        <v>0</v>
      </c>
      <c r="BL509" s="71">
        <v>3.4780000000000002</v>
      </c>
      <c r="BM509" s="71">
        <v>0</v>
      </c>
      <c r="BN509" s="72"/>
      <c r="BO509" s="71">
        <v>0</v>
      </c>
      <c r="BP509" s="71">
        <v>0</v>
      </c>
      <c r="BQ509" s="71">
        <v>1</v>
      </c>
      <c r="BR509" s="71">
        <v>0</v>
      </c>
      <c r="BS509" s="71">
        <v>1</v>
      </c>
      <c r="BT509" s="71">
        <v>0</v>
      </c>
      <c r="BU509"/>
      <c r="BV509" s="70">
        <v>6.05</v>
      </c>
      <c r="BW509" s="70">
        <v>0</v>
      </c>
      <c r="BX509" s="70">
        <v>0</v>
      </c>
      <c r="BY509" s="70">
        <v>0</v>
      </c>
      <c r="BZ509" s="70">
        <v>0</v>
      </c>
      <c r="CA509" s="70">
        <v>0</v>
      </c>
      <c r="CB509" s="70">
        <v>0</v>
      </c>
      <c r="CC509" s="70">
        <v>0</v>
      </c>
      <c r="CD509" s="70">
        <v>0</v>
      </c>
    </row>
    <row r="510" spans="1:82">
      <c r="A510" s="70" t="s">
        <v>2285</v>
      </c>
      <c r="B510" s="70">
        <v>17</v>
      </c>
      <c r="C510" s="70">
        <v>19</v>
      </c>
      <c r="D510" s="70">
        <v>1</v>
      </c>
      <c r="E510" s="70">
        <v>2022</v>
      </c>
      <c r="F510" s="70" t="s">
        <v>161</v>
      </c>
      <c r="G510" s="70" t="s">
        <v>2266</v>
      </c>
      <c r="H510" s="70" t="s">
        <v>2267</v>
      </c>
      <c r="I510" s="148"/>
      <c r="J510" s="71">
        <v>21.229385406409371</v>
      </c>
      <c r="K510" s="71">
        <v>1.3566539432532589</v>
      </c>
      <c r="L510" s="71">
        <v>11.002722431164095</v>
      </c>
      <c r="M510" s="71">
        <v>23.516393587892118</v>
      </c>
      <c r="N510" s="71">
        <v>24.604031811241583</v>
      </c>
      <c r="O510" s="71">
        <v>14.359426312156993</v>
      </c>
      <c r="P510" s="71">
        <v>14.847264565635305</v>
      </c>
      <c r="Q510" s="71">
        <v>0.9606969598731081</v>
      </c>
      <c r="R510" s="71">
        <v>2.3663840480418443</v>
      </c>
      <c r="S510" s="71">
        <v>2.2780608125000001</v>
      </c>
      <c r="T510" s="72"/>
      <c r="U510" s="71">
        <v>2110903</v>
      </c>
      <c r="V510" s="71">
        <v>560</v>
      </c>
      <c r="W510" s="71">
        <v>301</v>
      </c>
      <c r="X510" s="71">
        <v>6339</v>
      </c>
      <c r="Y510" s="71">
        <v>8990</v>
      </c>
      <c r="Z510" s="71">
        <v>10038</v>
      </c>
      <c r="AA510" s="71">
        <v>3244</v>
      </c>
      <c r="AB510" s="71">
        <v>16319</v>
      </c>
      <c r="AC510" s="71">
        <v>412063.99999999988</v>
      </c>
      <c r="AD510" s="71">
        <v>2.2780608125000001</v>
      </c>
      <c r="AE510" s="72"/>
      <c r="AF510" s="71">
        <v>18888595.194297794</v>
      </c>
      <c r="AG510" s="71">
        <v>1084178.8568387467</v>
      </c>
      <c r="AH510" s="71">
        <v>2399073.9614192876</v>
      </c>
      <c r="AI510" s="71">
        <v>39031759.453458674</v>
      </c>
      <c r="AJ510" s="71">
        <v>40368582.162101172</v>
      </c>
      <c r="AK510" s="71">
        <v>0</v>
      </c>
      <c r="AL510" s="71">
        <v>0</v>
      </c>
      <c r="AM510" s="71">
        <v>2107228.317429719</v>
      </c>
      <c r="AN510" s="71">
        <v>0</v>
      </c>
      <c r="AO510" s="71">
        <v>0</v>
      </c>
      <c r="AP510" s="71">
        <v>103879417.94554541</v>
      </c>
      <c r="AQ510" s="72"/>
      <c r="AR510" s="71">
        <v>290</v>
      </c>
      <c r="AS510" s="71">
        <v>104</v>
      </c>
      <c r="AT510" s="71">
        <v>0</v>
      </c>
      <c r="AU510" s="71">
        <v>0</v>
      </c>
      <c r="AV510" s="71">
        <v>0</v>
      </c>
      <c r="AW510" s="71">
        <v>0</v>
      </c>
      <c r="AX510" s="71"/>
      <c r="AY510" s="72"/>
      <c r="AZ510" s="71">
        <v>1343.9999999999998</v>
      </c>
      <c r="BA510" s="71">
        <v>6586.7999999999993</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2286</v>
      </c>
      <c r="B511" s="70">
        <v>17</v>
      </c>
      <c r="C511" s="70">
        <v>20</v>
      </c>
      <c r="D511" s="70">
        <v>1</v>
      </c>
      <c r="E511" s="70">
        <v>2023</v>
      </c>
      <c r="F511" s="70" t="s">
        <v>1539</v>
      </c>
      <c r="G511" s="70" t="s">
        <v>2266</v>
      </c>
      <c r="H511" s="70" t="s">
        <v>2267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296</v>
      </c>
      <c r="AS511" s="71">
        <v>104</v>
      </c>
      <c r="AT511" s="71">
        <v>0</v>
      </c>
      <c r="AU511" s="71">
        <v>0</v>
      </c>
      <c r="AV511" s="71">
        <v>0</v>
      </c>
      <c r="AW511" s="71">
        <v>0</v>
      </c>
      <c r="AX511" s="71"/>
      <c r="AY511" s="72"/>
      <c r="AZ511" s="71">
        <v>1375.7999999999997</v>
      </c>
      <c r="BA511" s="71">
        <v>6586.7999999999993</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2287</v>
      </c>
      <c r="B512" s="70">
        <v>17</v>
      </c>
      <c r="C512" s="70">
        <v>21</v>
      </c>
      <c r="D512" s="70">
        <v>1</v>
      </c>
      <c r="E512" s="70">
        <v>2024</v>
      </c>
      <c r="F512" s="70" t="s">
        <v>1554</v>
      </c>
      <c r="G512" s="70" t="s">
        <v>2266</v>
      </c>
      <c r="H512" s="70" t="s">
        <v>2267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2288</v>
      </c>
      <c r="B513" s="70">
        <v>341</v>
      </c>
      <c r="C513" s="70">
        <v>1</v>
      </c>
      <c r="D513" s="70">
        <v>21</v>
      </c>
      <c r="E513" s="70">
        <v>1990</v>
      </c>
      <c r="F513" s="70" t="s">
        <v>787</v>
      </c>
      <c r="G513" s="70" t="s">
        <v>2289</v>
      </c>
      <c r="H513" s="70" t="s">
        <v>2290</v>
      </c>
      <c r="I513" s="148"/>
      <c r="J513" s="71">
        <v>13.038996451596431</v>
      </c>
      <c r="K513" s="71">
        <v>3.5012585232455469</v>
      </c>
      <c r="L513" s="71">
        <v>8.9516402155326453</v>
      </c>
      <c r="M513" s="71">
        <v>9.1047888831846286</v>
      </c>
      <c r="N513" s="71">
        <v>20.199730405396561</v>
      </c>
      <c r="O513" s="71">
        <v>13.39616666346762</v>
      </c>
      <c r="P513" s="71">
        <v>23.42561832730707</v>
      </c>
      <c r="Q513" s="71">
        <v>1.2989782086783199</v>
      </c>
      <c r="R513" s="71">
        <v>0</v>
      </c>
      <c r="S513" s="71">
        <v>1.6309943558618989</v>
      </c>
      <c r="T513" s="72"/>
      <c r="U513" s="71">
        <v>1215377</v>
      </c>
      <c r="V513" s="71">
        <v>941</v>
      </c>
      <c r="W513" s="71">
        <v>85</v>
      </c>
      <c r="X513" s="71">
        <v>2919</v>
      </c>
      <c r="Y513" s="71">
        <v>5027</v>
      </c>
      <c r="Z513" s="71">
        <v>5510</v>
      </c>
      <c r="AA513" s="71">
        <v>5688</v>
      </c>
      <c r="AB513" s="71">
        <v>21091</v>
      </c>
      <c r="AC513" s="71">
        <v>0</v>
      </c>
      <c r="AD513" s="71">
        <v>1.6309943558618989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2291</v>
      </c>
      <c r="B514" s="70">
        <v>342</v>
      </c>
      <c r="C514" s="70">
        <v>2</v>
      </c>
      <c r="D514" s="70">
        <v>21</v>
      </c>
      <c r="E514" s="70">
        <v>2005</v>
      </c>
      <c r="F514" s="70" t="s">
        <v>789</v>
      </c>
      <c r="G514" s="70" t="s">
        <v>2289</v>
      </c>
      <c r="H514" s="70" t="s">
        <v>2290</v>
      </c>
      <c r="I514" s="148"/>
      <c r="J514" s="71">
        <v>6.8324808935579862</v>
      </c>
      <c r="K514" s="71">
        <v>1.936693831434142</v>
      </c>
      <c r="L514" s="71">
        <v>17.67746433134479</v>
      </c>
      <c r="M514" s="71">
        <v>13.35687452326691</v>
      </c>
      <c r="N514" s="71">
        <v>33.551852039890733</v>
      </c>
      <c r="O514" s="71">
        <v>21.705329406133568</v>
      </c>
      <c r="P514" s="71">
        <v>22.513326525469211</v>
      </c>
      <c r="Q514" s="71">
        <v>1.1901281165145701</v>
      </c>
      <c r="R514" s="71">
        <v>0</v>
      </c>
      <c r="S514" s="71">
        <v>0.49638780657176867</v>
      </c>
      <c r="T514" s="72"/>
      <c r="U514" s="71">
        <v>660837</v>
      </c>
      <c r="V514" s="71">
        <v>684</v>
      </c>
      <c r="W514" s="71">
        <v>156</v>
      </c>
      <c r="X514" s="71">
        <v>1848</v>
      </c>
      <c r="Y514" s="71">
        <v>5710</v>
      </c>
      <c r="Z514" s="71">
        <v>10331</v>
      </c>
      <c r="AA514" s="71">
        <v>4477</v>
      </c>
      <c r="AB514" s="71">
        <v>20201</v>
      </c>
      <c r="AC514" s="71">
        <v>0</v>
      </c>
      <c r="AD514" s="71">
        <v>0.49638780657176867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2292</v>
      </c>
      <c r="B515" s="70">
        <v>343</v>
      </c>
      <c r="C515" s="70">
        <v>3</v>
      </c>
      <c r="D515" s="70">
        <v>21</v>
      </c>
      <c r="E515" s="70">
        <v>2006</v>
      </c>
      <c r="F515" s="70" t="s">
        <v>790</v>
      </c>
      <c r="G515" s="70" t="s">
        <v>2289</v>
      </c>
      <c r="H515" s="70" t="s">
        <v>2290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2293</v>
      </c>
      <c r="B516" s="70">
        <v>344</v>
      </c>
      <c r="C516" s="70">
        <v>4</v>
      </c>
      <c r="D516" s="70">
        <v>21</v>
      </c>
      <c r="E516" s="70">
        <v>2007</v>
      </c>
      <c r="F516" s="70" t="s">
        <v>791</v>
      </c>
      <c r="G516" s="70" t="s">
        <v>2289</v>
      </c>
      <c r="H516" s="70" t="s">
        <v>2290</v>
      </c>
      <c r="I516" s="148"/>
      <c r="J516" s="71">
        <v>5.3306961779162227</v>
      </c>
      <c r="K516" s="71">
        <v>1.747845755753014</v>
      </c>
      <c r="L516" s="71">
        <v>11.1033501069585</v>
      </c>
      <c r="M516" s="71">
        <v>18.930596917127399</v>
      </c>
      <c r="N516" s="71">
        <v>30.861964439405671</v>
      </c>
      <c r="O516" s="71">
        <v>21.069490152689809</v>
      </c>
      <c r="P516" s="71">
        <v>22.141790115441431</v>
      </c>
      <c r="Q516" s="71">
        <v>1.23443095075769</v>
      </c>
      <c r="R516" s="71">
        <v>0</v>
      </c>
      <c r="S516" s="71">
        <v>0.30153538994911971</v>
      </c>
      <c r="T516" s="72"/>
      <c r="U516" s="71">
        <v>561564</v>
      </c>
      <c r="V516" s="71">
        <v>583</v>
      </c>
      <c r="W516" s="71">
        <v>95</v>
      </c>
      <c r="X516" s="71">
        <v>2894</v>
      </c>
      <c r="Y516" s="71">
        <v>5816</v>
      </c>
      <c r="Z516" s="71">
        <v>10425</v>
      </c>
      <c r="AA516" s="71">
        <v>4336</v>
      </c>
      <c r="AB516" s="71">
        <v>19845</v>
      </c>
      <c r="AC516" s="71">
        <v>0</v>
      </c>
      <c r="AD516" s="71">
        <v>0.30153538994911971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2294</v>
      </c>
      <c r="B517" s="70">
        <v>345</v>
      </c>
      <c r="C517" s="70">
        <v>5</v>
      </c>
      <c r="D517" s="70">
        <v>21</v>
      </c>
      <c r="E517" s="70">
        <v>2008</v>
      </c>
      <c r="F517" s="70" t="s">
        <v>792</v>
      </c>
      <c r="G517" s="70" t="s">
        <v>2289</v>
      </c>
      <c r="H517" s="70" t="s">
        <v>2290</v>
      </c>
      <c r="I517" s="148"/>
      <c r="J517" s="71">
        <v>4.3793759876522929</v>
      </c>
      <c r="K517" s="71">
        <v>1.301921413047495</v>
      </c>
      <c r="L517" s="71">
        <v>9.6011975162459215</v>
      </c>
      <c r="M517" s="71">
        <v>18.931169246972271</v>
      </c>
      <c r="N517" s="71">
        <v>30.117254687262179</v>
      </c>
      <c r="O517" s="71">
        <v>20.39020854214742</v>
      </c>
      <c r="P517" s="71">
        <v>21.876824223737081</v>
      </c>
      <c r="Q517" s="71">
        <v>1.2006864041632499</v>
      </c>
      <c r="R517" s="71">
        <v>0</v>
      </c>
      <c r="S517" s="71">
        <v>0.30033731418853798</v>
      </c>
      <c r="T517" s="72"/>
      <c r="U517" s="71">
        <v>506759</v>
      </c>
      <c r="V517" s="71">
        <v>583</v>
      </c>
      <c r="W517" s="71">
        <v>95</v>
      </c>
      <c r="X517" s="71">
        <v>2894</v>
      </c>
      <c r="Y517" s="71">
        <v>5876</v>
      </c>
      <c r="Z517" s="71">
        <v>10443</v>
      </c>
      <c r="AA517" s="71">
        <v>4289</v>
      </c>
      <c r="AB517" s="71">
        <v>19620</v>
      </c>
      <c r="AC517" s="71">
        <v>0</v>
      </c>
      <c r="AD517" s="71">
        <v>0.30033731418853798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2295</v>
      </c>
      <c r="B518" s="70">
        <v>346</v>
      </c>
      <c r="C518" s="70">
        <v>6</v>
      </c>
      <c r="D518" s="70">
        <v>21</v>
      </c>
      <c r="E518" s="70">
        <v>2009</v>
      </c>
      <c r="F518" s="70" t="s">
        <v>176</v>
      </c>
      <c r="G518" s="70" t="s">
        <v>2289</v>
      </c>
      <c r="H518" s="70" t="s">
        <v>2290</v>
      </c>
      <c r="I518" s="148"/>
      <c r="J518" s="71">
        <v>3.8030134193788578</v>
      </c>
      <c r="K518" s="71">
        <v>1.2732037759762409</v>
      </c>
      <c r="L518" s="71">
        <v>13.22309749931166</v>
      </c>
      <c r="M518" s="71">
        <v>16.981343442531379</v>
      </c>
      <c r="N518" s="71">
        <v>26.6990341028235</v>
      </c>
      <c r="O518" s="71">
        <v>20.762597215628482</v>
      </c>
      <c r="P518" s="71">
        <v>20.74827592411059</v>
      </c>
      <c r="Q518" s="71">
        <v>1.1301525891009401</v>
      </c>
      <c r="R518" s="71">
        <v>0</v>
      </c>
      <c r="S518" s="71">
        <v>9.1192263223022221E-2</v>
      </c>
      <c r="T518" s="72"/>
      <c r="U518" s="71">
        <v>362837</v>
      </c>
      <c r="V518" s="71">
        <v>540</v>
      </c>
      <c r="W518" s="71">
        <v>194</v>
      </c>
      <c r="X518" s="71">
        <v>2847</v>
      </c>
      <c r="Y518" s="71">
        <v>5898</v>
      </c>
      <c r="Z518" s="71">
        <v>10496</v>
      </c>
      <c r="AA518" s="71">
        <v>4176</v>
      </c>
      <c r="AB518" s="71">
        <v>19386</v>
      </c>
      <c r="AC518" s="71">
        <v>0</v>
      </c>
      <c r="AD518" s="71">
        <v>9.1192263223022221E-2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2296</v>
      </c>
      <c r="B519" s="70">
        <v>347</v>
      </c>
      <c r="C519" s="70">
        <v>7</v>
      </c>
      <c r="D519" s="70">
        <v>21</v>
      </c>
      <c r="E519" s="70">
        <v>2010</v>
      </c>
      <c r="F519" s="70" t="s">
        <v>177</v>
      </c>
      <c r="G519" s="70" t="s">
        <v>2289</v>
      </c>
      <c r="H519" s="70" t="s">
        <v>2290</v>
      </c>
      <c r="I519" s="148"/>
      <c r="J519" s="71">
        <v>3.8670191620821028</v>
      </c>
      <c r="K519" s="71">
        <v>1.4604197384621791</v>
      </c>
      <c r="L519" s="71">
        <v>12.093520166657431</v>
      </c>
      <c r="M519" s="71">
        <v>18.86273828757313</v>
      </c>
      <c r="N519" s="71">
        <v>29.462263292971279</v>
      </c>
      <c r="O519" s="71">
        <v>20.70003673900074</v>
      </c>
      <c r="P519" s="71">
        <v>21.02492297854106</v>
      </c>
      <c r="Q519" s="71">
        <v>1.1638494234258701</v>
      </c>
      <c r="R519" s="71">
        <v>0</v>
      </c>
      <c r="S519" s="71">
        <v>0</v>
      </c>
      <c r="T519" s="72"/>
      <c r="U519" s="71">
        <v>363004</v>
      </c>
      <c r="V519" s="71">
        <v>540</v>
      </c>
      <c r="W519" s="71">
        <v>194</v>
      </c>
      <c r="X519" s="71">
        <v>2847</v>
      </c>
      <c r="Y519" s="71">
        <v>5939</v>
      </c>
      <c r="Z519" s="71">
        <v>10513</v>
      </c>
      <c r="AA519" s="71">
        <v>4126</v>
      </c>
      <c r="AB519" s="71">
        <v>19130</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2297</v>
      </c>
      <c r="B520" s="70">
        <v>348</v>
      </c>
      <c r="C520" s="70">
        <v>8</v>
      </c>
      <c r="D520" s="70">
        <v>21</v>
      </c>
      <c r="E520" s="70">
        <v>2011</v>
      </c>
      <c r="F520" s="70" t="s">
        <v>178</v>
      </c>
      <c r="G520" s="1064" t="s">
        <v>2289</v>
      </c>
      <c r="H520" s="70" t="s">
        <v>2290</v>
      </c>
      <c r="I520" s="148"/>
      <c r="J520" s="71">
        <v>4.170519341862053</v>
      </c>
      <c r="K520" s="71">
        <v>1.539992919240208</v>
      </c>
      <c r="L520" s="71">
        <v>12.077231373288649</v>
      </c>
      <c r="M520" s="71">
        <v>16.925280699168709</v>
      </c>
      <c r="N520" s="71">
        <v>30.535974256013681</v>
      </c>
      <c r="O520" s="71">
        <v>20.389008183511816</v>
      </c>
      <c r="P520" s="71">
        <v>20.090738417064344</v>
      </c>
      <c r="Q520" s="71">
        <v>1.3187669695741</v>
      </c>
      <c r="R520" s="71">
        <v>0</v>
      </c>
      <c r="S520" s="71">
        <v>0</v>
      </c>
      <c r="T520" s="72"/>
      <c r="U520" s="71">
        <v>390233</v>
      </c>
      <c r="V520" s="71">
        <v>540</v>
      </c>
      <c r="W520" s="71">
        <v>194</v>
      </c>
      <c r="X520" s="71">
        <v>2847</v>
      </c>
      <c r="Y520" s="71">
        <v>5952</v>
      </c>
      <c r="Z520" s="71">
        <v>10580</v>
      </c>
      <c r="AA520" s="71">
        <v>4060</v>
      </c>
      <c r="AB520" s="71">
        <v>18792</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2298</v>
      </c>
      <c r="B521" s="70">
        <v>349</v>
      </c>
      <c r="C521" s="70">
        <v>9</v>
      </c>
      <c r="D521" s="70">
        <v>21</v>
      </c>
      <c r="E521" s="70">
        <v>2012</v>
      </c>
      <c r="F521" s="70" t="s">
        <v>179</v>
      </c>
      <c r="G521" s="1064" t="s">
        <v>2289</v>
      </c>
      <c r="H521" s="70" t="s">
        <v>2290</v>
      </c>
      <c r="I521" s="148"/>
      <c r="J521" s="71">
        <v>5.0902253243330131</v>
      </c>
      <c r="K521" s="71">
        <v>1.4481471624106139</v>
      </c>
      <c r="L521" s="71">
        <v>11.707970804573661</v>
      </c>
      <c r="M521" s="71">
        <v>17.89846723482373</v>
      </c>
      <c r="N521" s="71">
        <v>32.055587427696558</v>
      </c>
      <c r="O521" s="71">
        <v>20.375785072276081</v>
      </c>
      <c r="P521" s="71">
        <v>20.001003667162241</v>
      </c>
      <c r="Q521" s="71">
        <v>1.42404545598865</v>
      </c>
      <c r="R521" s="71">
        <v>0</v>
      </c>
      <c r="S521" s="71">
        <v>0</v>
      </c>
      <c r="T521" s="72"/>
      <c r="U521" s="71">
        <v>415118</v>
      </c>
      <c r="V521" s="71">
        <v>540</v>
      </c>
      <c r="W521" s="71">
        <v>194</v>
      </c>
      <c r="X521" s="71">
        <v>2847</v>
      </c>
      <c r="Y521" s="71">
        <v>6031</v>
      </c>
      <c r="Z521" s="71">
        <v>10657</v>
      </c>
      <c r="AA521" s="71">
        <v>4019</v>
      </c>
      <c r="AB521" s="71">
        <v>18677</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2299</v>
      </c>
      <c r="B522" s="70">
        <v>350</v>
      </c>
      <c r="C522" s="70">
        <v>10</v>
      </c>
      <c r="D522" s="70">
        <v>21</v>
      </c>
      <c r="E522" s="70">
        <v>2013</v>
      </c>
      <c r="F522" s="70" t="s">
        <v>180</v>
      </c>
      <c r="G522" s="70" t="s">
        <v>2289</v>
      </c>
      <c r="H522" s="70" t="s">
        <v>2290</v>
      </c>
      <c r="I522" s="148"/>
      <c r="J522" s="71">
        <v>4.7597571714486602</v>
      </c>
      <c r="K522" s="71">
        <v>1.205146091414196</v>
      </c>
      <c r="L522" s="71">
        <v>10.30884339990709</v>
      </c>
      <c r="M522" s="71">
        <v>17.315245939441031</v>
      </c>
      <c r="N522" s="71">
        <v>29.538921151437751</v>
      </c>
      <c r="O522" s="71">
        <v>19.728216019755553</v>
      </c>
      <c r="P522" s="71">
        <v>19.811613306273156</v>
      </c>
      <c r="Q522" s="71">
        <v>1.4268883709979301</v>
      </c>
      <c r="R522" s="71">
        <v>0</v>
      </c>
      <c r="S522" s="71">
        <v>0</v>
      </c>
      <c r="T522" s="72"/>
      <c r="U522" s="71">
        <v>370438</v>
      </c>
      <c r="V522" s="71">
        <v>540</v>
      </c>
      <c r="W522" s="71">
        <v>194</v>
      </c>
      <c r="X522" s="71">
        <v>2847</v>
      </c>
      <c r="Y522" s="71">
        <v>6035</v>
      </c>
      <c r="Z522" s="71">
        <v>10779</v>
      </c>
      <c r="AA522" s="71">
        <v>3966</v>
      </c>
      <c r="AB522" s="71">
        <v>18446</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2300</v>
      </c>
      <c r="B523" s="70">
        <v>351</v>
      </c>
      <c r="C523" s="70">
        <v>11</v>
      </c>
      <c r="D523" s="70">
        <v>21</v>
      </c>
      <c r="E523" s="70">
        <v>2014</v>
      </c>
      <c r="F523" s="70" t="s">
        <v>181</v>
      </c>
      <c r="G523" s="70" t="s">
        <v>2289</v>
      </c>
      <c r="H523" s="70" t="s">
        <v>2290</v>
      </c>
      <c r="I523" s="148"/>
      <c r="J523" s="71">
        <v>4.8341086660493113</v>
      </c>
      <c r="K523" s="71">
        <v>1.205194186965729</v>
      </c>
      <c r="L523" s="71">
        <v>14.38480493782745</v>
      </c>
      <c r="M523" s="71">
        <v>17.376418476015079</v>
      </c>
      <c r="N523" s="71">
        <v>32.745007645802062</v>
      </c>
      <c r="O523" s="71">
        <v>18.81296370135566</v>
      </c>
      <c r="P523" s="71">
        <v>19.447607443979919</v>
      </c>
      <c r="Q523" s="71">
        <v>1.3505342659275501</v>
      </c>
      <c r="R523" s="71">
        <v>0</v>
      </c>
      <c r="S523" s="71">
        <v>0</v>
      </c>
      <c r="T523" s="72"/>
      <c r="U523" s="71">
        <v>402630</v>
      </c>
      <c r="V523" s="71">
        <v>475</v>
      </c>
      <c r="W523" s="71">
        <v>238</v>
      </c>
      <c r="X523" s="71">
        <v>2936</v>
      </c>
      <c r="Y523" s="71">
        <v>6031</v>
      </c>
      <c r="Z523" s="71">
        <v>10826</v>
      </c>
      <c r="AA523" s="71">
        <v>3873</v>
      </c>
      <c r="AB523" s="71">
        <v>18197</v>
      </c>
      <c r="AC523" s="71">
        <v>0</v>
      </c>
      <c r="AD523" s="71">
        <v>0</v>
      </c>
      <c r="AE523" s="72"/>
      <c r="AF523" s="71"/>
      <c r="AG523" s="71"/>
      <c r="AH523" s="71"/>
      <c r="AI523" s="71"/>
      <c r="AJ523" s="71"/>
      <c r="AK523" s="71"/>
      <c r="AL523" s="71"/>
      <c r="AM523" s="71"/>
      <c r="AN523" s="71"/>
      <c r="AO523" s="71"/>
      <c r="AP523" s="71"/>
      <c r="AQ523" s="72"/>
      <c r="AR523" s="71">
        <v>95</v>
      </c>
      <c r="AS523" s="71">
        <v>20</v>
      </c>
      <c r="AT523" s="71">
        <v>0</v>
      </c>
      <c r="AU523" s="71">
        <v>0</v>
      </c>
      <c r="AV523" s="71">
        <v>0</v>
      </c>
      <c r="AW523" s="71">
        <v>0</v>
      </c>
      <c r="AX523" s="71"/>
      <c r="AY523" s="72"/>
      <c r="AZ523" s="71">
        <v>471.2</v>
      </c>
      <c r="BA523" s="71">
        <v>844.6</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2301</v>
      </c>
      <c r="B524" s="70">
        <v>352</v>
      </c>
      <c r="C524" s="70">
        <v>12</v>
      </c>
      <c r="D524" s="70">
        <v>21</v>
      </c>
      <c r="E524" s="70">
        <v>2015</v>
      </c>
      <c r="F524" s="70" t="s">
        <v>182</v>
      </c>
      <c r="G524" s="70" t="s">
        <v>2289</v>
      </c>
      <c r="H524" s="70" t="s">
        <v>2290</v>
      </c>
      <c r="I524" s="148"/>
      <c r="J524" s="71">
        <v>5.2595963310635829</v>
      </c>
      <c r="K524" s="71">
        <v>1.154643850609401</v>
      </c>
      <c r="L524" s="71">
        <v>14.24533841793099</v>
      </c>
      <c r="M524" s="71">
        <v>16.597184313655429</v>
      </c>
      <c r="N524" s="71">
        <v>27.239883793851121</v>
      </c>
      <c r="O524" s="71">
        <v>18.635356346436634</v>
      </c>
      <c r="P524" s="71">
        <v>19.256935046022971</v>
      </c>
      <c r="Q524" s="71">
        <v>1.3013069436387701</v>
      </c>
      <c r="R524" s="71">
        <v>0</v>
      </c>
      <c r="S524" s="71">
        <v>0</v>
      </c>
      <c r="T524" s="72"/>
      <c r="U524" s="71">
        <v>428265</v>
      </c>
      <c r="V524" s="71">
        <v>475</v>
      </c>
      <c r="W524" s="71">
        <v>238</v>
      </c>
      <c r="X524" s="71">
        <v>2936</v>
      </c>
      <c r="Y524" s="71">
        <v>6038</v>
      </c>
      <c r="Z524" s="71">
        <v>10827</v>
      </c>
      <c r="AA524" s="71">
        <v>3832</v>
      </c>
      <c r="AB524" s="71">
        <v>17911</v>
      </c>
      <c r="AC524" s="71">
        <v>0</v>
      </c>
      <c r="AD524" s="71">
        <v>0</v>
      </c>
      <c r="AE524" s="72"/>
      <c r="AF524" s="71">
        <v>5090654.1358000282</v>
      </c>
      <c r="AG524" s="71">
        <v>767015.1692841968</v>
      </c>
      <c r="AH524" s="71">
        <v>1672851.9443417401</v>
      </c>
      <c r="AI524" s="71">
        <v>18551139.023010701</v>
      </c>
      <c r="AJ524" s="71">
        <v>34277785.586773358</v>
      </c>
      <c r="AK524" s="71">
        <v>0</v>
      </c>
      <c r="AL524" s="71">
        <v>0</v>
      </c>
      <c r="AM524" s="71">
        <v>2454627.416180837</v>
      </c>
      <c r="AN524" s="71">
        <v>0</v>
      </c>
      <c r="AO524" s="71">
        <v>0</v>
      </c>
      <c r="AP524" s="71">
        <v>62814073.275390863</v>
      </c>
      <c r="AQ524" s="72"/>
      <c r="AR524" s="71">
        <v>122</v>
      </c>
      <c r="AS524" s="71">
        <v>28</v>
      </c>
      <c r="AT524" s="71">
        <v>0</v>
      </c>
      <c r="AU524" s="71">
        <v>0</v>
      </c>
      <c r="AV524" s="71">
        <v>0</v>
      </c>
      <c r="AW524" s="71">
        <v>0</v>
      </c>
      <c r="AX524" s="71"/>
      <c r="AY524" s="72"/>
      <c r="AZ524" s="71">
        <v>619.20000000000005</v>
      </c>
      <c r="BA524" s="71">
        <v>1038.5999999999999</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2302</v>
      </c>
      <c r="B525" s="70">
        <v>353</v>
      </c>
      <c r="C525" s="70">
        <v>13</v>
      </c>
      <c r="D525" s="70">
        <v>21</v>
      </c>
      <c r="E525" s="70">
        <v>2016</v>
      </c>
      <c r="F525" s="70" t="s">
        <v>155</v>
      </c>
      <c r="G525" s="70" t="s">
        <v>2289</v>
      </c>
      <c r="H525" s="70" t="s">
        <v>2290</v>
      </c>
      <c r="I525" s="148"/>
      <c r="J525" s="71">
        <v>4.2693024838913169</v>
      </c>
      <c r="K525" s="71">
        <v>1.1448167581817408</v>
      </c>
      <c r="L525" s="71">
        <v>14.972958737593752</v>
      </c>
      <c r="M525" s="71">
        <v>16.739085539255118</v>
      </c>
      <c r="N525" s="71">
        <v>26.093947897095997</v>
      </c>
      <c r="O525" s="71">
        <v>18.405657664603289</v>
      </c>
      <c r="P525" s="71">
        <v>18.730373055804069</v>
      </c>
      <c r="Q525" s="71">
        <v>1.2487036203832402</v>
      </c>
      <c r="R525" s="71">
        <v>0</v>
      </c>
      <c r="S525" s="71">
        <v>0</v>
      </c>
      <c r="T525" s="72"/>
      <c r="U525" s="71">
        <v>403949</v>
      </c>
      <c r="V525" s="71">
        <v>475</v>
      </c>
      <c r="W525" s="71">
        <v>238</v>
      </c>
      <c r="X525" s="71">
        <v>2936</v>
      </c>
      <c r="Y525" s="71">
        <v>6061</v>
      </c>
      <c r="Z525" s="71">
        <v>10825</v>
      </c>
      <c r="AA525" s="71">
        <v>3855</v>
      </c>
      <c r="AB525" s="71">
        <v>17679</v>
      </c>
      <c r="AC525" s="71">
        <v>0</v>
      </c>
      <c r="AD525" s="71">
        <v>0</v>
      </c>
      <c r="AE525" s="72"/>
      <c r="AF525" s="71">
        <v>4265408.7030537343</v>
      </c>
      <c r="AG525" s="71">
        <v>731833.736985581</v>
      </c>
      <c r="AH525" s="71">
        <v>1290426.6405209349</v>
      </c>
      <c r="AI525" s="71">
        <v>19558745.130347859</v>
      </c>
      <c r="AJ525" s="71">
        <v>28162230.96613948</v>
      </c>
      <c r="AK525" s="71">
        <v>0</v>
      </c>
      <c r="AL525" s="71">
        <v>0</v>
      </c>
      <c r="AM525" s="71">
        <v>2424715.0927353632</v>
      </c>
      <c r="AN525" s="71">
        <v>0</v>
      </c>
      <c r="AO525" s="71">
        <v>0</v>
      </c>
      <c r="AP525" s="71">
        <v>56433360.269782953</v>
      </c>
      <c r="AQ525" s="72"/>
      <c r="AR525" s="71">
        <v>132</v>
      </c>
      <c r="AS525" s="71">
        <v>29</v>
      </c>
      <c r="AT525" s="71">
        <v>0</v>
      </c>
      <c r="AU525" s="71">
        <v>0</v>
      </c>
      <c r="AV525" s="71">
        <v>0</v>
      </c>
      <c r="AW525" s="71">
        <v>0</v>
      </c>
      <c r="AX525" s="71"/>
      <c r="AY525" s="72"/>
      <c r="AZ525" s="71">
        <v>674.6</v>
      </c>
      <c r="BA525" s="71">
        <v>1079.9000000000001</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2303</v>
      </c>
      <c r="B526" s="70">
        <v>354</v>
      </c>
      <c r="C526" s="70">
        <v>14</v>
      </c>
      <c r="D526" s="70">
        <v>21</v>
      </c>
      <c r="E526" s="70">
        <v>2017</v>
      </c>
      <c r="F526" s="70" t="s">
        <v>156</v>
      </c>
      <c r="G526" s="70" t="s">
        <v>2289</v>
      </c>
      <c r="H526" s="70" t="s">
        <v>2290</v>
      </c>
      <c r="I526" s="148"/>
      <c r="J526" s="71">
        <v>4.0930742853767725</v>
      </c>
      <c r="K526" s="71">
        <v>1.1448104008189668</v>
      </c>
      <c r="L526" s="71">
        <v>14.839004572085967</v>
      </c>
      <c r="M526" s="71">
        <v>14.540107699121654</v>
      </c>
      <c r="N526" s="71">
        <v>29.652122507164492</v>
      </c>
      <c r="O526" s="71">
        <v>18.009986008944892</v>
      </c>
      <c r="P526" s="71">
        <v>18.568271337879704</v>
      </c>
      <c r="Q526" s="71">
        <v>1.1880579140071099</v>
      </c>
      <c r="R526" s="71">
        <v>0</v>
      </c>
      <c r="S526" s="71">
        <v>0</v>
      </c>
      <c r="T526" s="72"/>
      <c r="U526" s="71">
        <v>448616</v>
      </c>
      <c r="V526" s="71">
        <v>475</v>
      </c>
      <c r="W526" s="71">
        <v>238</v>
      </c>
      <c r="X526" s="71">
        <v>2936</v>
      </c>
      <c r="Y526" s="71">
        <v>6069</v>
      </c>
      <c r="Z526" s="71">
        <v>10768</v>
      </c>
      <c r="AA526" s="71">
        <v>3846</v>
      </c>
      <c r="AB526" s="71">
        <v>17394</v>
      </c>
      <c r="AC526" s="71">
        <v>0</v>
      </c>
      <c r="AD526" s="71">
        <v>0</v>
      </c>
      <c r="AE526" s="72"/>
      <c r="AF526" s="71">
        <v>4266268.6271865657</v>
      </c>
      <c r="AG526" s="71">
        <v>734473.69834164134</v>
      </c>
      <c r="AH526" s="71">
        <v>1850102.741393541</v>
      </c>
      <c r="AI526" s="71">
        <v>17757807.70752738</v>
      </c>
      <c r="AJ526" s="71">
        <v>35646317.79286126</v>
      </c>
      <c r="AK526" s="71">
        <v>0</v>
      </c>
      <c r="AL526" s="71">
        <v>0</v>
      </c>
      <c r="AM526" s="71">
        <v>2389359.5485594142</v>
      </c>
      <c r="AN526" s="71">
        <v>0</v>
      </c>
      <c r="AO526" s="71">
        <v>0</v>
      </c>
      <c r="AP526" s="71">
        <v>62644330.115869805</v>
      </c>
      <c r="AQ526" s="72"/>
      <c r="AR526" s="71">
        <v>143</v>
      </c>
      <c r="AS526" s="71">
        <v>33</v>
      </c>
      <c r="AT526" s="71">
        <v>0</v>
      </c>
      <c r="AU526" s="71">
        <v>0</v>
      </c>
      <c r="AV526" s="71">
        <v>0</v>
      </c>
      <c r="AW526" s="71">
        <v>0</v>
      </c>
      <c r="AX526" s="71"/>
      <c r="AY526" s="72"/>
      <c r="AZ526" s="71">
        <v>731.30000000000007</v>
      </c>
      <c r="BA526" s="71">
        <v>1136.4000000000001</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2304</v>
      </c>
      <c r="B527" s="70">
        <v>355</v>
      </c>
      <c r="C527" s="70">
        <v>15</v>
      </c>
      <c r="D527" s="70">
        <v>21</v>
      </c>
      <c r="E527" s="70">
        <v>2018</v>
      </c>
      <c r="F527" s="70" t="s">
        <v>183</v>
      </c>
      <c r="G527" s="70" t="s">
        <v>2289</v>
      </c>
      <c r="H527" s="70" t="s">
        <v>2290</v>
      </c>
      <c r="I527" s="148"/>
      <c r="J527" s="71">
        <v>4.4279089683227957</v>
      </c>
      <c r="K527" s="71">
        <v>1.0388361044161201</v>
      </c>
      <c r="L527" s="71">
        <v>13.463163551491526</v>
      </c>
      <c r="M527" s="71">
        <v>13.445727272091325</v>
      </c>
      <c r="N527" s="71">
        <v>25.265223793896737</v>
      </c>
      <c r="O527" s="71">
        <v>17.59612599734097</v>
      </c>
      <c r="P527" s="71">
        <v>18.373878587338371</v>
      </c>
      <c r="Q527" s="71">
        <v>1.0922419016409699</v>
      </c>
      <c r="R527" s="71">
        <v>0</v>
      </c>
      <c r="S527" s="71">
        <v>0</v>
      </c>
      <c r="T527" s="72"/>
      <c r="U527" s="71">
        <v>500158</v>
      </c>
      <c r="V527" s="71">
        <v>475</v>
      </c>
      <c r="W527" s="71">
        <v>238</v>
      </c>
      <c r="X527" s="71">
        <v>2936</v>
      </c>
      <c r="Y527" s="71">
        <v>6138</v>
      </c>
      <c r="Z527" s="71">
        <v>10722</v>
      </c>
      <c r="AA527" s="71">
        <v>3844</v>
      </c>
      <c r="AB527" s="71">
        <v>17233</v>
      </c>
      <c r="AC527" s="71">
        <v>0</v>
      </c>
      <c r="AD527" s="71">
        <v>0</v>
      </c>
      <c r="AE527" s="72"/>
      <c r="AF527" s="71">
        <v>5115656.7529345658</v>
      </c>
      <c r="AG527" s="71">
        <v>646968.45963363349</v>
      </c>
      <c r="AH527" s="71">
        <v>1725439.942084447</v>
      </c>
      <c r="AI527" s="71">
        <v>16978736.82475394</v>
      </c>
      <c r="AJ527" s="71">
        <v>31576099.92739686</v>
      </c>
      <c r="AK527" s="71">
        <v>0</v>
      </c>
      <c r="AL527" s="71">
        <v>0</v>
      </c>
      <c r="AM527" s="71">
        <v>2372141.5908938451</v>
      </c>
      <c r="AN527" s="71">
        <v>0</v>
      </c>
      <c r="AO527" s="71">
        <v>0</v>
      </c>
      <c r="AP527" s="71">
        <v>58415043.497697286</v>
      </c>
      <c r="AQ527" s="72"/>
      <c r="AR527" s="71">
        <v>152</v>
      </c>
      <c r="AS527" s="71">
        <v>37</v>
      </c>
      <c r="AT527" s="71">
        <v>0</v>
      </c>
      <c r="AU527" s="71">
        <v>2</v>
      </c>
      <c r="AV527" s="71">
        <v>0</v>
      </c>
      <c r="AW527" s="71">
        <v>0</v>
      </c>
      <c r="AX527" s="71"/>
      <c r="AY527" s="72"/>
      <c r="AZ527" s="71">
        <v>774</v>
      </c>
      <c r="BA527" s="71">
        <v>1201</v>
      </c>
      <c r="BB527" s="71">
        <v>0</v>
      </c>
      <c r="BC527" s="71">
        <v>340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2305</v>
      </c>
      <c r="B528" s="70">
        <v>356</v>
      </c>
      <c r="C528" s="70">
        <v>16</v>
      </c>
      <c r="D528" s="70">
        <v>21</v>
      </c>
      <c r="E528" s="70">
        <v>2019</v>
      </c>
      <c r="F528" s="70" t="s">
        <v>158</v>
      </c>
      <c r="G528" s="70" t="s">
        <v>2289</v>
      </c>
      <c r="H528" s="70" t="s">
        <v>2290</v>
      </c>
      <c r="I528" s="148"/>
      <c r="J528" s="71">
        <v>3.6647329883413278</v>
      </c>
      <c r="K528" s="71">
        <v>0.93781266065656677</v>
      </c>
      <c r="L528" s="71">
        <v>13.508843932521284</v>
      </c>
      <c r="M528" s="71">
        <v>13.697601715614738</v>
      </c>
      <c r="N528" s="71">
        <v>22.03203631972492</v>
      </c>
      <c r="O528" s="71">
        <v>17.060473965148507</v>
      </c>
      <c r="P528" s="71">
        <v>18.02122039782817</v>
      </c>
      <c r="Q528" s="71">
        <v>1.04413691468404</v>
      </c>
      <c r="R528" s="71">
        <v>0</v>
      </c>
      <c r="S528" s="71">
        <v>0</v>
      </c>
      <c r="T528" s="72"/>
      <c r="U528" s="71">
        <v>449596</v>
      </c>
      <c r="V528" s="71">
        <v>475</v>
      </c>
      <c r="W528" s="71">
        <v>238</v>
      </c>
      <c r="X528" s="71">
        <v>2936</v>
      </c>
      <c r="Y528" s="71">
        <v>6112</v>
      </c>
      <c r="Z528" s="71">
        <v>10681</v>
      </c>
      <c r="AA528" s="71">
        <v>3742</v>
      </c>
      <c r="AB528" s="71">
        <v>16920</v>
      </c>
      <c r="AC528" s="71">
        <v>0</v>
      </c>
      <c r="AD528" s="71">
        <v>0</v>
      </c>
      <c r="AE528" s="72"/>
      <c r="AF528" s="71">
        <v>4599938.7888717866</v>
      </c>
      <c r="AG528" s="71">
        <v>628734.23036304978</v>
      </c>
      <c r="AH528" s="71">
        <v>1877551.215858256</v>
      </c>
      <c r="AI528" s="71">
        <v>19085004.880568858</v>
      </c>
      <c r="AJ528" s="71">
        <v>32142464.48315718</v>
      </c>
      <c r="AK528" s="71">
        <v>0</v>
      </c>
      <c r="AL528" s="71">
        <v>0</v>
      </c>
      <c r="AM528" s="71">
        <v>2304376.6263081953</v>
      </c>
      <c r="AN528" s="71">
        <v>0</v>
      </c>
      <c r="AO528" s="71">
        <v>0</v>
      </c>
      <c r="AP528" s="71">
        <v>60638070.225127324</v>
      </c>
      <c r="AQ528" s="72"/>
      <c r="AR528" s="71">
        <v>179</v>
      </c>
      <c r="AS528" s="71">
        <v>38</v>
      </c>
      <c r="AT528" s="71">
        <v>0</v>
      </c>
      <c r="AU528" s="71">
        <v>2</v>
      </c>
      <c r="AV528" s="71">
        <v>0</v>
      </c>
      <c r="AW528" s="71">
        <v>0</v>
      </c>
      <c r="AX528" s="71"/>
      <c r="AY528" s="72"/>
      <c r="AZ528" s="71">
        <v>937.3</v>
      </c>
      <c r="BA528" s="71">
        <v>1210.7</v>
      </c>
      <c r="BB528" s="71">
        <v>0</v>
      </c>
      <c r="BC528" s="71">
        <v>340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2306</v>
      </c>
      <c r="B529" s="70">
        <v>357</v>
      </c>
      <c r="C529" s="70">
        <v>17</v>
      </c>
      <c r="D529" s="70">
        <v>21</v>
      </c>
      <c r="E529" s="70">
        <v>2020</v>
      </c>
      <c r="F529" s="70" t="s">
        <v>159</v>
      </c>
      <c r="G529" s="70" t="s">
        <v>2289</v>
      </c>
      <c r="H529" s="70" t="s">
        <v>2290</v>
      </c>
      <c r="I529" s="148"/>
      <c r="J529" s="71">
        <v>3.6292558702078881</v>
      </c>
      <c r="K529" s="71">
        <v>0.97872474112473817</v>
      </c>
      <c r="L529" s="71">
        <v>13.73686807107263</v>
      </c>
      <c r="M529" s="71">
        <v>11.180166249337393</v>
      </c>
      <c r="N529" s="71">
        <v>19.638389168544524</v>
      </c>
      <c r="O529" s="71">
        <v>14.993568677256683</v>
      </c>
      <c r="P529" s="71">
        <v>16.945788756019535</v>
      </c>
      <c r="Q529" s="71">
        <v>0.98529264871934996</v>
      </c>
      <c r="R529" s="71">
        <v>0</v>
      </c>
      <c r="S529" s="71">
        <v>0</v>
      </c>
      <c r="T529" s="72"/>
      <c r="U529" s="71">
        <v>412129</v>
      </c>
      <c r="V529" s="71">
        <v>450</v>
      </c>
      <c r="W529" s="71">
        <v>216</v>
      </c>
      <c r="X529" s="71">
        <v>3010</v>
      </c>
      <c r="Y529" s="71">
        <v>6157</v>
      </c>
      <c r="Z529" s="71">
        <v>10714</v>
      </c>
      <c r="AA529" s="71">
        <v>3740</v>
      </c>
      <c r="AB529" s="71">
        <v>16711</v>
      </c>
      <c r="AC529" s="71">
        <v>0</v>
      </c>
      <c r="AD529" s="71">
        <v>0</v>
      </c>
      <c r="AE529" s="72"/>
      <c r="AF529" s="71">
        <v>4153799.5108884391</v>
      </c>
      <c r="AG529" s="71">
        <v>626976.89661676646</v>
      </c>
      <c r="AH529" s="71">
        <v>1954799.7284709068</v>
      </c>
      <c r="AI529" s="71">
        <v>16302568.650494851</v>
      </c>
      <c r="AJ529" s="71">
        <v>31007242.785133559</v>
      </c>
      <c r="AK529" s="71"/>
      <c r="AL529" s="71"/>
      <c r="AM529" s="71">
        <v>2180971.1630823836</v>
      </c>
      <c r="AN529" s="71"/>
      <c r="AO529" s="71"/>
      <c r="AP529" s="71">
        <v>56226358.734686904</v>
      </c>
      <c r="AQ529" s="72"/>
      <c r="AR529" s="71">
        <v>206</v>
      </c>
      <c r="AS529" s="71">
        <v>39</v>
      </c>
      <c r="AT529" s="71">
        <v>0</v>
      </c>
      <c r="AU529" s="71">
        <v>2</v>
      </c>
      <c r="AV529" s="71">
        <v>0</v>
      </c>
      <c r="AW529" s="71">
        <v>0</v>
      </c>
      <c r="AX529" s="71"/>
      <c r="AY529" s="72"/>
      <c r="AZ529" s="71">
        <v>1078.4000000000001</v>
      </c>
      <c r="BA529" s="71">
        <v>1231.5</v>
      </c>
      <c r="BB529" s="71">
        <v>0</v>
      </c>
      <c r="BC529" s="71">
        <v>340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2307</v>
      </c>
      <c r="B530" s="70">
        <v>357</v>
      </c>
      <c r="C530" s="70">
        <v>18</v>
      </c>
      <c r="D530" s="70">
        <v>21</v>
      </c>
      <c r="E530" s="70">
        <v>2021</v>
      </c>
      <c r="F530" s="70" t="s">
        <v>160</v>
      </c>
      <c r="G530" s="70" t="s">
        <v>2289</v>
      </c>
      <c r="H530" s="70" t="s">
        <v>2290</v>
      </c>
      <c r="I530" s="148"/>
      <c r="J530" s="71">
        <v>4.0614277507248824</v>
      </c>
      <c r="K530" s="71">
        <v>1.0358975722857395</v>
      </c>
      <c r="L530" s="71">
        <v>10.924013379179888</v>
      </c>
      <c r="M530" s="71">
        <v>13.668114516034706</v>
      </c>
      <c r="N530" s="71">
        <v>22.136249127880319</v>
      </c>
      <c r="O530" s="71">
        <v>14.429943379168277</v>
      </c>
      <c r="P530" s="71">
        <v>17.448020180612939</v>
      </c>
      <c r="Q530" s="71">
        <v>0.95824920660671997</v>
      </c>
      <c r="R530" s="71">
        <v>0</v>
      </c>
      <c r="S530" s="71">
        <v>0</v>
      </c>
      <c r="T530" s="72"/>
      <c r="U530" s="71">
        <v>522255</v>
      </c>
      <c r="V530" s="71">
        <v>450</v>
      </c>
      <c r="W530" s="71">
        <v>216</v>
      </c>
      <c r="X530" s="71">
        <v>3010</v>
      </c>
      <c r="Y530" s="71">
        <v>6137</v>
      </c>
      <c r="Z530" s="71">
        <v>10617</v>
      </c>
      <c r="AA530" s="71">
        <v>3755</v>
      </c>
      <c r="AB530" s="71">
        <v>16412</v>
      </c>
      <c r="AC530" s="71">
        <v>0</v>
      </c>
      <c r="AD530" s="71">
        <v>0</v>
      </c>
      <c r="AE530" s="72"/>
      <c r="AF530" s="71">
        <v>4558104.9324399428</v>
      </c>
      <c r="AG530" s="71">
        <v>662984.03840054851</v>
      </c>
      <c r="AH530" s="71">
        <v>1731882.7641621819</v>
      </c>
      <c r="AI530" s="71">
        <v>20149067.118875619</v>
      </c>
      <c r="AJ530" s="71">
        <v>31629020.127361249</v>
      </c>
      <c r="AK530" s="71">
        <v>0</v>
      </c>
      <c r="AL530" s="71">
        <v>0</v>
      </c>
      <c r="AM530" s="71">
        <v>2154302.9267016617</v>
      </c>
      <c r="AN530" s="71">
        <v>0</v>
      </c>
      <c r="AO530" s="71">
        <v>0</v>
      </c>
      <c r="AP530" s="71">
        <v>60885361.907941207</v>
      </c>
      <c r="AQ530" s="72"/>
      <c r="AR530" s="71">
        <v>232</v>
      </c>
      <c r="AS530" s="71">
        <v>40</v>
      </c>
      <c r="AT530" s="71">
        <v>0</v>
      </c>
      <c r="AU530" s="71">
        <v>2</v>
      </c>
      <c r="AV530" s="71">
        <v>0</v>
      </c>
      <c r="AW530" s="71">
        <v>0</v>
      </c>
      <c r="AX530" s="71"/>
      <c r="AY530" s="72"/>
      <c r="AZ530" s="71">
        <v>1241.7</v>
      </c>
      <c r="BA530" s="71">
        <v>1281</v>
      </c>
      <c r="BB530" s="71">
        <v>0</v>
      </c>
      <c r="BC530" s="71">
        <v>340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2308</v>
      </c>
      <c r="B531" s="70">
        <v>357</v>
      </c>
      <c r="C531" s="70">
        <v>19</v>
      </c>
      <c r="D531" s="70">
        <v>21</v>
      </c>
      <c r="E531" s="70">
        <v>2022</v>
      </c>
      <c r="F531" s="70" t="s">
        <v>161</v>
      </c>
      <c r="G531" s="70" t="s">
        <v>2289</v>
      </c>
      <c r="H531" s="70" t="s">
        <v>2290</v>
      </c>
      <c r="I531" s="148"/>
      <c r="J531" s="71">
        <v>4.0514569775266782</v>
      </c>
      <c r="K531" s="71">
        <v>0.96311996129963351</v>
      </c>
      <c r="L531" s="71">
        <v>9.9801364251042397</v>
      </c>
      <c r="M531" s="71">
        <v>12.363840905321435</v>
      </c>
      <c r="N531" s="71">
        <v>23.624608196553545</v>
      </c>
      <c r="O531" s="71">
        <v>15.074679665023949</v>
      </c>
      <c r="P531" s="71">
        <v>17.195182790718814</v>
      </c>
      <c r="Q531" s="71">
        <v>0.94856977231664863</v>
      </c>
      <c r="R531" s="71">
        <v>0</v>
      </c>
      <c r="S531" s="71">
        <v>1.369578370315842</v>
      </c>
      <c r="T531" s="72"/>
      <c r="U531" s="71">
        <v>527629</v>
      </c>
      <c r="V531" s="71">
        <v>450</v>
      </c>
      <c r="W531" s="71">
        <v>216</v>
      </c>
      <c r="X531" s="71">
        <v>3010</v>
      </c>
      <c r="Y531" s="71">
        <v>6125</v>
      </c>
      <c r="Z531" s="71">
        <v>10538</v>
      </c>
      <c r="AA531" s="71">
        <v>3757</v>
      </c>
      <c r="AB531" s="71">
        <v>16113</v>
      </c>
      <c r="AC531" s="71">
        <v>0</v>
      </c>
      <c r="AD531" s="71">
        <v>1.369578370315842</v>
      </c>
      <c r="AE531" s="72"/>
      <c r="AF531" s="71">
        <v>4412574.5599999074</v>
      </c>
      <c r="AG531" s="71">
        <v>667949.59428021533</v>
      </c>
      <c r="AH531" s="71">
        <v>1486992.4863082571</v>
      </c>
      <c r="AI531" s="71">
        <v>17785316.265962016</v>
      </c>
      <c r="AJ531" s="71">
        <v>35423595.527053416</v>
      </c>
      <c r="AK531" s="71">
        <v>0</v>
      </c>
      <c r="AL531" s="71">
        <v>0</v>
      </c>
      <c r="AM531" s="71">
        <v>2080628.094781853</v>
      </c>
      <c r="AN531" s="71">
        <v>0</v>
      </c>
      <c r="AO531" s="71">
        <v>0</v>
      </c>
      <c r="AP531" s="71">
        <v>61857056.528385662</v>
      </c>
      <c r="AQ531" s="72"/>
      <c r="AR531" s="71">
        <v>258</v>
      </c>
      <c r="AS531" s="71">
        <v>40</v>
      </c>
      <c r="AT531" s="71">
        <v>0</v>
      </c>
      <c r="AU531" s="71">
        <v>2</v>
      </c>
      <c r="AV531" s="71">
        <v>0</v>
      </c>
      <c r="AW531" s="71">
        <v>0</v>
      </c>
      <c r="AX531" s="71"/>
      <c r="AY531" s="72"/>
      <c r="AZ531" s="71">
        <v>1384.8000000000002</v>
      </c>
      <c r="BA531" s="71">
        <v>1280.9999999999998</v>
      </c>
      <c r="BB531" s="71">
        <v>0</v>
      </c>
      <c r="BC531" s="71">
        <v>340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2309</v>
      </c>
      <c r="B532" s="70">
        <v>357</v>
      </c>
      <c r="C532" s="70">
        <v>20</v>
      </c>
      <c r="D532" s="70">
        <v>21</v>
      </c>
      <c r="E532" s="70">
        <v>2023</v>
      </c>
      <c r="F532" s="70" t="s">
        <v>1539</v>
      </c>
      <c r="G532" s="70" t="s">
        <v>2289</v>
      </c>
      <c r="H532" s="70" t="s">
        <v>2290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295</v>
      </c>
      <c r="AS532" s="71">
        <v>41</v>
      </c>
      <c r="AT532" s="71">
        <v>0</v>
      </c>
      <c r="AU532" s="71">
        <v>2</v>
      </c>
      <c r="AV532" s="71">
        <v>0</v>
      </c>
      <c r="AW532" s="71">
        <v>0</v>
      </c>
      <c r="AX532" s="71"/>
      <c r="AY532" s="72"/>
      <c r="AZ532" s="71">
        <v>1589.0000000000009</v>
      </c>
      <c r="BA532" s="71">
        <v>1330.4999999999998</v>
      </c>
      <c r="BB532" s="71">
        <v>0</v>
      </c>
      <c r="BC532" s="71">
        <v>340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2310</v>
      </c>
      <c r="B533" s="70">
        <v>357</v>
      </c>
      <c r="C533" s="70">
        <v>21</v>
      </c>
      <c r="D533" s="70">
        <v>21</v>
      </c>
      <c r="E533" s="70">
        <v>2024</v>
      </c>
      <c r="F533" s="70" t="s">
        <v>1554</v>
      </c>
      <c r="G533" s="70" t="s">
        <v>2289</v>
      </c>
      <c r="H533" s="70" t="s">
        <v>2290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2311</v>
      </c>
      <c r="B534" s="70">
        <v>188</v>
      </c>
      <c r="C534" s="70">
        <v>1</v>
      </c>
      <c r="D534" s="70">
        <v>12</v>
      </c>
      <c r="E534" s="70">
        <v>1990</v>
      </c>
      <c r="F534" s="70" t="s">
        <v>787</v>
      </c>
      <c r="G534" s="70" t="s">
        <v>2312</v>
      </c>
      <c r="H534" s="70" t="s">
        <v>2313</v>
      </c>
      <c r="I534" s="148"/>
      <c r="J534" s="71">
        <v>93.037660347043783</v>
      </c>
      <c r="K534" s="71">
        <v>1.678100880742061</v>
      </c>
      <c r="L534" s="71">
        <v>2.182500067137255</v>
      </c>
      <c r="M534" s="71">
        <v>7.1639747388623274</v>
      </c>
      <c r="N534" s="71">
        <v>10.89751474022505</v>
      </c>
      <c r="O534" s="71">
        <v>8.1106373846330246</v>
      </c>
      <c r="P534" s="71">
        <v>17.054410248484281</v>
      </c>
      <c r="Q534" s="71">
        <v>0.81174590063915297</v>
      </c>
      <c r="R534" s="71">
        <v>0</v>
      </c>
      <c r="S534" s="71">
        <v>0.97643934768342922</v>
      </c>
      <c r="T534" s="72"/>
      <c r="U534" s="71">
        <v>1955675</v>
      </c>
      <c r="V534" s="71">
        <v>681</v>
      </c>
      <c r="W534" s="71">
        <v>23</v>
      </c>
      <c r="X534" s="71">
        <v>2899</v>
      </c>
      <c r="Y534" s="71">
        <v>4074</v>
      </c>
      <c r="Z534" s="71">
        <v>3336</v>
      </c>
      <c r="AA534" s="71">
        <v>4141</v>
      </c>
      <c r="AB534" s="71">
        <v>13180</v>
      </c>
      <c r="AC534" s="71">
        <v>0</v>
      </c>
      <c r="AD534" s="71">
        <v>0.97643934768342922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2314</v>
      </c>
      <c r="B535" s="70">
        <v>189</v>
      </c>
      <c r="C535" s="70">
        <v>2</v>
      </c>
      <c r="D535" s="70">
        <v>12</v>
      </c>
      <c r="E535" s="70">
        <v>2005</v>
      </c>
      <c r="F535" s="70" t="s">
        <v>789</v>
      </c>
      <c r="G535" s="70" t="s">
        <v>2312</v>
      </c>
      <c r="H535" s="70" t="s">
        <v>2313</v>
      </c>
      <c r="I535" s="148"/>
      <c r="J535" s="71">
        <v>64.588082775811756</v>
      </c>
      <c r="K535" s="71">
        <v>1.1313338615621911</v>
      </c>
      <c r="L535" s="71">
        <v>1.12984884674037</v>
      </c>
      <c r="M535" s="71">
        <v>13.255597036934841</v>
      </c>
      <c r="N535" s="71">
        <v>21.095016305953131</v>
      </c>
      <c r="O535" s="71">
        <v>16.099887642938882</v>
      </c>
      <c r="P535" s="71">
        <v>19.631902335365599</v>
      </c>
      <c r="Q535" s="71">
        <v>0.90109447760459405</v>
      </c>
      <c r="R535" s="71">
        <v>0</v>
      </c>
      <c r="S535" s="71">
        <v>0.94607376431058454</v>
      </c>
      <c r="T535" s="72"/>
      <c r="U535" s="71">
        <v>1754020</v>
      </c>
      <c r="V535" s="71">
        <v>567</v>
      </c>
      <c r="W535" s="71">
        <v>11</v>
      </c>
      <c r="X535" s="71">
        <v>2621</v>
      </c>
      <c r="Y535" s="71">
        <v>5944</v>
      </c>
      <c r="Z535" s="71">
        <v>7663</v>
      </c>
      <c r="AA535" s="71">
        <v>3904</v>
      </c>
      <c r="AB535" s="71">
        <v>15295</v>
      </c>
      <c r="AC535" s="71">
        <v>0</v>
      </c>
      <c r="AD535" s="71">
        <v>0.94607376431058454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2315</v>
      </c>
      <c r="B536" s="70">
        <v>190</v>
      </c>
      <c r="C536" s="70">
        <v>3</v>
      </c>
      <c r="D536" s="70">
        <v>12</v>
      </c>
      <c r="E536" s="70">
        <v>2006</v>
      </c>
      <c r="F536" s="70" t="s">
        <v>790</v>
      </c>
      <c r="G536" s="70" t="s">
        <v>2312</v>
      </c>
      <c r="H536" s="70" t="s">
        <v>2313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2316</v>
      </c>
      <c r="B537" s="70">
        <v>191</v>
      </c>
      <c r="C537" s="70">
        <v>4</v>
      </c>
      <c r="D537" s="70">
        <v>12</v>
      </c>
      <c r="E537" s="70">
        <v>2007</v>
      </c>
      <c r="F537" s="70" t="s">
        <v>791</v>
      </c>
      <c r="G537" s="70" t="s">
        <v>2312</v>
      </c>
      <c r="H537" s="70" t="s">
        <v>2313</v>
      </c>
      <c r="I537" s="148"/>
      <c r="J537" s="71">
        <v>61.528548102010632</v>
      </c>
      <c r="K537" s="71">
        <v>0.90751443364468931</v>
      </c>
      <c r="L537" s="71">
        <v>3.0492369275578199</v>
      </c>
      <c r="M537" s="71">
        <v>12.715666081997201</v>
      </c>
      <c r="N537" s="71">
        <v>23.458590153673111</v>
      </c>
      <c r="O537" s="71">
        <v>15.88548610073304</v>
      </c>
      <c r="P537" s="71">
        <v>19.455770373577462</v>
      </c>
      <c r="Q537" s="71">
        <v>0.95090682510621505</v>
      </c>
      <c r="R537" s="71">
        <v>0</v>
      </c>
      <c r="S537" s="71">
        <v>0.65623309935606433</v>
      </c>
      <c r="T537" s="72"/>
      <c r="U537" s="71">
        <v>1941346</v>
      </c>
      <c r="V537" s="71">
        <v>442</v>
      </c>
      <c r="W537" s="71">
        <v>31</v>
      </c>
      <c r="X537" s="71">
        <v>3381</v>
      </c>
      <c r="Y537" s="71">
        <v>6083</v>
      </c>
      <c r="Z537" s="71">
        <v>7860</v>
      </c>
      <c r="AA537" s="71">
        <v>3810</v>
      </c>
      <c r="AB537" s="71">
        <v>15287</v>
      </c>
      <c r="AC537" s="71">
        <v>0</v>
      </c>
      <c r="AD537" s="71">
        <v>0.65623309935606433</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2317</v>
      </c>
      <c r="B538" s="70">
        <v>192</v>
      </c>
      <c r="C538" s="70">
        <v>5</v>
      </c>
      <c r="D538" s="70">
        <v>12</v>
      </c>
      <c r="E538" s="70">
        <v>2008</v>
      </c>
      <c r="F538" s="70" t="s">
        <v>792</v>
      </c>
      <c r="G538" s="70" t="s">
        <v>2312</v>
      </c>
      <c r="H538" s="70" t="s">
        <v>2313</v>
      </c>
      <c r="I538" s="148"/>
      <c r="J538" s="71">
        <v>58.505854095866979</v>
      </c>
      <c r="K538" s="71">
        <v>0.65967695174348595</v>
      </c>
      <c r="L538" s="71">
        <v>2.686320356003975</v>
      </c>
      <c r="M538" s="71">
        <v>13.93599957516791</v>
      </c>
      <c r="N538" s="71">
        <v>21.693135120552359</v>
      </c>
      <c r="O538" s="71">
        <v>15.641670078630939</v>
      </c>
      <c r="P538" s="71">
        <v>19.000039690701939</v>
      </c>
      <c r="Q538" s="71">
        <v>0.93662107113754201</v>
      </c>
      <c r="R538" s="71">
        <v>0</v>
      </c>
      <c r="S538" s="71">
        <v>0.82385225011218</v>
      </c>
      <c r="T538" s="72"/>
      <c r="U538" s="71">
        <v>2015622</v>
      </c>
      <c r="V538" s="71">
        <v>442</v>
      </c>
      <c r="W538" s="71">
        <v>31</v>
      </c>
      <c r="X538" s="71">
        <v>3381</v>
      </c>
      <c r="Y538" s="71">
        <v>6156</v>
      </c>
      <c r="Z538" s="71">
        <v>8011</v>
      </c>
      <c r="AA538" s="71">
        <v>3725</v>
      </c>
      <c r="AB538" s="71">
        <v>15305</v>
      </c>
      <c r="AC538" s="71">
        <v>0</v>
      </c>
      <c r="AD538" s="71">
        <v>0.82385225011218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2318</v>
      </c>
      <c r="B539" s="70">
        <v>193</v>
      </c>
      <c r="C539" s="70">
        <v>6</v>
      </c>
      <c r="D539" s="70">
        <v>12</v>
      </c>
      <c r="E539" s="70">
        <v>2009</v>
      </c>
      <c r="F539" s="70" t="s">
        <v>176</v>
      </c>
      <c r="G539" s="1064" t="s">
        <v>2312</v>
      </c>
      <c r="H539" s="70" t="s">
        <v>2313</v>
      </c>
      <c r="I539" s="148"/>
      <c r="J539" s="71">
        <v>69.385384291428139</v>
      </c>
      <c r="K539" s="71">
        <v>0.55094486434064238</v>
      </c>
      <c r="L539" s="71">
        <v>2.7303904812873809</v>
      </c>
      <c r="M539" s="71">
        <v>12.907415090151201</v>
      </c>
      <c r="N539" s="71">
        <v>18.207069230992861</v>
      </c>
      <c r="O539" s="71">
        <v>16.20495392439296</v>
      </c>
      <c r="P539" s="71">
        <v>18.159709890475149</v>
      </c>
      <c r="Q539" s="71">
        <v>0.88839344399614295</v>
      </c>
      <c r="R539" s="71">
        <v>0</v>
      </c>
      <c r="S539" s="71">
        <v>1.1204519278174341</v>
      </c>
      <c r="T539" s="72"/>
      <c r="U539" s="71">
        <v>1812252</v>
      </c>
      <c r="V539" s="71">
        <v>403</v>
      </c>
      <c r="W539" s="71">
        <v>35</v>
      </c>
      <c r="X539" s="71">
        <v>3562</v>
      </c>
      <c r="Y539" s="71">
        <v>6210</v>
      </c>
      <c r="Z539" s="71">
        <v>8192</v>
      </c>
      <c r="AA539" s="71">
        <v>3655</v>
      </c>
      <c r="AB539" s="71">
        <v>15239</v>
      </c>
      <c r="AC539" s="71">
        <v>0</v>
      </c>
      <c r="AD539" s="71">
        <v>1.1204519278174341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11.105</v>
      </c>
      <c r="BK539" s="71">
        <v>0</v>
      </c>
      <c r="BL539" s="71">
        <v>0</v>
      </c>
      <c r="BM539" s="71">
        <v>0</v>
      </c>
      <c r="BN539" s="72"/>
      <c r="BO539" s="71">
        <v>0</v>
      </c>
      <c r="BP539" s="71">
        <v>0</v>
      </c>
      <c r="BQ539" s="71">
        <v>2</v>
      </c>
      <c r="BR539" s="71">
        <v>0</v>
      </c>
      <c r="BS539" s="71">
        <v>0</v>
      </c>
      <c r="BT539" s="71">
        <v>0</v>
      </c>
      <c r="BU539"/>
      <c r="BV539" s="70">
        <v>11.105</v>
      </c>
      <c r="BW539" s="70">
        <v>0</v>
      </c>
      <c r="BX539" s="70">
        <v>0</v>
      </c>
      <c r="BY539" s="70">
        <v>0</v>
      </c>
      <c r="BZ539" s="70">
        <v>0</v>
      </c>
      <c r="CA539" s="70">
        <v>0</v>
      </c>
      <c r="CB539" s="70">
        <v>0</v>
      </c>
      <c r="CC539" s="70">
        <v>0</v>
      </c>
      <c r="CD539" s="70">
        <v>0</v>
      </c>
    </row>
    <row r="540" spans="1:82">
      <c r="A540" s="70" t="s">
        <v>2319</v>
      </c>
      <c r="B540" s="70">
        <v>194</v>
      </c>
      <c r="C540" s="70">
        <v>7</v>
      </c>
      <c r="D540" s="70">
        <v>12</v>
      </c>
      <c r="E540" s="70">
        <v>2010</v>
      </c>
      <c r="F540" s="70" t="s">
        <v>177</v>
      </c>
      <c r="G540" s="1064" t="s">
        <v>2312</v>
      </c>
      <c r="H540" s="70" t="s">
        <v>2313</v>
      </c>
      <c r="I540" s="148"/>
      <c r="J540" s="71">
        <v>88.609828990057878</v>
      </c>
      <c r="K540" s="71">
        <v>0.61174045916858111</v>
      </c>
      <c r="L540" s="71">
        <v>2.6638992957905101</v>
      </c>
      <c r="M540" s="71">
        <v>14.10050658151845</v>
      </c>
      <c r="N540" s="71">
        <v>19.49651610541008</v>
      </c>
      <c r="O540" s="71">
        <v>16.265861647568261</v>
      </c>
      <c r="P540" s="71">
        <v>18.426107971498901</v>
      </c>
      <c r="Q540" s="71">
        <v>0.92450893039098603</v>
      </c>
      <c r="R540" s="71">
        <v>0</v>
      </c>
      <c r="S540" s="71">
        <v>1.4328217097191029</v>
      </c>
      <c r="T540" s="72"/>
      <c r="U540" s="71">
        <v>2251106</v>
      </c>
      <c r="V540" s="71">
        <v>403</v>
      </c>
      <c r="W540" s="71">
        <v>35</v>
      </c>
      <c r="X540" s="71">
        <v>3562</v>
      </c>
      <c r="Y540" s="71">
        <v>6220</v>
      </c>
      <c r="Z540" s="71">
        <v>8261</v>
      </c>
      <c r="AA540" s="71">
        <v>3616</v>
      </c>
      <c r="AB540" s="71">
        <v>15196</v>
      </c>
      <c r="AC540" s="71">
        <v>0</v>
      </c>
      <c r="AD540" s="71">
        <v>1.4328217097191029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19.478000000000002</v>
      </c>
      <c r="BK540" s="71">
        <v>0</v>
      </c>
      <c r="BL540" s="71">
        <v>0</v>
      </c>
      <c r="BM540" s="71">
        <v>0</v>
      </c>
      <c r="BN540" s="72"/>
      <c r="BO540" s="71">
        <v>0</v>
      </c>
      <c r="BP540" s="71">
        <v>0</v>
      </c>
      <c r="BQ540" s="71">
        <v>2</v>
      </c>
      <c r="BR540" s="71">
        <v>0</v>
      </c>
      <c r="BS540" s="71">
        <v>0</v>
      </c>
      <c r="BT540" s="71">
        <v>0</v>
      </c>
      <c r="BU540"/>
      <c r="BV540" s="70">
        <v>19.478000000000002</v>
      </c>
      <c r="BW540" s="70">
        <v>0</v>
      </c>
      <c r="BX540" s="70">
        <v>0</v>
      </c>
      <c r="BY540" s="70">
        <v>0</v>
      </c>
      <c r="BZ540" s="70">
        <v>0</v>
      </c>
      <c r="CA540" s="70">
        <v>0</v>
      </c>
      <c r="CB540" s="70">
        <v>0</v>
      </c>
      <c r="CC540" s="70">
        <v>0</v>
      </c>
      <c r="CD540" s="70">
        <v>0</v>
      </c>
    </row>
    <row r="541" spans="1:82">
      <c r="A541" s="70" t="s">
        <v>2320</v>
      </c>
      <c r="B541" s="70">
        <v>195</v>
      </c>
      <c r="C541" s="70">
        <v>8</v>
      </c>
      <c r="D541" s="70">
        <v>12</v>
      </c>
      <c r="E541" s="70">
        <v>2011</v>
      </c>
      <c r="F541" s="70" t="s">
        <v>178</v>
      </c>
      <c r="G541" s="70" t="s">
        <v>2312</v>
      </c>
      <c r="H541" s="70" t="s">
        <v>2313</v>
      </c>
      <c r="I541" s="148"/>
      <c r="J541" s="71">
        <v>78.158397831877608</v>
      </c>
      <c r="K541" s="71">
        <v>0.88120056849064843</v>
      </c>
      <c r="L541" s="71">
        <v>1.452474426602606</v>
      </c>
      <c r="M541" s="71">
        <v>18.507640976169359</v>
      </c>
      <c r="N541" s="71">
        <v>25.372298425082679</v>
      </c>
      <c r="O541" s="71">
        <v>16.343967713077856</v>
      </c>
      <c r="P541" s="71">
        <v>17.943107758688502</v>
      </c>
      <c r="Q541" s="71">
        <v>1.0667612124572099</v>
      </c>
      <c r="R541" s="71">
        <v>0</v>
      </c>
      <c r="S541" s="71">
        <v>1.1593106984313071</v>
      </c>
      <c r="T541" s="72"/>
      <c r="U541" s="71">
        <v>2084823</v>
      </c>
      <c r="V541" s="71">
        <v>403</v>
      </c>
      <c r="W541" s="71">
        <v>35</v>
      </c>
      <c r="X541" s="71">
        <v>3562</v>
      </c>
      <c r="Y541" s="71">
        <v>6327</v>
      </c>
      <c r="Z541" s="71">
        <v>8481</v>
      </c>
      <c r="AA541" s="71">
        <v>3626</v>
      </c>
      <c r="AB541" s="71">
        <v>15201</v>
      </c>
      <c r="AC541" s="71">
        <v>0</v>
      </c>
      <c r="AD541" s="71">
        <v>1.1593106984313071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19.620999999999999</v>
      </c>
      <c r="BK541" s="71">
        <v>0</v>
      </c>
      <c r="BL541" s="71">
        <v>0</v>
      </c>
      <c r="BM541" s="71">
        <v>0</v>
      </c>
      <c r="BN541" s="72"/>
      <c r="BO541" s="71">
        <v>0</v>
      </c>
      <c r="BP541" s="71">
        <v>0</v>
      </c>
      <c r="BQ541" s="71">
        <v>2</v>
      </c>
      <c r="BR541" s="71">
        <v>0</v>
      </c>
      <c r="BS541" s="71">
        <v>0</v>
      </c>
      <c r="BT541" s="71">
        <v>0</v>
      </c>
      <c r="BU541"/>
      <c r="BV541" s="70">
        <v>19.620999999999999</v>
      </c>
      <c r="BW541" s="70">
        <v>0</v>
      </c>
      <c r="BX541" s="70">
        <v>0</v>
      </c>
      <c r="BY541" s="70">
        <v>0</v>
      </c>
      <c r="BZ541" s="70">
        <v>0</v>
      </c>
      <c r="CA541" s="70">
        <v>0</v>
      </c>
      <c r="CB541" s="70">
        <v>0</v>
      </c>
      <c r="CC541" s="70">
        <v>0</v>
      </c>
      <c r="CD541" s="70">
        <v>0</v>
      </c>
    </row>
    <row r="542" spans="1:82">
      <c r="A542" s="70" t="s">
        <v>2321</v>
      </c>
      <c r="B542" s="70">
        <v>196</v>
      </c>
      <c r="C542" s="70">
        <v>9</v>
      </c>
      <c r="D542" s="70">
        <v>12</v>
      </c>
      <c r="E542" s="70">
        <v>2012</v>
      </c>
      <c r="F542" s="70" t="s">
        <v>179</v>
      </c>
      <c r="G542" s="70" t="s">
        <v>2312</v>
      </c>
      <c r="H542" s="70" t="s">
        <v>2313</v>
      </c>
      <c r="I542" s="148"/>
      <c r="J542" s="71">
        <v>88.938088626139034</v>
      </c>
      <c r="K542" s="71">
        <v>0.85345169391633036</v>
      </c>
      <c r="L542" s="71">
        <v>1.4958085534090171</v>
      </c>
      <c r="M542" s="71">
        <v>19.347288482130971</v>
      </c>
      <c r="N542" s="71">
        <v>27.96837775184915</v>
      </c>
      <c r="O542" s="71">
        <v>16.534652275972931</v>
      </c>
      <c r="P542" s="71">
        <v>18.015335475274274</v>
      </c>
      <c r="Q542" s="71">
        <v>1.1667154022347499</v>
      </c>
      <c r="R542" s="71">
        <v>0</v>
      </c>
      <c r="S542" s="71">
        <v>1.3555368082850019</v>
      </c>
      <c r="T542" s="72"/>
      <c r="U542" s="71">
        <v>2418537</v>
      </c>
      <c r="V542" s="71">
        <v>403</v>
      </c>
      <c r="W542" s="71">
        <v>35</v>
      </c>
      <c r="X542" s="71">
        <v>3562</v>
      </c>
      <c r="Y542" s="71">
        <v>6434</v>
      </c>
      <c r="Z542" s="71">
        <v>8648</v>
      </c>
      <c r="AA542" s="71">
        <v>3620</v>
      </c>
      <c r="AB542" s="71">
        <v>15302</v>
      </c>
      <c r="AC542" s="71">
        <v>0</v>
      </c>
      <c r="AD542" s="71">
        <v>1.3555368082850019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18.027000000000001</v>
      </c>
      <c r="BK542" s="71">
        <v>0</v>
      </c>
      <c r="BL542" s="71">
        <v>0</v>
      </c>
      <c r="BM542" s="71">
        <v>0</v>
      </c>
      <c r="BN542" s="72"/>
      <c r="BO542" s="71">
        <v>0</v>
      </c>
      <c r="BP542" s="71">
        <v>0</v>
      </c>
      <c r="BQ542" s="71">
        <v>2</v>
      </c>
      <c r="BR542" s="71">
        <v>0</v>
      </c>
      <c r="BS542" s="71">
        <v>0</v>
      </c>
      <c r="BT542" s="71">
        <v>0</v>
      </c>
      <c r="BU542"/>
      <c r="BV542" s="70">
        <v>18.027000000000001</v>
      </c>
      <c r="BW542" s="70">
        <v>0</v>
      </c>
      <c r="BX542" s="70">
        <v>0</v>
      </c>
      <c r="BY542" s="70">
        <v>0</v>
      </c>
      <c r="BZ542" s="70">
        <v>0</v>
      </c>
      <c r="CA542" s="70">
        <v>0</v>
      </c>
      <c r="CB542" s="70">
        <v>0</v>
      </c>
      <c r="CC542" s="70">
        <v>0</v>
      </c>
      <c r="CD542" s="70">
        <v>0</v>
      </c>
    </row>
    <row r="543" spans="1:82">
      <c r="A543" s="70" t="s">
        <v>2322</v>
      </c>
      <c r="B543" s="70">
        <v>197</v>
      </c>
      <c r="C543" s="70">
        <v>10</v>
      </c>
      <c r="D543" s="70">
        <v>12</v>
      </c>
      <c r="E543" s="70">
        <v>2013</v>
      </c>
      <c r="F543" s="70" t="s">
        <v>180</v>
      </c>
      <c r="G543" s="70" t="s">
        <v>2312</v>
      </c>
      <c r="H543" s="70" t="s">
        <v>2313</v>
      </c>
      <c r="I543" s="148"/>
      <c r="J543" s="71">
        <v>81.348944673847697</v>
      </c>
      <c r="K543" s="71">
        <v>0.81545671951675625</v>
      </c>
      <c r="L543" s="71">
        <v>1.3366201951528509</v>
      </c>
      <c r="M543" s="71">
        <v>19.89785149351702</v>
      </c>
      <c r="N543" s="71">
        <v>26.70447804522442</v>
      </c>
      <c r="O543" s="71">
        <v>16.073215797893425</v>
      </c>
      <c r="P543" s="71">
        <v>17.808472374398335</v>
      </c>
      <c r="Q543" s="71">
        <v>1.1880164589497</v>
      </c>
      <c r="R543" s="71">
        <v>0</v>
      </c>
      <c r="S543" s="71">
        <v>1.144571401534406</v>
      </c>
      <c r="T543" s="72"/>
      <c r="U543" s="71">
        <v>2092017</v>
      </c>
      <c r="V543" s="71">
        <v>403</v>
      </c>
      <c r="W543" s="71">
        <v>35</v>
      </c>
      <c r="X543" s="71">
        <v>3562</v>
      </c>
      <c r="Y543" s="71">
        <v>6519</v>
      </c>
      <c r="Z543" s="71">
        <v>8782</v>
      </c>
      <c r="AA543" s="71">
        <v>3565</v>
      </c>
      <c r="AB543" s="71">
        <v>15358</v>
      </c>
      <c r="AC543" s="71">
        <v>0</v>
      </c>
      <c r="AD543" s="71">
        <v>1.144571401534406</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19.814</v>
      </c>
      <c r="BK543" s="71">
        <v>0</v>
      </c>
      <c r="BL543" s="71">
        <v>0</v>
      </c>
      <c r="BM543" s="71">
        <v>0</v>
      </c>
      <c r="BN543" s="72"/>
      <c r="BO543" s="71">
        <v>0</v>
      </c>
      <c r="BP543" s="71">
        <v>0</v>
      </c>
      <c r="BQ543" s="71">
        <v>2</v>
      </c>
      <c r="BR543" s="71">
        <v>0</v>
      </c>
      <c r="BS543" s="71">
        <v>0</v>
      </c>
      <c r="BT543" s="71">
        <v>0</v>
      </c>
      <c r="BU543"/>
      <c r="BV543" s="70">
        <v>19.814</v>
      </c>
      <c r="BW543" s="70">
        <v>0</v>
      </c>
      <c r="BX543" s="70">
        <v>0</v>
      </c>
      <c r="BY543" s="70">
        <v>0</v>
      </c>
      <c r="BZ543" s="70">
        <v>0</v>
      </c>
      <c r="CA543" s="70">
        <v>0</v>
      </c>
      <c r="CB543" s="70">
        <v>0</v>
      </c>
      <c r="CC543" s="70">
        <v>0</v>
      </c>
      <c r="CD543" s="70">
        <v>0</v>
      </c>
    </row>
    <row r="544" spans="1:82">
      <c r="A544" s="70" t="s">
        <v>2323</v>
      </c>
      <c r="B544" s="70">
        <v>198</v>
      </c>
      <c r="C544" s="70">
        <v>11</v>
      </c>
      <c r="D544" s="70">
        <v>12</v>
      </c>
      <c r="E544" s="70">
        <v>2014</v>
      </c>
      <c r="F544" s="70" t="s">
        <v>181</v>
      </c>
      <c r="G544" s="70" t="s">
        <v>2312</v>
      </c>
      <c r="H544" s="70" t="s">
        <v>2313</v>
      </c>
      <c r="I544" s="148"/>
      <c r="J544" s="71">
        <v>82.666685650829805</v>
      </c>
      <c r="K544" s="71">
        <v>0.77215344320406565</v>
      </c>
      <c r="L544" s="71">
        <v>0.97887435528086353</v>
      </c>
      <c r="M544" s="71">
        <v>22.265003556530431</v>
      </c>
      <c r="N544" s="71">
        <v>27.785477493466729</v>
      </c>
      <c r="O544" s="71">
        <v>15.667622458102962</v>
      </c>
      <c r="P544" s="71">
        <v>18.232445811797337</v>
      </c>
      <c r="Q544" s="71">
        <v>1.14769807596327</v>
      </c>
      <c r="R544" s="71">
        <v>0</v>
      </c>
      <c r="S544" s="71">
        <v>0.90674058873243379</v>
      </c>
      <c r="T544" s="72"/>
      <c r="U544" s="71">
        <v>2175850</v>
      </c>
      <c r="V544" s="71">
        <v>338</v>
      </c>
      <c r="W544" s="71">
        <v>20</v>
      </c>
      <c r="X544" s="71">
        <v>3859</v>
      </c>
      <c r="Y544" s="71">
        <v>6639</v>
      </c>
      <c r="Z544" s="71">
        <v>9016</v>
      </c>
      <c r="AA544" s="71">
        <v>3631</v>
      </c>
      <c r="AB544" s="71">
        <v>15464</v>
      </c>
      <c r="AC544" s="71">
        <v>0</v>
      </c>
      <c r="AD544" s="71">
        <v>0.90674058873243379</v>
      </c>
      <c r="AE544" s="72"/>
      <c r="AF544" s="71"/>
      <c r="AG544" s="71"/>
      <c r="AH544" s="71"/>
      <c r="AI544" s="71"/>
      <c r="AJ544" s="71"/>
      <c r="AK544" s="71"/>
      <c r="AL544" s="71"/>
      <c r="AM544" s="71"/>
      <c r="AN544" s="71"/>
      <c r="AO544" s="71"/>
      <c r="AP544" s="71"/>
      <c r="AQ544" s="72"/>
      <c r="AR544" s="71">
        <v>411</v>
      </c>
      <c r="AS544" s="71">
        <v>57</v>
      </c>
      <c r="AT544" s="71">
        <v>0</v>
      </c>
      <c r="AU544" s="71">
        <v>0</v>
      </c>
      <c r="AV544" s="71">
        <v>0</v>
      </c>
      <c r="AW544" s="71">
        <v>0</v>
      </c>
      <c r="AX544" s="71"/>
      <c r="AY544" s="72"/>
      <c r="AZ544" s="71">
        <v>1648</v>
      </c>
      <c r="BA544" s="71">
        <v>8245</v>
      </c>
      <c r="BB544" s="71">
        <v>0</v>
      </c>
      <c r="BC544" s="71">
        <v>0</v>
      </c>
      <c r="BD544" s="71">
        <v>0</v>
      </c>
      <c r="BE544" s="71">
        <v>0</v>
      </c>
      <c r="BF544" s="71"/>
      <c r="BG544" s="72"/>
      <c r="BH544" s="71">
        <v>0</v>
      </c>
      <c r="BI544" s="71">
        <v>0</v>
      </c>
      <c r="BJ544" s="71">
        <v>20.83</v>
      </c>
      <c r="BK544" s="71">
        <v>0</v>
      </c>
      <c r="BL544" s="71">
        <v>0</v>
      </c>
      <c r="BM544" s="71">
        <v>0</v>
      </c>
      <c r="BN544" s="72"/>
      <c r="BO544" s="71">
        <v>0</v>
      </c>
      <c r="BP544" s="71">
        <v>0</v>
      </c>
      <c r="BQ544" s="71">
        <v>2</v>
      </c>
      <c r="BR544" s="71">
        <v>0</v>
      </c>
      <c r="BS544" s="71">
        <v>0</v>
      </c>
      <c r="BT544" s="71">
        <v>0</v>
      </c>
      <c r="BU544"/>
      <c r="BV544" s="70">
        <v>20.83</v>
      </c>
      <c r="BW544" s="70">
        <v>0</v>
      </c>
      <c r="BX544" s="70">
        <v>0</v>
      </c>
      <c r="BY544" s="70">
        <v>0</v>
      </c>
      <c r="BZ544" s="70">
        <v>0</v>
      </c>
      <c r="CA544" s="70">
        <v>0</v>
      </c>
      <c r="CB544" s="70">
        <v>0</v>
      </c>
      <c r="CC544" s="70">
        <v>0</v>
      </c>
      <c r="CD544" s="70">
        <v>0</v>
      </c>
    </row>
    <row r="545" spans="1:82">
      <c r="A545" s="70" t="s">
        <v>2324</v>
      </c>
      <c r="B545" s="70">
        <v>199</v>
      </c>
      <c r="C545" s="70">
        <v>12</v>
      </c>
      <c r="D545" s="70">
        <v>12</v>
      </c>
      <c r="E545" s="70">
        <v>2015</v>
      </c>
      <c r="F545" s="70" t="s">
        <v>182</v>
      </c>
      <c r="G545" s="70" t="s">
        <v>2312</v>
      </c>
      <c r="H545" s="70" t="s">
        <v>2313</v>
      </c>
      <c r="I545" s="148"/>
      <c r="J545" s="71">
        <v>86.358175357211863</v>
      </c>
      <c r="K545" s="71">
        <v>0.69859778524616611</v>
      </c>
      <c r="L545" s="71">
        <v>1.1257473168132279</v>
      </c>
      <c r="M545" s="71">
        <v>18.51876611024478</v>
      </c>
      <c r="N545" s="71">
        <v>24.673466177086411</v>
      </c>
      <c r="O545" s="71">
        <v>15.697279937148064</v>
      </c>
      <c r="P545" s="71">
        <v>17.895079775283872</v>
      </c>
      <c r="Q545" s="71">
        <v>1.1280996546188999</v>
      </c>
      <c r="R545" s="71">
        <v>0</v>
      </c>
      <c r="S545" s="71">
        <v>0.97829945632063842</v>
      </c>
      <c r="T545" s="72"/>
      <c r="U545" s="71">
        <v>2224397</v>
      </c>
      <c r="V545" s="71">
        <v>338</v>
      </c>
      <c r="W545" s="71">
        <v>20</v>
      </c>
      <c r="X545" s="71">
        <v>3859</v>
      </c>
      <c r="Y545" s="71">
        <v>6913</v>
      </c>
      <c r="Z545" s="71">
        <v>9120</v>
      </c>
      <c r="AA545" s="71">
        <v>3561</v>
      </c>
      <c r="AB545" s="71">
        <v>15527</v>
      </c>
      <c r="AC545" s="71">
        <v>0</v>
      </c>
      <c r="AD545" s="71">
        <v>0.97829945632063842</v>
      </c>
      <c r="AE545" s="72"/>
      <c r="AF545" s="71">
        <v>20783340.217720531</v>
      </c>
      <c r="AG545" s="71">
        <v>535302.14017281088</v>
      </c>
      <c r="AH545" s="71">
        <v>203714.46064499399</v>
      </c>
      <c r="AI545" s="71">
        <v>24302624.711876221</v>
      </c>
      <c r="AJ545" s="71">
        <v>41215478.032288037</v>
      </c>
      <c r="AK545" s="71">
        <v>0</v>
      </c>
      <c r="AL545" s="71">
        <v>0</v>
      </c>
      <c r="AM545" s="71">
        <v>2127910.2166847112</v>
      </c>
      <c r="AN545" s="71">
        <v>0</v>
      </c>
      <c r="AO545" s="71">
        <v>0</v>
      </c>
      <c r="AP545" s="71">
        <v>89168369.77938731</v>
      </c>
      <c r="AQ545" s="72"/>
      <c r="AR545" s="71">
        <v>447</v>
      </c>
      <c r="AS545" s="71">
        <v>122</v>
      </c>
      <c r="AT545" s="71">
        <v>0</v>
      </c>
      <c r="AU545" s="71">
        <v>0</v>
      </c>
      <c r="AV545" s="71">
        <v>0</v>
      </c>
      <c r="AW545" s="71">
        <v>0</v>
      </c>
      <c r="AX545" s="71"/>
      <c r="AY545" s="72"/>
      <c r="AZ545" s="71">
        <v>1827</v>
      </c>
      <c r="BA545" s="71">
        <v>11516.4</v>
      </c>
      <c r="BB545" s="71">
        <v>0</v>
      </c>
      <c r="BC545" s="71">
        <v>0</v>
      </c>
      <c r="BD545" s="71">
        <v>0</v>
      </c>
      <c r="BE545" s="71">
        <v>0</v>
      </c>
      <c r="BF545" s="71"/>
      <c r="BG545" s="72"/>
      <c r="BH545" s="71">
        <v>0</v>
      </c>
      <c r="BI545" s="71">
        <v>0</v>
      </c>
      <c r="BJ545" s="71">
        <v>19.561</v>
      </c>
      <c r="BK545" s="71">
        <v>0</v>
      </c>
      <c r="BL545" s="71">
        <v>0</v>
      </c>
      <c r="BM545" s="71">
        <v>0</v>
      </c>
      <c r="BN545" s="72"/>
      <c r="BO545" s="71">
        <v>0</v>
      </c>
      <c r="BP545" s="71">
        <v>0</v>
      </c>
      <c r="BQ545" s="71">
        <v>2</v>
      </c>
      <c r="BR545" s="71">
        <v>0</v>
      </c>
      <c r="BS545" s="71">
        <v>0</v>
      </c>
      <c r="BT545" s="71">
        <v>0</v>
      </c>
      <c r="BU545"/>
      <c r="BV545" s="70">
        <v>19.561</v>
      </c>
      <c r="BW545" s="70">
        <v>0</v>
      </c>
      <c r="BX545" s="70">
        <v>0</v>
      </c>
      <c r="BY545" s="70">
        <v>0</v>
      </c>
      <c r="BZ545" s="70">
        <v>0</v>
      </c>
      <c r="CA545" s="70">
        <v>0</v>
      </c>
      <c r="CB545" s="70">
        <v>0</v>
      </c>
      <c r="CC545" s="70">
        <v>0</v>
      </c>
      <c r="CD545" s="70">
        <v>0</v>
      </c>
    </row>
    <row r="546" spans="1:82">
      <c r="A546" s="70" t="s">
        <v>2325</v>
      </c>
      <c r="B546" s="70">
        <v>200</v>
      </c>
      <c r="C546" s="70">
        <v>13</v>
      </c>
      <c r="D546" s="70">
        <v>12</v>
      </c>
      <c r="E546" s="70">
        <v>2016</v>
      </c>
      <c r="F546" s="70" t="s">
        <v>155</v>
      </c>
      <c r="G546" s="70" t="s">
        <v>2312</v>
      </c>
      <c r="H546" s="70" t="s">
        <v>2313</v>
      </c>
      <c r="I546" s="148"/>
      <c r="J546" s="71">
        <v>87.373093359117917</v>
      </c>
      <c r="K546" s="71">
        <v>0.70907392879194664</v>
      </c>
      <c r="L546" s="71">
        <v>1.5686714531535875</v>
      </c>
      <c r="M546" s="71">
        <v>19.022154308855303</v>
      </c>
      <c r="N546" s="71">
        <v>25.312098559667941</v>
      </c>
      <c r="O546" s="71">
        <v>15.596775774356212</v>
      </c>
      <c r="P546" s="71">
        <v>17.092983764025604</v>
      </c>
      <c r="Q546" s="71">
        <v>1.0991049853941739</v>
      </c>
      <c r="R546" s="71">
        <v>0</v>
      </c>
      <c r="S546" s="71">
        <v>0.95495722154873641</v>
      </c>
      <c r="T546" s="72"/>
      <c r="U546" s="71">
        <v>2082514</v>
      </c>
      <c r="V546" s="71">
        <v>338</v>
      </c>
      <c r="W546" s="71">
        <v>20</v>
      </c>
      <c r="X546" s="71">
        <v>3859</v>
      </c>
      <c r="Y546" s="71">
        <v>6987</v>
      </c>
      <c r="Z546" s="71">
        <v>9173</v>
      </c>
      <c r="AA546" s="71">
        <v>3518</v>
      </c>
      <c r="AB546" s="71">
        <v>15561</v>
      </c>
      <c r="AC546" s="71">
        <v>0</v>
      </c>
      <c r="AD546" s="71">
        <v>0.95495722154873641</v>
      </c>
      <c r="AE546" s="72"/>
      <c r="AF546" s="71">
        <v>19603232.216693871</v>
      </c>
      <c r="AG546" s="71">
        <v>518653.75031317677</v>
      </c>
      <c r="AH546" s="71">
        <v>240716.9351399669</v>
      </c>
      <c r="AI546" s="71">
        <v>28822240.07132002</v>
      </c>
      <c r="AJ546" s="71">
        <v>37752903.561470069</v>
      </c>
      <c r="AK546" s="71">
        <v>0</v>
      </c>
      <c r="AL546" s="71">
        <v>0</v>
      </c>
      <c r="AM546" s="71">
        <v>2134226.571528649</v>
      </c>
      <c r="AN546" s="71">
        <v>0</v>
      </c>
      <c r="AO546" s="71">
        <v>0</v>
      </c>
      <c r="AP546" s="71">
        <v>89071973.106465757</v>
      </c>
      <c r="AQ546" s="72"/>
      <c r="AR546" s="71">
        <v>481</v>
      </c>
      <c r="AS546" s="71">
        <v>140</v>
      </c>
      <c r="AT546" s="71">
        <v>0</v>
      </c>
      <c r="AU546" s="71">
        <v>0</v>
      </c>
      <c r="AV546" s="71">
        <v>0</v>
      </c>
      <c r="AW546" s="71">
        <v>0</v>
      </c>
      <c r="AX546" s="71"/>
      <c r="AY546" s="72"/>
      <c r="AZ546" s="71">
        <v>1996.3</v>
      </c>
      <c r="BA546" s="71">
        <v>21443.3</v>
      </c>
      <c r="BB546" s="71">
        <v>0</v>
      </c>
      <c r="BC546" s="71">
        <v>0</v>
      </c>
      <c r="BD546" s="71">
        <v>0</v>
      </c>
      <c r="BE546" s="71">
        <v>0</v>
      </c>
      <c r="BF546" s="71"/>
      <c r="BG546" s="72"/>
      <c r="BH546" s="71">
        <v>0</v>
      </c>
      <c r="BI546" s="71">
        <v>0</v>
      </c>
      <c r="BJ546" s="71">
        <v>18.047999999999998</v>
      </c>
      <c r="BK546" s="71">
        <v>0</v>
      </c>
      <c r="BL546" s="71">
        <v>0</v>
      </c>
      <c r="BM546" s="71">
        <v>0</v>
      </c>
      <c r="BN546" s="72"/>
      <c r="BO546" s="71">
        <v>0</v>
      </c>
      <c r="BP546" s="71">
        <v>0</v>
      </c>
      <c r="BQ546" s="71">
        <v>2</v>
      </c>
      <c r="BR546" s="71">
        <v>0</v>
      </c>
      <c r="BS546" s="71">
        <v>0</v>
      </c>
      <c r="BT546" s="71">
        <v>0</v>
      </c>
      <c r="BU546"/>
      <c r="BV546" s="70">
        <v>18.047999999999998</v>
      </c>
      <c r="BW546" s="70">
        <v>0</v>
      </c>
      <c r="BX546" s="70">
        <v>0</v>
      </c>
      <c r="BY546" s="70">
        <v>0</v>
      </c>
      <c r="BZ546" s="70">
        <v>0</v>
      </c>
      <c r="CA546" s="70">
        <v>0</v>
      </c>
      <c r="CB546" s="70">
        <v>0</v>
      </c>
      <c r="CC546" s="70">
        <v>0</v>
      </c>
      <c r="CD546" s="70">
        <v>0</v>
      </c>
    </row>
    <row r="547" spans="1:82">
      <c r="A547" s="70" t="s">
        <v>2326</v>
      </c>
      <c r="B547" s="70">
        <v>201</v>
      </c>
      <c r="C547" s="70">
        <v>14</v>
      </c>
      <c r="D547" s="70">
        <v>12</v>
      </c>
      <c r="E547" s="70">
        <v>2017</v>
      </c>
      <c r="F547" s="70" t="s">
        <v>156</v>
      </c>
      <c r="G547" s="70" t="s">
        <v>2312</v>
      </c>
      <c r="H547" s="70" t="s">
        <v>2313</v>
      </c>
      <c r="I547" s="148"/>
      <c r="J547" s="71">
        <v>87.388670111123332</v>
      </c>
      <c r="K547" s="71">
        <v>0.67271883098329999</v>
      </c>
      <c r="L547" s="71">
        <v>1.4534113059552467</v>
      </c>
      <c r="M547" s="71">
        <v>13.889977961499902</v>
      </c>
      <c r="N547" s="71">
        <v>22.664425338472451</v>
      </c>
      <c r="O547" s="71">
        <v>15.663402579287604</v>
      </c>
      <c r="P547" s="71">
        <v>16.95091020990526</v>
      </c>
      <c r="Q547" s="71">
        <v>1.06743526963913</v>
      </c>
      <c r="R547" s="71">
        <v>0</v>
      </c>
      <c r="S547" s="71">
        <v>0.62343357836810576</v>
      </c>
      <c r="T547" s="72"/>
      <c r="U547" s="71">
        <v>2184974</v>
      </c>
      <c r="V547" s="71">
        <v>338</v>
      </c>
      <c r="W547" s="71">
        <v>20</v>
      </c>
      <c r="X547" s="71">
        <v>3859</v>
      </c>
      <c r="Y547" s="71">
        <v>7088</v>
      </c>
      <c r="Z547" s="71">
        <v>9365</v>
      </c>
      <c r="AA547" s="71">
        <v>3511</v>
      </c>
      <c r="AB547" s="71">
        <v>15628</v>
      </c>
      <c r="AC547" s="71">
        <v>0</v>
      </c>
      <c r="AD547" s="71">
        <v>0.62343357836810576</v>
      </c>
      <c r="AE547" s="72"/>
      <c r="AF547" s="71">
        <v>19896139.5549955</v>
      </c>
      <c r="AG547" s="71">
        <v>518528.14284010412</v>
      </c>
      <c r="AH547" s="71">
        <v>298010.7071957601</v>
      </c>
      <c r="AI547" s="71">
        <v>23617221.404717602</v>
      </c>
      <c r="AJ547" s="71">
        <v>41061155.938774392</v>
      </c>
      <c r="AK547" s="71">
        <v>0</v>
      </c>
      <c r="AL547" s="71">
        <v>0</v>
      </c>
      <c r="AM547" s="71">
        <v>2146769.6346376059</v>
      </c>
      <c r="AN547" s="71">
        <v>0</v>
      </c>
      <c r="AO547" s="71">
        <v>0</v>
      </c>
      <c r="AP547" s="71">
        <v>87537825.383160964</v>
      </c>
      <c r="AQ547" s="72"/>
      <c r="AR547" s="71">
        <v>515</v>
      </c>
      <c r="AS547" s="71">
        <v>160</v>
      </c>
      <c r="AT547" s="71">
        <v>0</v>
      </c>
      <c r="AU547" s="71">
        <v>0</v>
      </c>
      <c r="AV547" s="71">
        <v>0</v>
      </c>
      <c r="AW547" s="71">
        <v>0</v>
      </c>
      <c r="AX547" s="71"/>
      <c r="AY547" s="72"/>
      <c r="AZ547" s="71">
        <v>2164.8000000000002</v>
      </c>
      <c r="BA547" s="71">
        <v>28466.5</v>
      </c>
      <c r="BB547" s="71">
        <v>0</v>
      </c>
      <c r="BC547" s="71">
        <v>0</v>
      </c>
      <c r="BD547" s="71">
        <v>0</v>
      </c>
      <c r="BE547" s="71">
        <v>0</v>
      </c>
      <c r="BF547" s="71"/>
      <c r="BG547" s="72"/>
      <c r="BH547" s="71">
        <v>0</v>
      </c>
      <c r="BI547" s="71">
        <v>0</v>
      </c>
      <c r="BJ547" s="71">
        <v>19.986999999999998</v>
      </c>
      <c r="BK547" s="71">
        <v>0</v>
      </c>
      <c r="BL547" s="71">
        <v>0</v>
      </c>
      <c r="BM547" s="71">
        <v>0</v>
      </c>
      <c r="BN547" s="72"/>
      <c r="BO547" s="71">
        <v>0</v>
      </c>
      <c r="BP547" s="71">
        <v>0</v>
      </c>
      <c r="BQ547" s="71">
        <v>2</v>
      </c>
      <c r="BR547" s="71">
        <v>0</v>
      </c>
      <c r="BS547" s="71">
        <v>0</v>
      </c>
      <c r="BT547" s="71">
        <v>0</v>
      </c>
      <c r="BU547"/>
      <c r="BV547" s="70">
        <v>19.986999999999998</v>
      </c>
      <c r="BW547" s="70">
        <v>0</v>
      </c>
      <c r="BX547" s="70">
        <v>0</v>
      </c>
      <c r="BY547" s="70">
        <v>0</v>
      </c>
      <c r="BZ547" s="70">
        <v>0</v>
      </c>
      <c r="CA547" s="70">
        <v>0</v>
      </c>
      <c r="CB547" s="70">
        <v>0</v>
      </c>
      <c r="CC547" s="70">
        <v>0</v>
      </c>
      <c r="CD547" s="70">
        <v>0</v>
      </c>
    </row>
    <row r="548" spans="1:82">
      <c r="A548" s="70" t="s">
        <v>2327</v>
      </c>
      <c r="B548" s="70">
        <v>202</v>
      </c>
      <c r="C548" s="70">
        <v>15</v>
      </c>
      <c r="D548" s="70">
        <v>12</v>
      </c>
      <c r="E548" s="70">
        <v>2018</v>
      </c>
      <c r="F548" s="70" t="s">
        <v>183</v>
      </c>
      <c r="G548" s="70" t="s">
        <v>2312</v>
      </c>
      <c r="H548" s="70" t="s">
        <v>2313</v>
      </c>
      <c r="I548" s="148"/>
      <c r="J548" s="71">
        <v>86.703316530575009</v>
      </c>
      <c r="K548" s="71">
        <v>0.60431642582482925</v>
      </c>
      <c r="L548" s="71">
        <v>1.3185046606658151</v>
      </c>
      <c r="M548" s="71">
        <v>12.138306192111864</v>
      </c>
      <c r="N548" s="71">
        <v>17.259072601112454</v>
      </c>
      <c r="O548" s="71">
        <v>15.515181419405105</v>
      </c>
      <c r="P548" s="71">
        <v>16.949472807154489</v>
      </c>
      <c r="Q548" s="71">
        <v>0.98829733489744598</v>
      </c>
      <c r="R548" s="71">
        <v>0</v>
      </c>
      <c r="S548" s="71">
        <v>0.64324803970928579</v>
      </c>
      <c r="T548" s="72"/>
      <c r="U548" s="71">
        <v>2326462</v>
      </c>
      <c r="V548" s="71">
        <v>338</v>
      </c>
      <c r="W548" s="71">
        <v>20</v>
      </c>
      <c r="X548" s="71">
        <v>3859</v>
      </c>
      <c r="Y548" s="71">
        <v>7134</v>
      </c>
      <c r="Z548" s="71">
        <v>9454</v>
      </c>
      <c r="AA548" s="71">
        <v>3546</v>
      </c>
      <c r="AB548" s="71">
        <v>15593</v>
      </c>
      <c r="AC548" s="71">
        <v>0</v>
      </c>
      <c r="AD548" s="71">
        <v>0.64324803970928579</v>
      </c>
      <c r="AE548" s="72"/>
      <c r="AF548" s="71">
        <v>20593418.588620279</v>
      </c>
      <c r="AG548" s="71">
        <v>461529.3879547664</v>
      </c>
      <c r="AH548" s="71">
        <v>276555.66881980008</v>
      </c>
      <c r="AI548" s="71">
        <v>23064896.622006711</v>
      </c>
      <c r="AJ548" s="71">
        <v>35383913.341312431</v>
      </c>
      <c r="AK548" s="71">
        <v>0</v>
      </c>
      <c r="AL548" s="71">
        <v>0</v>
      </c>
      <c r="AM548" s="71">
        <v>2146393.7693267399</v>
      </c>
      <c r="AN548" s="71">
        <v>0</v>
      </c>
      <c r="AO548" s="71">
        <v>0</v>
      </c>
      <c r="AP548" s="71">
        <v>81926707.378040731</v>
      </c>
      <c r="AQ548" s="72"/>
      <c r="AR548" s="71">
        <v>558</v>
      </c>
      <c r="AS548" s="71">
        <v>180</v>
      </c>
      <c r="AT548" s="71">
        <v>0</v>
      </c>
      <c r="AU548" s="71">
        <v>0</v>
      </c>
      <c r="AV548" s="71">
        <v>0</v>
      </c>
      <c r="AW548" s="71">
        <v>0</v>
      </c>
      <c r="AX548" s="71"/>
      <c r="AY548" s="72"/>
      <c r="AZ548" s="71">
        <v>2382</v>
      </c>
      <c r="BA548" s="71">
        <v>29138</v>
      </c>
      <c r="BB548" s="71">
        <v>0</v>
      </c>
      <c r="BC548" s="71">
        <v>0</v>
      </c>
      <c r="BD548" s="71">
        <v>0</v>
      </c>
      <c r="BE548" s="71">
        <v>0</v>
      </c>
      <c r="BF548" s="71"/>
      <c r="BG548" s="72"/>
      <c r="BH548" s="71">
        <v>0</v>
      </c>
      <c r="BI548" s="71">
        <v>0</v>
      </c>
      <c r="BJ548" s="71">
        <v>20.486000000000001</v>
      </c>
      <c r="BK548" s="71">
        <v>0</v>
      </c>
      <c r="BL548" s="71">
        <v>0</v>
      </c>
      <c r="BM548" s="71">
        <v>0</v>
      </c>
      <c r="BN548" s="72"/>
      <c r="BO548" s="71">
        <v>0</v>
      </c>
      <c r="BP548" s="71">
        <v>0</v>
      </c>
      <c r="BQ548" s="71">
        <v>2</v>
      </c>
      <c r="BR548" s="71">
        <v>0</v>
      </c>
      <c r="BS548" s="71">
        <v>0</v>
      </c>
      <c r="BT548" s="71">
        <v>0</v>
      </c>
      <c r="BU548"/>
      <c r="BV548" s="70">
        <v>20.486000000000001</v>
      </c>
      <c r="BW548" s="70">
        <v>0</v>
      </c>
      <c r="BX548" s="70">
        <v>0</v>
      </c>
      <c r="BY548" s="70">
        <v>0</v>
      </c>
      <c r="BZ548" s="70">
        <v>0</v>
      </c>
      <c r="CA548" s="70">
        <v>0</v>
      </c>
      <c r="CB548" s="70">
        <v>0</v>
      </c>
      <c r="CC548" s="70">
        <v>0</v>
      </c>
      <c r="CD548" s="70">
        <v>0</v>
      </c>
    </row>
    <row r="549" spans="1:82">
      <c r="A549" s="70" t="s">
        <v>2328</v>
      </c>
      <c r="B549" s="70">
        <v>203</v>
      </c>
      <c r="C549" s="70">
        <v>16</v>
      </c>
      <c r="D549" s="70">
        <v>12</v>
      </c>
      <c r="E549" s="70">
        <v>2019</v>
      </c>
      <c r="F549" s="70" t="s">
        <v>158</v>
      </c>
      <c r="G549" s="70" t="s">
        <v>2312</v>
      </c>
      <c r="H549" s="70" t="s">
        <v>2313</v>
      </c>
      <c r="I549" s="148"/>
      <c r="J549" s="71">
        <v>89.453402820705719</v>
      </c>
      <c r="K549" s="71">
        <v>0.55369960381403827</v>
      </c>
      <c r="L549" s="71">
        <v>1.3307993893681351</v>
      </c>
      <c r="M549" s="71">
        <v>11.715662211463028</v>
      </c>
      <c r="N549" s="71">
        <v>17.20626848785427</v>
      </c>
      <c r="O549" s="71">
        <v>15.313057195382338</v>
      </c>
      <c r="P549" s="71">
        <v>16.990610786621534</v>
      </c>
      <c r="Q549" s="71">
        <v>0.96076640808013702</v>
      </c>
      <c r="R549" s="71">
        <v>0</v>
      </c>
      <c r="S549" s="71">
        <v>0.95920434820080724</v>
      </c>
      <c r="T549" s="72"/>
      <c r="U549" s="71">
        <v>2172576</v>
      </c>
      <c r="V549" s="71">
        <v>338</v>
      </c>
      <c r="W549" s="71">
        <v>20</v>
      </c>
      <c r="X549" s="71">
        <v>3859</v>
      </c>
      <c r="Y549" s="71">
        <v>7161</v>
      </c>
      <c r="Z549" s="71">
        <v>9587</v>
      </c>
      <c r="AA549" s="71">
        <v>3528</v>
      </c>
      <c r="AB549" s="71">
        <v>15569</v>
      </c>
      <c r="AC549" s="71">
        <v>0</v>
      </c>
      <c r="AD549" s="71">
        <v>0.95920434820080724</v>
      </c>
      <c r="AE549" s="72"/>
      <c r="AF549" s="71">
        <v>19959863.906063661</v>
      </c>
      <c r="AG549" s="71">
        <v>447802.28516241338</v>
      </c>
      <c r="AH549" s="71">
        <v>304477.22136983229</v>
      </c>
      <c r="AI549" s="71">
        <v>22631338.863598268</v>
      </c>
      <c r="AJ549" s="71">
        <v>34186925.461508512</v>
      </c>
      <c r="AK549" s="71">
        <v>0</v>
      </c>
      <c r="AL549" s="71">
        <v>0</v>
      </c>
      <c r="AM549" s="71">
        <v>2120380.5966307507</v>
      </c>
      <c r="AN549" s="71">
        <v>0</v>
      </c>
      <c r="AO549" s="71">
        <v>0</v>
      </c>
      <c r="AP549" s="71">
        <v>79650788.334333435</v>
      </c>
      <c r="AQ549" s="72"/>
      <c r="AR549" s="71">
        <v>608</v>
      </c>
      <c r="AS549" s="71">
        <v>205</v>
      </c>
      <c r="AT549" s="71">
        <v>0</v>
      </c>
      <c r="AU549" s="71">
        <v>0</v>
      </c>
      <c r="AV549" s="71">
        <v>0</v>
      </c>
      <c r="AW549" s="71">
        <v>1</v>
      </c>
      <c r="AX549" s="71"/>
      <c r="AY549" s="72"/>
      <c r="AZ549" s="71">
        <v>2652.3000000000011</v>
      </c>
      <c r="BA549" s="71">
        <v>29941</v>
      </c>
      <c r="BB549" s="71">
        <v>0</v>
      </c>
      <c r="BC549" s="71">
        <v>0</v>
      </c>
      <c r="BD549" s="71">
        <v>0</v>
      </c>
      <c r="BE549" s="71">
        <v>360</v>
      </c>
      <c r="BF549" s="71"/>
      <c r="BG549" s="72"/>
      <c r="BH549" s="71">
        <v>0</v>
      </c>
      <c r="BI549" s="71">
        <v>0</v>
      </c>
      <c r="BJ549" s="71">
        <v>13.48</v>
      </c>
      <c r="BK549" s="71">
        <v>0</v>
      </c>
      <c r="BL549" s="71">
        <v>0</v>
      </c>
      <c r="BM549" s="71">
        <v>0</v>
      </c>
      <c r="BN549" s="72"/>
      <c r="BO549" s="71">
        <v>0</v>
      </c>
      <c r="BP549" s="71">
        <v>0</v>
      </c>
      <c r="BQ549" s="71">
        <v>2</v>
      </c>
      <c r="BR549" s="71">
        <v>0</v>
      </c>
      <c r="BS549" s="71">
        <v>0</v>
      </c>
      <c r="BT549" s="71">
        <v>0</v>
      </c>
      <c r="BU549"/>
      <c r="BV549" s="70">
        <v>13.48</v>
      </c>
      <c r="BW549" s="70">
        <v>0</v>
      </c>
      <c r="BX549" s="70">
        <v>0</v>
      </c>
      <c r="BY549" s="70">
        <v>0</v>
      </c>
      <c r="BZ549" s="70">
        <v>0</v>
      </c>
      <c r="CA549" s="70">
        <v>0</v>
      </c>
      <c r="CB549" s="70">
        <v>0</v>
      </c>
      <c r="CC549" s="70">
        <v>0</v>
      </c>
      <c r="CD549" s="70">
        <v>0</v>
      </c>
    </row>
    <row r="550" spans="1:82">
      <c r="A550" s="70" t="s">
        <v>2329</v>
      </c>
      <c r="B550" s="70">
        <v>204</v>
      </c>
      <c r="C550" s="70">
        <v>17</v>
      </c>
      <c r="D550" s="70">
        <v>12</v>
      </c>
      <c r="E550" s="70">
        <v>2020</v>
      </c>
      <c r="F550" s="70" t="s">
        <v>159</v>
      </c>
      <c r="G550" s="70" t="s">
        <v>2312</v>
      </c>
      <c r="H550" s="70" t="s">
        <v>2313</v>
      </c>
      <c r="I550" s="148"/>
      <c r="J550" s="71">
        <v>69.791174756631136</v>
      </c>
      <c r="K550" s="71">
        <v>0.65097287698574025</v>
      </c>
      <c r="L550" s="71">
        <v>4.1683866834183672</v>
      </c>
      <c r="M550" s="71">
        <v>13.007722503999979</v>
      </c>
      <c r="N550" s="71">
        <v>15.459907442975879</v>
      </c>
      <c r="O550" s="71">
        <v>13.658505720554905</v>
      </c>
      <c r="P550" s="71">
        <v>16.016942046130762</v>
      </c>
      <c r="Q550" s="71">
        <v>0.91831326693817705</v>
      </c>
      <c r="R550" s="71">
        <v>0</v>
      </c>
      <c r="S550" s="71">
        <v>1.054289239627034</v>
      </c>
      <c r="T550" s="72"/>
      <c r="U550" s="71">
        <v>2135217</v>
      </c>
      <c r="V550" s="71">
        <v>328</v>
      </c>
      <c r="W550" s="71">
        <v>66</v>
      </c>
      <c r="X550" s="71">
        <v>4531</v>
      </c>
      <c r="Y550" s="71">
        <v>7222</v>
      </c>
      <c r="Z550" s="71">
        <v>9760</v>
      </c>
      <c r="AA550" s="71">
        <v>3535</v>
      </c>
      <c r="AB550" s="71">
        <v>15575</v>
      </c>
      <c r="AC550" s="71">
        <v>0</v>
      </c>
      <c r="AD550" s="71">
        <v>1.054289239627034</v>
      </c>
      <c r="AE550" s="72"/>
      <c r="AF550" s="71">
        <v>19235339.968670119</v>
      </c>
      <c r="AG550" s="71">
        <v>480692.51641640672</v>
      </c>
      <c r="AH550" s="71">
        <v>1025214.9813863902</v>
      </c>
      <c r="AI550" s="71">
        <v>24482952.359551832</v>
      </c>
      <c r="AJ550" s="71">
        <v>30728012.040299639</v>
      </c>
      <c r="AK550" s="71"/>
      <c r="AL550" s="71"/>
      <c r="AM550" s="71">
        <v>2032710.5418591422</v>
      </c>
      <c r="AN550" s="71"/>
      <c r="AO550" s="71"/>
      <c r="AP550" s="71">
        <v>77984922.40818353</v>
      </c>
      <c r="AQ550" s="72"/>
      <c r="AR550" s="71">
        <v>636</v>
      </c>
      <c r="AS550" s="71">
        <v>216</v>
      </c>
      <c r="AT550" s="71">
        <v>0</v>
      </c>
      <c r="AU550" s="71">
        <v>0</v>
      </c>
      <c r="AV550" s="71">
        <v>0</v>
      </c>
      <c r="AW550" s="71">
        <v>2</v>
      </c>
      <c r="AX550" s="71"/>
      <c r="AY550" s="72"/>
      <c r="AZ550" s="71">
        <v>2807.400000000001</v>
      </c>
      <c r="BA550" s="71">
        <v>30254.900000000009</v>
      </c>
      <c r="BB550" s="71">
        <v>0</v>
      </c>
      <c r="BC550" s="71">
        <v>0</v>
      </c>
      <c r="BD550" s="71">
        <v>0</v>
      </c>
      <c r="BE550" s="71">
        <v>7160</v>
      </c>
      <c r="BF550" s="71"/>
      <c r="BG550" s="72"/>
      <c r="BH550" s="71">
        <v>0</v>
      </c>
      <c r="BI550" s="71">
        <v>0</v>
      </c>
      <c r="BJ550" s="71">
        <v>14.817</v>
      </c>
      <c r="BK550" s="71">
        <v>0</v>
      </c>
      <c r="BL550" s="71">
        <v>0</v>
      </c>
      <c r="BM550" s="71">
        <v>0</v>
      </c>
      <c r="BN550" s="72"/>
      <c r="BO550" s="71">
        <v>0</v>
      </c>
      <c r="BP550" s="71">
        <v>0</v>
      </c>
      <c r="BQ550" s="71">
        <v>2</v>
      </c>
      <c r="BR550" s="71">
        <v>0</v>
      </c>
      <c r="BS550" s="71">
        <v>0</v>
      </c>
      <c r="BT550" s="71">
        <v>0</v>
      </c>
      <c r="BU550"/>
      <c r="BV550" s="70">
        <v>14.817</v>
      </c>
      <c r="BW550" s="70">
        <v>0</v>
      </c>
      <c r="BX550" s="70">
        <v>0</v>
      </c>
      <c r="BY550" s="70">
        <v>0</v>
      </c>
      <c r="BZ550" s="70">
        <v>0</v>
      </c>
      <c r="CA550" s="70">
        <v>0</v>
      </c>
      <c r="CB550" s="70">
        <v>0</v>
      </c>
      <c r="CC550" s="70">
        <v>0</v>
      </c>
      <c r="CD550" s="70">
        <v>0</v>
      </c>
    </row>
    <row r="551" spans="1:82">
      <c r="A551" s="70" t="s">
        <v>2330</v>
      </c>
      <c r="B551" s="70">
        <v>204</v>
      </c>
      <c r="C551" s="70">
        <v>18</v>
      </c>
      <c r="D551" s="70">
        <v>12</v>
      </c>
      <c r="E551" s="70">
        <v>2021</v>
      </c>
      <c r="F551" s="70" t="s">
        <v>160</v>
      </c>
      <c r="G551" s="70" t="s">
        <v>2312</v>
      </c>
      <c r="H551" s="70" t="s">
        <v>2313</v>
      </c>
      <c r="I551" s="148"/>
      <c r="J551" s="71">
        <v>75.293441633091149</v>
      </c>
      <c r="K551" s="71">
        <v>0.66826696298724686</v>
      </c>
      <c r="L551" s="71">
        <v>3.3490658617879752</v>
      </c>
      <c r="M551" s="71">
        <v>12.688682949939786</v>
      </c>
      <c r="N551" s="71">
        <v>15.521969209052507</v>
      </c>
      <c r="O551" s="71">
        <v>13.383408915387589</v>
      </c>
      <c r="P551" s="71">
        <v>16.616277008221537</v>
      </c>
      <c r="Q551" s="71">
        <v>0.91580177952878405</v>
      </c>
      <c r="R551" s="71">
        <v>0</v>
      </c>
      <c r="S551" s="71">
        <v>0</v>
      </c>
      <c r="T551" s="72"/>
      <c r="U551" s="71">
        <v>2496280</v>
      </c>
      <c r="V551" s="71">
        <v>328</v>
      </c>
      <c r="W551" s="71">
        <v>66</v>
      </c>
      <c r="X551" s="71">
        <v>4531</v>
      </c>
      <c r="Y551" s="71">
        <v>7350</v>
      </c>
      <c r="Z551" s="71">
        <v>9847</v>
      </c>
      <c r="AA551" s="71">
        <v>3576</v>
      </c>
      <c r="AB551" s="71">
        <v>15685</v>
      </c>
      <c r="AC551" s="71">
        <v>0</v>
      </c>
      <c r="AD551" s="71">
        <v>0</v>
      </c>
      <c r="AE551" s="72"/>
      <c r="AF551" s="71">
        <v>19782243.522093307</v>
      </c>
      <c r="AG551" s="71">
        <v>513758.02917142707</v>
      </c>
      <c r="AH551" s="71">
        <v>796387.74479181028</v>
      </c>
      <c r="AI551" s="71">
        <v>27725970.998732269</v>
      </c>
      <c r="AJ551" s="71">
        <v>35517536.516229384</v>
      </c>
      <c r="AK551" s="71">
        <v>0</v>
      </c>
      <c r="AL551" s="71">
        <v>0</v>
      </c>
      <c r="AM551" s="71">
        <v>2058874.0802653888</v>
      </c>
      <c r="AN551" s="71">
        <v>0</v>
      </c>
      <c r="AO551" s="71">
        <v>0</v>
      </c>
      <c r="AP551" s="71">
        <v>86394770.891283587</v>
      </c>
      <c r="AQ551" s="72"/>
      <c r="AR551" s="71">
        <v>669</v>
      </c>
      <c r="AS551" s="71">
        <v>220</v>
      </c>
      <c r="AT551" s="71">
        <v>0</v>
      </c>
      <c r="AU551" s="71">
        <v>0</v>
      </c>
      <c r="AV551" s="71">
        <v>0</v>
      </c>
      <c r="AW551" s="71">
        <v>2</v>
      </c>
      <c r="AX551" s="71"/>
      <c r="AY551" s="72"/>
      <c r="AZ551" s="71">
        <v>3009.900000000001</v>
      </c>
      <c r="BA551" s="71">
        <v>30414.400000000009</v>
      </c>
      <c r="BB551" s="71">
        <v>0</v>
      </c>
      <c r="BC551" s="71">
        <v>0</v>
      </c>
      <c r="BD551" s="71">
        <v>0</v>
      </c>
      <c r="BE551" s="71">
        <v>7160</v>
      </c>
      <c r="BF551" s="71"/>
      <c r="BG551" s="72"/>
      <c r="BH551" s="71">
        <v>0</v>
      </c>
      <c r="BI551" s="71">
        <v>0</v>
      </c>
      <c r="BJ551" s="71">
        <v>17.215</v>
      </c>
      <c r="BK551" s="71">
        <v>0</v>
      </c>
      <c r="BL551" s="71">
        <v>0</v>
      </c>
      <c r="BM551" s="71">
        <v>0</v>
      </c>
      <c r="BN551" s="72"/>
      <c r="BO551" s="71">
        <v>0</v>
      </c>
      <c r="BP551" s="71">
        <v>0</v>
      </c>
      <c r="BQ551" s="71">
        <v>2</v>
      </c>
      <c r="BR551" s="71">
        <v>0</v>
      </c>
      <c r="BS551" s="71">
        <v>0</v>
      </c>
      <c r="BT551" s="71">
        <v>0</v>
      </c>
      <c r="BU551"/>
      <c r="BV551" s="70">
        <v>17.215</v>
      </c>
      <c r="BW551" s="70">
        <v>0</v>
      </c>
      <c r="BX551" s="70">
        <v>0</v>
      </c>
      <c r="BY551" s="70">
        <v>0</v>
      </c>
      <c r="BZ551" s="70">
        <v>0</v>
      </c>
      <c r="CA551" s="70">
        <v>0</v>
      </c>
      <c r="CB551" s="70">
        <v>0</v>
      </c>
      <c r="CC551" s="70">
        <v>0</v>
      </c>
      <c r="CD551" s="70">
        <v>0</v>
      </c>
    </row>
    <row r="552" spans="1:82">
      <c r="A552" s="70" t="s">
        <v>2331</v>
      </c>
      <c r="B552" s="70">
        <v>204</v>
      </c>
      <c r="C552" s="70">
        <v>19</v>
      </c>
      <c r="D552" s="70">
        <v>12</v>
      </c>
      <c r="E552" s="70">
        <v>2022</v>
      </c>
      <c r="F552" s="70" t="s">
        <v>161</v>
      </c>
      <c r="G552" s="70" t="s">
        <v>2312</v>
      </c>
      <c r="H552" s="70" t="s">
        <v>2313</v>
      </c>
      <c r="I552" s="148"/>
      <c r="J552" s="71">
        <v>71.71595511506375</v>
      </c>
      <c r="K552" s="71">
        <v>0.62447933380373166</v>
      </c>
      <c r="L552" s="71">
        <v>3.0088751621518632</v>
      </c>
      <c r="M552" s="71">
        <v>14.421188074038433</v>
      </c>
      <c r="N552" s="71">
        <v>20.184678377313659</v>
      </c>
      <c r="O552" s="71">
        <v>14.22638918852374</v>
      </c>
      <c r="P552" s="71">
        <v>16.549848541719253</v>
      </c>
      <c r="Q552" s="71">
        <v>0.92478635594378678</v>
      </c>
      <c r="R552" s="71">
        <v>0</v>
      </c>
      <c r="S552" s="71">
        <v>0</v>
      </c>
      <c r="T552" s="72"/>
      <c r="U552" s="71">
        <v>2834880</v>
      </c>
      <c r="V552" s="71">
        <v>328</v>
      </c>
      <c r="W552" s="71">
        <v>66</v>
      </c>
      <c r="X552" s="71">
        <v>4531</v>
      </c>
      <c r="Y552" s="71">
        <v>7441</v>
      </c>
      <c r="Z552" s="71">
        <v>9945</v>
      </c>
      <c r="AA552" s="71">
        <v>3616</v>
      </c>
      <c r="AB552" s="71">
        <v>15709</v>
      </c>
      <c r="AC552" s="71">
        <v>0</v>
      </c>
      <c r="AD552" s="71">
        <v>0</v>
      </c>
      <c r="AE552" s="72"/>
      <c r="AF552" s="71">
        <v>22129733.203351721</v>
      </c>
      <c r="AG552" s="71">
        <v>502061.46847836184</v>
      </c>
      <c r="AH552" s="71">
        <v>862167.81160130817</v>
      </c>
      <c r="AI552" s="71">
        <v>26897335.680371165</v>
      </c>
      <c r="AJ552" s="71">
        <v>41448289.839810312</v>
      </c>
      <c r="AK552" s="71">
        <v>0</v>
      </c>
      <c r="AL552" s="71">
        <v>0</v>
      </c>
      <c r="AM552" s="71">
        <v>2028460.6678413781</v>
      </c>
      <c r="AN552" s="71">
        <v>0</v>
      </c>
      <c r="AO552" s="71">
        <v>0</v>
      </c>
      <c r="AP552" s="71">
        <v>93868048.671454251</v>
      </c>
      <c r="AQ552" s="72"/>
      <c r="AR552" s="71">
        <v>710</v>
      </c>
      <c r="AS552" s="71">
        <v>222</v>
      </c>
      <c r="AT552" s="71">
        <v>0</v>
      </c>
      <c r="AU552" s="71">
        <v>0</v>
      </c>
      <c r="AV552" s="71">
        <v>0</v>
      </c>
      <c r="AW552" s="71">
        <v>2</v>
      </c>
      <c r="AX552" s="71"/>
      <c r="AY552" s="72"/>
      <c r="AZ552" s="71">
        <v>3258.0000000000027</v>
      </c>
      <c r="BA552" s="71">
        <v>122830.89999999997</v>
      </c>
      <c r="BB552" s="71">
        <v>0</v>
      </c>
      <c r="BC552" s="71">
        <v>0</v>
      </c>
      <c r="BD552" s="71">
        <v>0</v>
      </c>
      <c r="BE552" s="71">
        <v>7460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2332</v>
      </c>
      <c r="B553" s="70">
        <v>204</v>
      </c>
      <c r="C553" s="70">
        <v>20</v>
      </c>
      <c r="D553" s="70">
        <v>12</v>
      </c>
      <c r="E553" s="70">
        <v>2023</v>
      </c>
      <c r="F553" s="70" t="s">
        <v>1539</v>
      </c>
      <c r="G553" s="70" t="s">
        <v>2312</v>
      </c>
      <c r="H553" s="70" t="s">
        <v>2313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753</v>
      </c>
      <c r="AS553" s="71">
        <v>223</v>
      </c>
      <c r="AT553" s="71">
        <v>0</v>
      </c>
      <c r="AU553" s="71">
        <v>0</v>
      </c>
      <c r="AV553" s="71">
        <v>0</v>
      </c>
      <c r="AW553" s="71">
        <v>2</v>
      </c>
      <c r="AX553" s="71"/>
      <c r="AY553" s="72"/>
      <c r="AZ553" s="71">
        <v>3512.8000000000038</v>
      </c>
      <c r="BA553" s="71">
        <v>122880.39999999997</v>
      </c>
      <c r="BB553" s="71">
        <v>0</v>
      </c>
      <c r="BC553" s="71">
        <v>0</v>
      </c>
      <c r="BD553" s="71">
        <v>0</v>
      </c>
      <c r="BE553" s="71">
        <v>7460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2333</v>
      </c>
      <c r="B554" s="70">
        <v>204</v>
      </c>
      <c r="C554" s="70">
        <v>21</v>
      </c>
      <c r="D554" s="70">
        <v>12</v>
      </c>
      <c r="E554" s="70">
        <v>2024</v>
      </c>
      <c r="F554" s="70" t="s">
        <v>1554</v>
      </c>
      <c r="G554" s="70" t="s">
        <v>2312</v>
      </c>
      <c r="H554" s="70" t="s">
        <v>2313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2334</v>
      </c>
      <c r="B555" s="70">
        <v>35</v>
      </c>
      <c r="C555" s="70">
        <v>1</v>
      </c>
      <c r="D555" s="70">
        <v>3</v>
      </c>
      <c r="E555" s="70">
        <v>1990</v>
      </c>
      <c r="F555" s="70" t="s">
        <v>787</v>
      </c>
      <c r="G555" s="70" t="s">
        <v>2335</v>
      </c>
      <c r="H555" s="70" t="s">
        <v>2336</v>
      </c>
      <c r="I555" s="148"/>
      <c r="J555" s="71">
        <v>55.253052030877292</v>
      </c>
      <c r="K555" s="71">
        <v>2.2248376768845399</v>
      </c>
      <c r="L555" s="71">
        <v>1.2244930958049201</v>
      </c>
      <c r="M555" s="71">
        <v>18.29207516744005</v>
      </c>
      <c r="N555" s="71">
        <v>18.886967669350941</v>
      </c>
      <c r="O555" s="71">
        <v>16.79748012303045</v>
      </c>
      <c r="P555" s="71">
        <v>18.66059715911187</v>
      </c>
      <c r="Q555" s="71">
        <v>1.2776683390560799</v>
      </c>
      <c r="R555" s="71">
        <v>28.89938212522053</v>
      </c>
      <c r="S555" s="71">
        <v>1.2454356377807969</v>
      </c>
      <c r="T555" s="72"/>
      <c r="U555" s="71">
        <v>2331303</v>
      </c>
      <c r="V555" s="71">
        <v>787</v>
      </c>
      <c r="W555" s="71">
        <v>13</v>
      </c>
      <c r="X555" s="71">
        <v>6541</v>
      </c>
      <c r="Y555" s="71">
        <v>6229</v>
      </c>
      <c r="Z555" s="71">
        <v>6909</v>
      </c>
      <c r="AA555" s="71">
        <v>4531</v>
      </c>
      <c r="AB555" s="71">
        <v>20745</v>
      </c>
      <c r="AC555" s="71">
        <v>5005425</v>
      </c>
      <c r="AD555" s="71">
        <v>1.2454356377807969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2337</v>
      </c>
      <c r="B556" s="70">
        <v>36</v>
      </c>
      <c r="C556" s="70">
        <v>2</v>
      </c>
      <c r="D556" s="70">
        <v>3</v>
      </c>
      <c r="E556" s="70">
        <v>2005</v>
      </c>
      <c r="F556" s="70" t="s">
        <v>789</v>
      </c>
      <c r="G556" s="70" t="s">
        <v>2335</v>
      </c>
      <c r="H556" s="70" t="s">
        <v>2336</v>
      </c>
      <c r="I556" s="148"/>
      <c r="J556" s="71">
        <v>50.957640002742508</v>
      </c>
      <c r="K556" s="71">
        <v>1.2583491605756381</v>
      </c>
      <c r="L556" s="71">
        <v>0.50068101984814195</v>
      </c>
      <c r="M556" s="71">
        <v>39.425342523372187</v>
      </c>
      <c r="N556" s="71">
        <v>25.50458659939196</v>
      </c>
      <c r="O556" s="71">
        <v>23.35460668653381</v>
      </c>
      <c r="P556" s="71">
        <v>19.868249520243211</v>
      </c>
      <c r="Q556" s="71">
        <v>1.12620608263415</v>
      </c>
      <c r="R556" s="71">
        <v>44.999308739238607</v>
      </c>
      <c r="S556" s="71">
        <v>2.2047788209299299</v>
      </c>
      <c r="T556" s="72"/>
      <c r="U556" s="71">
        <v>2249479</v>
      </c>
      <c r="V556" s="71">
        <v>571</v>
      </c>
      <c r="W556" s="71">
        <v>6</v>
      </c>
      <c r="X556" s="71">
        <v>6631</v>
      </c>
      <c r="Y556" s="71">
        <v>6887</v>
      </c>
      <c r="Z556" s="71">
        <v>11116</v>
      </c>
      <c r="AA556" s="71">
        <v>3951</v>
      </c>
      <c r="AB556" s="71">
        <v>19116</v>
      </c>
      <c r="AC556" s="71">
        <v>7957196</v>
      </c>
      <c r="AD556" s="71">
        <v>2.2047788209299299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2338</v>
      </c>
      <c r="B557" s="70">
        <v>37</v>
      </c>
      <c r="C557" s="70">
        <v>3</v>
      </c>
      <c r="D557" s="70">
        <v>3</v>
      </c>
      <c r="E557" s="70">
        <v>2006</v>
      </c>
      <c r="F557" s="70" t="s">
        <v>790</v>
      </c>
      <c r="G557" s="70" t="s">
        <v>2335</v>
      </c>
      <c r="H557" s="70" t="s">
        <v>2336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2339</v>
      </c>
      <c r="B558" s="70">
        <v>38</v>
      </c>
      <c r="C558" s="70">
        <v>4</v>
      </c>
      <c r="D558" s="70">
        <v>3</v>
      </c>
      <c r="E558" s="70">
        <v>2007</v>
      </c>
      <c r="F558" s="70" t="s">
        <v>791</v>
      </c>
      <c r="G558" s="1064" t="s">
        <v>2335</v>
      </c>
      <c r="H558" s="70" t="s">
        <v>2336</v>
      </c>
      <c r="I558" s="148"/>
      <c r="J558" s="71">
        <v>50.818155587788667</v>
      </c>
      <c r="K558" s="71">
        <v>1.3400128943151191</v>
      </c>
      <c r="L558" s="71">
        <v>0.59691777300910986</v>
      </c>
      <c r="M558" s="71">
        <v>38.124648158052558</v>
      </c>
      <c r="N558" s="71">
        <v>25.819591989515999</v>
      </c>
      <c r="O558" s="71">
        <v>22.31648060105525</v>
      </c>
      <c r="P558" s="71">
        <v>19.86939698781887</v>
      </c>
      <c r="Q558" s="71">
        <v>1.1572362513427099</v>
      </c>
      <c r="R558" s="71">
        <v>42.797209469946843</v>
      </c>
      <c r="S558" s="71">
        <v>2.5262086826335262</v>
      </c>
      <c r="T558" s="72"/>
      <c r="U558" s="71">
        <v>2494635</v>
      </c>
      <c r="V558" s="71">
        <v>566</v>
      </c>
      <c r="W558" s="71">
        <v>7</v>
      </c>
      <c r="X558" s="71">
        <v>7750</v>
      </c>
      <c r="Y558" s="71">
        <v>6850</v>
      </c>
      <c r="Z558" s="71">
        <v>11042</v>
      </c>
      <c r="AA558" s="71">
        <v>3891</v>
      </c>
      <c r="AB558" s="71">
        <v>18604</v>
      </c>
      <c r="AC558" s="71">
        <v>7784940</v>
      </c>
      <c r="AD558" s="71">
        <v>2.5262086826335262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2340</v>
      </c>
      <c r="B559" s="70">
        <v>39</v>
      </c>
      <c r="C559" s="70">
        <v>5</v>
      </c>
      <c r="D559" s="70">
        <v>3</v>
      </c>
      <c r="E559" s="70">
        <v>2008</v>
      </c>
      <c r="F559" s="70" t="s">
        <v>792</v>
      </c>
      <c r="G559" s="1064" t="s">
        <v>2335</v>
      </c>
      <c r="H559" s="70" t="s">
        <v>2336</v>
      </c>
      <c r="I559" s="148"/>
      <c r="J559" s="71">
        <v>51.134665760284619</v>
      </c>
      <c r="K559" s="71">
        <v>1.0056080139201939</v>
      </c>
      <c r="L559" s="71">
        <v>0.53347489481312249</v>
      </c>
      <c r="M559" s="71">
        <v>39.31507632852216</v>
      </c>
      <c r="N559" s="71">
        <v>25.397463471679071</v>
      </c>
      <c r="O559" s="71">
        <v>21.85069652352502</v>
      </c>
      <c r="P559" s="71">
        <v>19.79064536910699</v>
      </c>
      <c r="Q559" s="71">
        <v>1.1295142182283899</v>
      </c>
      <c r="R559" s="71">
        <v>41.34030600096338</v>
      </c>
      <c r="S559" s="71">
        <v>3.1759065674353382</v>
      </c>
      <c r="T559" s="72"/>
      <c r="U559" s="71">
        <v>2631319</v>
      </c>
      <c r="V559" s="71">
        <v>566</v>
      </c>
      <c r="W559" s="71">
        <v>7</v>
      </c>
      <c r="X559" s="71">
        <v>7750</v>
      </c>
      <c r="Y559" s="71">
        <v>6928</v>
      </c>
      <c r="Z559" s="71">
        <v>11191</v>
      </c>
      <c r="AA559" s="71">
        <v>3880</v>
      </c>
      <c r="AB559" s="71">
        <v>18457</v>
      </c>
      <c r="AC559" s="71">
        <v>7808615</v>
      </c>
      <c r="AD559" s="71">
        <v>3.1759065674353382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2341</v>
      </c>
      <c r="B560" s="70">
        <v>40</v>
      </c>
      <c r="C560" s="70">
        <v>6</v>
      </c>
      <c r="D560" s="70">
        <v>3</v>
      </c>
      <c r="E560" s="70">
        <v>2009</v>
      </c>
      <c r="F560" s="70" t="s">
        <v>176</v>
      </c>
      <c r="G560" s="70" t="s">
        <v>2335</v>
      </c>
      <c r="H560" s="70" t="s">
        <v>2336</v>
      </c>
      <c r="I560" s="148"/>
      <c r="J560" s="71">
        <v>56.884107968079569</v>
      </c>
      <c r="K560" s="71">
        <v>0.91540416133869462</v>
      </c>
      <c r="L560" s="71">
        <v>2.2046811168113991</v>
      </c>
      <c r="M560" s="71">
        <v>36.331572824366638</v>
      </c>
      <c r="N560" s="71">
        <v>22.108192633120801</v>
      </c>
      <c r="O560" s="71">
        <v>22.33917781593869</v>
      </c>
      <c r="P560" s="71">
        <v>19.312391886259071</v>
      </c>
      <c r="Q560" s="71">
        <v>1.0681241998095199</v>
      </c>
      <c r="R560" s="71">
        <v>41.587764951048243</v>
      </c>
      <c r="S560" s="71">
        <v>2.417364557962733</v>
      </c>
      <c r="T560" s="72"/>
      <c r="U560" s="71">
        <v>2554504</v>
      </c>
      <c r="V560" s="71">
        <v>567</v>
      </c>
      <c r="W560" s="71">
        <v>45</v>
      </c>
      <c r="X560" s="71">
        <v>7758</v>
      </c>
      <c r="Y560" s="71">
        <v>6987</v>
      </c>
      <c r="Z560" s="71">
        <v>11293</v>
      </c>
      <c r="AA560" s="71">
        <v>3887</v>
      </c>
      <c r="AB560" s="71">
        <v>18322</v>
      </c>
      <c r="AC560" s="71">
        <v>7663530</v>
      </c>
      <c r="AD560" s="71">
        <v>2.417364557962733</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44</v>
      </c>
      <c r="BM560" s="71">
        <v>0</v>
      </c>
      <c r="BN560" s="72"/>
      <c r="BO560" s="71">
        <v>0</v>
      </c>
      <c r="BP560" s="71">
        <v>0</v>
      </c>
      <c r="BQ560" s="71">
        <v>0</v>
      </c>
      <c r="BR560" s="71">
        <v>0</v>
      </c>
      <c r="BS560" s="71">
        <v>2</v>
      </c>
      <c r="BT560" s="71">
        <v>0</v>
      </c>
      <c r="BU560"/>
      <c r="BV560" s="70">
        <v>44</v>
      </c>
      <c r="BW560" s="70">
        <v>0</v>
      </c>
      <c r="BX560" s="70">
        <v>0</v>
      </c>
      <c r="BY560" s="70">
        <v>0</v>
      </c>
      <c r="BZ560" s="70">
        <v>0</v>
      </c>
      <c r="CA560" s="70">
        <v>0</v>
      </c>
      <c r="CB560" s="70">
        <v>0</v>
      </c>
      <c r="CC560" s="70">
        <v>0</v>
      </c>
      <c r="CD560" s="70">
        <v>0</v>
      </c>
    </row>
    <row r="561" spans="1:82">
      <c r="A561" s="70" t="s">
        <v>2342</v>
      </c>
      <c r="B561" s="70">
        <v>41</v>
      </c>
      <c r="C561" s="70">
        <v>7</v>
      </c>
      <c r="D561" s="70">
        <v>3</v>
      </c>
      <c r="E561" s="70">
        <v>2010</v>
      </c>
      <c r="F561" s="70" t="s">
        <v>177</v>
      </c>
      <c r="G561" s="70" t="s">
        <v>2335</v>
      </c>
      <c r="H561" s="70" t="s">
        <v>2336</v>
      </c>
      <c r="I561" s="148"/>
      <c r="J561" s="71">
        <v>48.967826310567297</v>
      </c>
      <c r="K561" s="71">
        <v>0.98022617586768612</v>
      </c>
      <c r="L561" s="71">
        <v>2.1173771072830951</v>
      </c>
      <c r="M561" s="71">
        <v>34.758276556429642</v>
      </c>
      <c r="N561" s="71">
        <v>24.68503007836625</v>
      </c>
      <c r="O561" s="71">
        <v>22.00744893292222</v>
      </c>
      <c r="P561" s="71">
        <v>19.236326767812049</v>
      </c>
      <c r="Q561" s="71">
        <v>1.1034971689544399</v>
      </c>
      <c r="R561" s="71">
        <v>27.953646787720992</v>
      </c>
      <c r="S561" s="71">
        <v>2.678687635510888</v>
      </c>
      <c r="T561" s="72"/>
      <c r="U561" s="71">
        <v>2401869</v>
      </c>
      <c r="V561" s="71">
        <v>567</v>
      </c>
      <c r="W561" s="71">
        <v>45</v>
      </c>
      <c r="X561" s="71">
        <v>7758</v>
      </c>
      <c r="Y561" s="71">
        <v>7012</v>
      </c>
      <c r="Z561" s="71">
        <v>11177</v>
      </c>
      <c r="AA561" s="71">
        <v>3775</v>
      </c>
      <c r="AB561" s="71">
        <v>18138</v>
      </c>
      <c r="AC561" s="71">
        <v>4881505.25</v>
      </c>
      <c r="AD561" s="71">
        <v>2.678687635510888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41.035000000000004</v>
      </c>
      <c r="BM561" s="71">
        <v>0</v>
      </c>
      <c r="BN561" s="72"/>
      <c r="BO561" s="71">
        <v>0</v>
      </c>
      <c r="BP561" s="71">
        <v>0</v>
      </c>
      <c r="BQ561" s="71">
        <v>0</v>
      </c>
      <c r="BR561" s="71">
        <v>0</v>
      </c>
      <c r="BS561" s="71">
        <v>2</v>
      </c>
      <c r="BT561" s="71">
        <v>0</v>
      </c>
      <c r="BU561"/>
      <c r="BV561" s="70">
        <v>41.034999999999997</v>
      </c>
      <c r="BW561" s="70">
        <v>0</v>
      </c>
      <c r="BX561" s="70">
        <v>0</v>
      </c>
      <c r="BY561" s="70">
        <v>0</v>
      </c>
      <c r="BZ561" s="70">
        <v>0</v>
      </c>
      <c r="CA561" s="70">
        <v>0</v>
      </c>
      <c r="CB561" s="70">
        <v>0</v>
      </c>
      <c r="CC561" s="70">
        <v>0</v>
      </c>
      <c r="CD561" s="70">
        <v>0</v>
      </c>
    </row>
    <row r="562" spans="1:82">
      <c r="A562" s="70" t="s">
        <v>2343</v>
      </c>
      <c r="B562" s="70">
        <v>42</v>
      </c>
      <c r="C562" s="70">
        <v>8</v>
      </c>
      <c r="D562" s="70">
        <v>3</v>
      </c>
      <c r="E562" s="70">
        <v>2011</v>
      </c>
      <c r="F562" s="70" t="s">
        <v>178</v>
      </c>
      <c r="G562" s="70" t="s">
        <v>2335</v>
      </c>
      <c r="H562" s="70" t="s">
        <v>2336</v>
      </c>
      <c r="I562" s="148"/>
      <c r="J562" s="71">
        <v>49.60852208326682</v>
      </c>
      <c r="K562" s="71">
        <v>1.407636444580044</v>
      </c>
      <c r="L562" s="71">
        <v>2.2560191782582208</v>
      </c>
      <c r="M562" s="71">
        <v>42.316249686414018</v>
      </c>
      <c r="N562" s="71">
        <v>26.32481592464401</v>
      </c>
      <c r="O562" s="71">
        <v>21.817009607328661</v>
      </c>
      <c r="P562" s="71">
        <v>18.838778609301468</v>
      </c>
      <c r="Q562" s="71">
        <v>1.24746709510159</v>
      </c>
      <c r="R562" s="71">
        <v>22.657173456949089</v>
      </c>
      <c r="S562" s="71">
        <v>2.300600483547111</v>
      </c>
      <c r="T562" s="72"/>
      <c r="U562" s="71">
        <v>2256985</v>
      </c>
      <c r="V562" s="71">
        <v>567</v>
      </c>
      <c r="W562" s="71">
        <v>45</v>
      </c>
      <c r="X562" s="71">
        <v>7758</v>
      </c>
      <c r="Y562" s="71">
        <v>6995</v>
      </c>
      <c r="Z562" s="71">
        <v>11321</v>
      </c>
      <c r="AA562" s="71">
        <v>3807</v>
      </c>
      <c r="AB562" s="71">
        <v>17776</v>
      </c>
      <c r="AC562" s="71">
        <v>3950046</v>
      </c>
      <c r="AD562" s="71">
        <v>2.300600483547111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34.254000000000005</v>
      </c>
      <c r="BM562" s="71">
        <v>0</v>
      </c>
      <c r="BN562" s="72"/>
      <c r="BO562" s="71">
        <v>0</v>
      </c>
      <c r="BP562" s="71">
        <v>0</v>
      </c>
      <c r="BQ562" s="71">
        <v>0</v>
      </c>
      <c r="BR562" s="71">
        <v>0</v>
      </c>
      <c r="BS562" s="71">
        <v>2</v>
      </c>
      <c r="BT562" s="71">
        <v>0</v>
      </c>
      <c r="BU562"/>
      <c r="BV562" s="70">
        <v>34.253999999999998</v>
      </c>
      <c r="BW562" s="70">
        <v>0</v>
      </c>
      <c r="BX562" s="70">
        <v>0</v>
      </c>
      <c r="BY562" s="70">
        <v>0</v>
      </c>
      <c r="BZ562" s="70">
        <v>0</v>
      </c>
      <c r="CA562" s="70">
        <v>0</v>
      </c>
      <c r="CB562" s="70">
        <v>0</v>
      </c>
      <c r="CC562" s="70">
        <v>0</v>
      </c>
      <c r="CD562" s="70">
        <v>0</v>
      </c>
    </row>
    <row r="563" spans="1:82">
      <c r="A563" s="70" t="s">
        <v>2344</v>
      </c>
      <c r="B563" s="70">
        <v>43</v>
      </c>
      <c r="C563" s="70">
        <v>9</v>
      </c>
      <c r="D563" s="70">
        <v>3</v>
      </c>
      <c r="E563" s="70">
        <v>2012</v>
      </c>
      <c r="F563" s="70" t="s">
        <v>179</v>
      </c>
      <c r="G563" s="70" t="s">
        <v>2335</v>
      </c>
      <c r="H563" s="70" t="s">
        <v>2336</v>
      </c>
      <c r="I563" s="148"/>
      <c r="J563" s="71">
        <v>50.772640073492973</v>
      </c>
      <c r="K563" s="71">
        <v>1.3338139580262121</v>
      </c>
      <c r="L563" s="71">
        <v>2.2605337594509018</v>
      </c>
      <c r="M563" s="71">
        <v>46.260856133649249</v>
      </c>
      <c r="N563" s="71">
        <v>30.251217355196921</v>
      </c>
      <c r="O563" s="71">
        <v>21.84990821112612</v>
      </c>
      <c r="P563" s="71">
        <v>18.980798205164664</v>
      </c>
      <c r="Q563" s="71">
        <v>1.39316584953818</v>
      </c>
      <c r="R563" s="71">
        <v>27.71752898597336</v>
      </c>
      <c r="S563" s="71">
        <v>2.363304424870682</v>
      </c>
      <c r="T563" s="72"/>
      <c r="U563" s="71">
        <v>2265890</v>
      </c>
      <c r="V563" s="71">
        <v>567</v>
      </c>
      <c r="W563" s="71">
        <v>45</v>
      </c>
      <c r="X563" s="71">
        <v>7758</v>
      </c>
      <c r="Y563" s="71">
        <v>7361</v>
      </c>
      <c r="Z563" s="71">
        <v>11428</v>
      </c>
      <c r="AA563" s="71">
        <v>3814</v>
      </c>
      <c r="AB563" s="71">
        <v>18272</v>
      </c>
      <c r="AC563" s="71">
        <v>4707107.5</v>
      </c>
      <c r="AD563" s="71">
        <v>2.363304424870682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40.353000000000002</v>
      </c>
      <c r="BM563" s="71">
        <v>0</v>
      </c>
      <c r="BN563" s="72"/>
      <c r="BO563" s="71">
        <v>0</v>
      </c>
      <c r="BP563" s="71">
        <v>0</v>
      </c>
      <c r="BQ563" s="71">
        <v>0</v>
      </c>
      <c r="BR563" s="71">
        <v>0</v>
      </c>
      <c r="BS563" s="71">
        <v>2</v>
      </c>
      <c r="BT563" s="71">
        <v>0</v>
      </c>
      <c r="BU563"/>
      <c r="BV563" s="70">
        <v>40.353000000000002</v>
      </c>
      <c r="BW563" s="70">
        <v>0</v>
      </c>
      <c r="BX563" s="70">
        <v>0</v>
      </c>
      <c r="BY563" s="70">
        <v>0</v>
      </c>
      <c r="BZ563" s="70">
        <v>0</v>
      </c>
      <c r="CA563" s="70">
        <v>0</v>
      </c>
      <c r="CB563" s="70">
        <v>0</v>
      </c>
      <c r="CC563" s="70">
        <v>0</v>
      </c>
      <c r="CD563" s="70">
        <v>0</v>
      </c>
    </row>
    <row r="564" spans="1:82">
      <c r="A564" s="70" t="s">
        <v>2345</v>
      </c>
      <c r="B564" s="70">
        <v>44</v>
      </c>
      <c r="C564" s="70">
        <v>10</v>
      </c>
      <c r="D564" s="70">
        <v>3</v>
      </c>
      <c r="E564" s="70">
        <v>2013</v>
      </c>
      <c r="F564" s="70" t="s">
        <v>180</v>
      </c>
      <c r="G564" s="70" t="s">
        <v>2335</v>
      </c>
      <c r="H564" s="70" t="s">
        <v>2336</v>
      </c>
      <c r="I564" s="148"/>
      <c r="J564" s="71">
        <v>51.838667361861383</v>
      </c>
      <c r="K564" s="71">
        <v>1.189221681095179</v>
      </c>
      <c r="L564" s="71">
        <v>2.169104372541931</v>
      </c>
      <c r="M564" s="71">
        <v>45.150482225415637</v>
      </c>
      <c r="N564" s="71">
        <v>29.879670583035342</v>
      </c>
      <c r="O564" s="71">
        <v>21.058804483097447</v>
      </c>
      <c r="P564" s="71">
        <v>18.972392167732082</v>
      </c>
      <c r="Q564" s="71">
        <v>1.3997368032748301</v>
      </c>
      <c r="R564" s="71">
        <v>28.863072423855279</v>
      </c>
      <c r="S564" s="71">
        <v>2.4884641824234892</v>
      </c>
      <c r="T564" s="72"/>
      <c r="U564" s="71">
        <v>2167871</v>
      </c>
      <c r="V564" s="71">
        <v>567</v>
      </c>
      <c r="W564" s="71">
        <v>45</v>
      </c>
      <c r="X564" s="71">
        <v>7758</v>
      </c>
      <c r="Y564" s="71">
        <v>7356</v>
      </c>
      <c r="Z564" s="71">
        <v>11506</v>
      </c>
      <c r="AA564" s="71">
        <v>3798</v>
      </c>
      <c r="AB564" s="71">
        <v>18095</v>
      </c>
      <c r="AC564" s="71">
        <v>4784683.75</v>
      </c>
      <c r="AD564" s="71">
        <v>2.4884641824234892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45.108999999999995</v>
      </c>
      <c r="BM564" s="71">
        <v>0</v>
      </c>
      <c r="BN564" s="72"/>
      <c r="BO564" s="71">
        <v>0</v>
      </c>
      <c r="BP564" s="71">
        <v>0</v>
      </c>
      <c r="BQ564" s="71">
        <v>0</v>
      </c>
      <c r="BR564" s="71">
        <v>0</v>
      </c>
      <c r="BS564" s="71">
        <v>2</v>
      </c>
      <c r="BT564" s="71">
        <v>0</v>
      </c>
      <c r="BU564"/>
      <c r="BV564" s="70">
        <v>45.109000000000002</v>
      </c>
      <c r="BW564" s="70">
        <v>0</v>
      </c>
      <c r="BX564" s="70">
        <v>0</v>
      </c>
      <c r="BY564" s="70">
        <v>0</v>
      </c>
      <c r="BZ564" s="70">
        <v>0</v>
      </c>
      <c r="CA564" s="70">
        <v>0</v>
      </c>
      <c r="CB564" s="70">
        <v>0</v>
      </c>
      <c r="CC564" s="70">
        <v>0</v>
      </c>
      <c r="CD564" s="70">
        <v>0</v>
      </c>
    </row>
    <row r="565" spans="1:82">
      <c r="A565" s="70" t="s">
        <v>2346</v>
      </c>
      <c r="B565" s="70">
        <v>45</v>
      </c>
      <c r="C565" s="70">
        <v>11</v>
      </c>
      <c r="D565" s="70">
        <v>3</v>
      </c>
      <c r="E565" s="70">
        <v>2014</v>
      </c>
      <c r="F565" s="70" t="s">
        <v>181</v>
      </c>
      <c r="G565" s="70" t="s">
        <v>2335</v>
      </c>
      <c r="H565" s="70" t="s">
        <v>2336</v>
      </c>
      <c r="I565" s="148"/>
      <c r="J565" s="71">
        <v>45.739933576255012</v>
      </c>
      <c r="K565" s="71">
        <v>1.2476544154004869</v>
      </c>
      <c r="L565" s="71">
        <v>1.4227431948119289</v>
      </c>
      <c r="M565" s="71">
        <v>39.507637060933071</v>
      </c>
      <c r="N565" s="71">
        <v>29.064958302851899</v>
      </c>
      <c r="O565" s="71">
        <v>20.017229713275068</v>
      </c>
      <c r="P565" s="71">
        <v>19.020794473998436</v>
      </c>
      <c r="Q565" s="71">
        <v>1.3262651718484</v>
      </c>
      <c r="R565" s="71">
        <v>28.72186484987774</v>
      </c>
      <c r="S565" s="71">
        <v>2.8594482973253208</v>
      </c>
      <c r="T565" s="72"/>
      <c r="U565" s="71">
        <v>2126214</v>
      </c>
      <c r="V565" s="71">
        <v>515</v>
      </c>
      <c r="W565" s="71">
        <v>25</v>
      </c>
      <c r="X565" s="71">
        <v>7008</v>
      </c>
      <c r="Y565" s="71">
        <v>7369</v>
      </c>
      <c r="Z565" s="71">
        <v>11519</v>
      </c>
      <c r="AA565" s="71">
        <v>3788</v>
      </c>
      <c r="AB565" s="71">
        <v>17870</v>
      </c>
      <c r="AC565" s="71">
        <v>4776246.75</v>
      </c>
      <c r="AD565" s="71">
        <v>2.8594482973253208</v>
      </c>
      <c r="AE565" s="72"/>
      <c r="AF565" s="71"/>
      <c r="AG565" s="71"/>
      <c r="AH565" s="71"/>
      <c r="AI565" s="71"/>
      <c r="AJ565" s="71"/>
      <c r="AK565" s="71"/>
      <c r="AL565" s="71"/>
      <c r="AM565" s="71"/>
      <c r="AN565" s="71"/>
      <c r="AO565" s="71"/>
      <c r="AP565" s="71"/>
      <c r="AQ565" s="72"/>
      <c r="AR565" s="71">
        <v>107</v>
      </c>
      <c r="AS565" s="71">
        <v>33</v>
      </c>
      <c r="AT565" s="71">
        <v>0</v>
      </c>
      <c r="AU565" s="71">
        <v>0</v>
      </c>
      <c r="AV565" s="71">
        <v>0</v>
      </c>
      <c r="AW565" s="71">
        <v>0</v>
      </c>
      <c r="AX565" s="71"/>
      <c r="AY565" s="72"/>
      <c r="AZ565" s="71">
        <v>468.2</v>
      </c>
      <c r="BA565" s="71">
        <v>1558.4</v>
      </c>
      <c r="BB565" s="71">
        <v>0</v>
      </c>
      <c r="BC565" s="71">
        <v>0</v>
      </c>
      <c r="BD565" s="71">
        <v>0</v>
      </c>
      <c r="BE565" s="71">
        <v>0</v>
      </c>
      <c r="BF565" s="71"/>
      <c r="BG565" s="72"/>
      <c r="BH565" s="71">
        <v>0</v>
      </c>
      <c r="BI565" s="71">
        <v>0</v>
      </c>
      <c r="BJ565" s="71">
        <v>0</v>
      </c>
      <c r="BK565" s="71">
        <v>0</v>
      </c>
      <c r="BL565" s="71">
        <v>44.226999999999997</v>
      </c>
      <c r="BM565" s="71">
        <v>0</v>
      </c>
      <c r="BN565" s="72"/>
      <c r="BO565" s="71">
        <v>0</v>
      </c>
      <c r="BP565" s="71">
        <v>0</v>
      </c>
      <c r="BQ565" s="71">
        <v>0</v>
      </c>
      <c r="BR565" s="71">
        <v>0</v>
      </c>
      <c r="BS565" s="71">
        <v>2</v>
      </c>
      <c r="BT565" s="71">
        <v>0</v>
      </c>
      <c r="BU565"/>
      <c r="BV565" s="70">
        <v>44.226999999999997</v>
      </c>
      <c r="BW565" s="70">
        <v>0</v>
      </c>
      <c r="BX565" s="70">
        <v>0</v>
      </c>
      <c r="BY565" s="70">
        <v>0</v>
      </c>
      <c r="BZ565" s="70">
        <v>0</v>
      </c>
      <c r="CA565" s="70">
        <v>0</v>
      </c>
      <c r="CB565" s="70">
        <v>0</v>
      </c>
      <c r="CC565" s="70">
        <v>0</v>
      </c>
      <c r="CD565" s="70">
        <v>0</v>
      </c>
    </row>
    <row r="566" spans="1:82">
      <c r="A566" s="70" t="s">
        <v>2347</v>
      </c>
      <c r="B566" s="70">
        <v>46</v>
      </c>
      <c r="C566" s="70">
        <v>12</v>
      </c>
      <c r="D566" s="70">
        <v>3</v>
      </c>
      <c r="E566" s="70">
        <v>2015</v>
      </c>
      <c r="F566" s="70" t="s">
        <v>182</v>
      </c>
      <c r="G566" s="70" t="s">
        <v>2335</v>
      </c>
      <c r="H566" s="70" t="s">
        <v>2336</v>
      </c>
      <c r="I566" s="148"/>
      <c r="J566" s="71">
        <v>45.275804417316692</v>
      </c>
      <c r="K566" s="71">
        <v>1.1937709224885269</v>
      </c>
      <c r="L566" s="71">
        <v>1.4326643621716399</v>
      </c>
      <c r="M566" s="71">
        <v>43.959721251008361</v>
      </c>
      <c r="N566" s="71">
        <v>27.4912557822047</v>
      </c>
      <c r="O566" s="71">
        <v>19.83330665742951</v>
      </c>
      <c r="P566" s="71">
        <v>18.985569051115551</v>
      </c>
      <c r="Q566" s="71">
        <v>1.2752241345959301</v>
      </c>
      <c r="R566" s="71">
        <v>27.963890217784321</v>
      </c>
      <c r="S566" s="71">
        <v>2.6454787313382968</v>
      </c>
      <c r="T566" s="72"/>
      <c r="U566" s="71">
        <v>2351482</v>
      </c>
      <c r="V566" s="71">
        <v>515</v>
      </c>
      <c r="W566" s="71">
        <v>25</v>
      </c>
      <c r="X566" s="71">
        <v>7008</v>
      </c>
      <c r="Y566" s="71">
        <v>7390</v>
      </c>
      <c r="Z566" s="71">
        <v>11523</v>
      </c>
      <c r="AA566" s="71">
        <v>3778</v>
      </c>
      <c r="AB566" s="71">
        <v>17552</v>
      </c>
      <c r="AC566" s="71">
        <v>4779970.75</v>
      </c>
      <c r="AD566" s="71">
        <v>2.6454787313382968</v>
      </c>
      <c r="AE566" s="72"/>
      <c r="AF566" s="71">
        <v>25407839.44255767</v>
      </c>
      <c r="AG566" s="71">
        <v>935240.67193040194</v>
      </c>
      <c r="AH566" s="71">
        <v>274220.53173806821</v>
      </c>
      <c r="AI566" s="71">
        <v>53749038.468510807</v>
      </c>
      <c r="AJ566" s="71">
        <v>40514961.577528588</v>
      </c>
      <c r="AK566" s="71">
        <v>0</v>
      </c>
      <c r="AL566" s="71">
        <v>0</v>
      </c>
      <c r="AM566" s="71">
        <v>2405427.9721291969</v>
      </c>
      <c r="AN566" s="71">
        <v>0</v>
      </c>
      <c r="AO566" s="71">
        <v>0</v>
      </c>
      <c r="AP566" s="71">
        <v>123286728.66439474</v>
      </c>
      <c r="AQ566" s="72"/>
      <c r="AR566" s="71">
        <v>123</v>
      </c>
      <c r="AS566" s="71">
        <v>57</v>
      </c>
      <c r="AT566" s="71">
        <v>0</v>
      </c>
      <c r="AU566" s="71">
        <v>0</v>
      </c>
      <c r="AV566" s="71">
        <v>0</v>
      </c>
      <c r="AW566" s="71">
        <v>0</v>
      </c>
      <c r="AX566" s="71"/>
      <c r="AY566" s="72"/>
      <c r="AZ566" s="71">
        <v>534</v>
      </c>
      <c r="BA566" s="71">
        <v>3182</v>
      </c>
      <c r="BB566" s="71">
        <v>0</v>
      </c>
      <c r="BC566" s="71">
        <v>0</v>
      </c>
      <c r="BD566" s="71">
        <v>0</v>
      </c>
      <c r="BE566" s="71">
        <v>0</v>
      </c>
      <c r="BF566" s="71"/>
      <c r="BG566" s="72"/>
      <c r="BH566" s="71">
        <v>0</v>
      </c>
      <c r="BI566" s="71">
        <v>0</v>
      </c>
      <c r="BJ566" s="71">
        <v>0</v>
      </c>
      <c r="BK566" s="71">
        <v>0</v>
      </c>
      <c r="BL566" s="71">
        <v>40.627000000000002</v>
      </c>
      <c r="BM566" s="71">
        <v>0</v>
      </c>
      <c r="BN566" s="72"/>
      <c r="BO566" s="71">
        <v>0</v>
      </c>
      <c r="BP566" s="71">
        <v>0</v>
      </c>
      <c r="BQ566" s="71">
        <v>0</v>
      </c>
      <c r="BR566" s="71">
        <v>0</v>
      </c>
      <c r="BS566" s="71">
        <v>2</v>
      </c>
      <c r="BT566" s="71">
        <v>0</v>
      </c>
      <c r="BU566"/>
      <c r="BV566" s="70">
        <v>40.627000000000002</v>
      </c>
      <c r="BW566" s="70">
        <v>0</v>
      </c>
      <c r="BX566" s="70">
        <v>0</v>
      </c>
      <c r="BY566" s="70">
        <v>0</v>
      </c>
      <c r="BZ566" s="70">
        <v>0</v>
      </c>
      <c r="CA566" s="70">
        <v>0</v>
      </c>
      <c r="CB566" s="70">
        <v>0</v>
      </c>
      <c r="CC566" s="70">
        <v>0</v>
      </c>
      <c r="CD566" s="70">
        <v>0</v>
      </c>
    </row>
    <row r="567" spans="1:82">
      <c r="A567" s="70" t="s">
        <v>2348</v>
      </c>
      <c r="B567" s="70">
        <v>47</v>
      </c>
      <c r="C567" s="70">
        <v>13</v>
      </c>
      <c r="D567" s="70">
        <v>3</v>
      </c>
      <c r="E567" s="70">
        <v>2016</v>
      </c>
      <c r="F567" s="70" t="s">
        <v>155</v>
      </c>
      <c r="G567" s="70" t="s">
        <v>2335</v>
      </c>
      <c r="H567" s="70" t="s">
        <v>2336</v>
      </c>
      <c r="I567" s="148"/>
      <c r="J567" s="71">
        <v>51.413388535456043</v>
      </c>
      <c r="K567" s="71">
        <v>1.1090147864460944</v>
      </c>
      <c r="L567" s="71">
        <v>1.4225809822536701</v>
      </c>
      <c r="M567" s="71">
        <v>32.155401215982387</v>
      </c>
      <c r="N567" s="71">
        <v>24.505874150218791</v>
      </c>
      <c r="O567" s="71">
        <v>19.541452520950173</v>
      </c>
      <c r="P567" s="71">
        <v>18.142467701782721</v>
      </c>
      <c r="Q567" s="71">
        <v>1.2292798127241309</v>
      </c>
      <c r="R567" s="71">
        <v>28.344294120083198</v>
      </c>
      <c r="S567" s="71">
        <v>2.8008737810235274</v>
      </c>
      <c r="T567" s="72"/>
      <c r="U567" s="71">
        <v>2406226</v>
      </c>
      <c r="V567" s="71">
        <v>515</v>
      </c>
      <c r="W567" s="71">
        <v>25</v>
      </c>
      <c r="X567" s="71">
        <v>7008</v>
      </c>
      <c r="Y567" s="71">
        <v>7482</v>
      </c>
      <c r="Z567" s="71">
        <v>11493</v>
      </c>
      <c r="AA567" s="71">
        <v>3734</v>
      </c>
      <c r="AB567" s="71">
        <v>17404</v>
      </c>
      <c r="AC567" s="71">
        <v>4840926.4292165805</v>
      </c>
      <c r="AD567" s="71">
        <v>2.8008737810235269</v>
      </c>
      <c r="AE567" s="72"/>
      <c r="AF567" s="71">
        <v>28900067.857436821</v>
      </c>
      <c r="AG567" s="71">
        <v>833822.76395653177</v>
      </c>
      <c r="AH567" s="71">
        <v>245894.20885933659</v>
      </c>
      <c r="AI567" s="71">
        <v>50021227.278172418</v>
      </c>
      <c r="AJ567" s="71">
        <v>35210532.151287407</v>
      </c>
      <c r="AK567" s="71">
        <v>0</v>
      </c>
      <c r="AL567" s="71">
        <v>0</v>
      </c>
      <c r="AM567" s="71">
        <v>2386998.2167524332</v>
      </c>
      <c r="AN567" s="71">
        <v>0</v>
      </c>
      <c r="AO567" s="71">
        <v>0</v>
      </c>
      <c r="AP567" s="71">
        <v>117598542.47646496</v>
      </c>
      <c r="AQ567" s="72"/>
      <c r="AR567" s="71">
        <v>150</v>
      </c>
      <c r="AS567" s="71">
        <v>70</v>
      </c>
      <c r="AT567" s="71">
        <v>0</v>
      </c>
      <c r="AU567" s="71">
        <v>0</v>
      </c>
      <c r="AV567" s="71">
        <v>0</v>
      </c>
      <c r="AW567" s="71">
        <v>0</v>
      </c>
      <c r="AX567" s="71"/>
      <c r="AY567" s="72"/>
      <c r="AZ567" s="71">
        <v>659.90000000000009</v>
      </c>
      <c r="BA567" s="71">
        <v>3375</v>
      </c>
      <c r="BB567" s="71">
        <v>0</v>
      </c>
      <c r="BC567" s="71">
        <v>0</v>
      </c>
      <c r="BD567" s="71">
        <v>0</v>
      </c>
      <c r="BE567" s="71">
        <v>0</v>
      </c>
      <c r="BF567" s="71"/>
      <c r="BG567" s="72"/>
      <c r="BH567" s="71">
        <v>0</v>
      </c>
      <c r="BI567" s="71">
        <v>0</v>
      </c>
      <c r="BJ567" s="71">
        <v>0</v>
      </c>
      <c r="BK567" s="71">
        <v>0</v>
      </c>
      <c r="BL567" s="71">
        <v>40.771999999999998</v>
      </c>
      <c r="BM567" s="71">
        <v>0</v>
      </c>
      <c r="BN567" s="72"/>
      <c r="BO567" s="71">
        <v>0</v>
      </c>
      <c r="BP567" s="71">
        <v>0</v>
      </c>
      <c r="BQ567" s="71">
        <v>0</v>
      </c>
      <c r="BR567" s="71">
        <v>0</v>
      </c>
      <c r="BS567" s="71">
        <v>2</v>
      </c>
      <c r="BT567" s="71">
        <v>0</v>
      </c>
      <c r="BU567"/>
      <c r="BV567" s="70">
        <v>40.771999999999998</v>
      </c>
      <c r="BW567" s="70">
        <v>0</v>
      </c>
      <c r="BX567" s="70">
        <v>0</v>
      </c>
      <c r="BY567" s="70">
        <v>0</v>
      </c>
      <c r="BZ567" s="70">
        <v>0</v>
      </c>
      <c r="CA567" s="70">
        <v>0</v>
      </c>
      <c r="CB567" s="70">
        <v>0</v>
      </c>
      <c r="CC567" s="70">
        <v>0</v>
      </c>
      <c r="CD567" s="70">
        <v>0</v>
      </c>
    </row>
    <row r="568" spans="1:82">
      <c r="A568" s="70" t="s">
        <v>2349</v>
      </c>
      <c r="B568" s="70">
        <v>48</v>
      </c>
      <c r="C568" s="70">
        <v>14</v>
      </c>
      <c r="D568" s="70">
        <v>3</v>
      </c>
      <c r="E568" s="70">
        <v>2017</v>
      </c>
      <c r="F568" s="70" t="s">
        <v>156</v>
      </c>
      <c r="G568" s="70" t="s">
        <v>2335</v>
      </c>
      <c r="H568" s="70" t="s">
        <v>2336</v>
      </c>
      <c r="I568" s="148"/>
      <c r="J568" s="71">
        <v>46.03631143075782</v>
      </c>
      <c r="K568" s="71">
        <v>1.1041831589907836</v>
      </c>
      <c r="L568" s="71">
        <v>1.4165962818671634</v>
      </c>
      <c r="M568" s="71">
        <v>29.244264491252846</v>
      </c>
      <c r="N568" s="71">
        <v>26.645237375496098</v>
      </c>
      <c r="O568" s="71">
        <v>19.192476732229068</v>
      </c>
      <c r="P568" s="71">
        <v>17.805456238715635</v>
      </c>
      <c r="Q568" s="71">
        <v>1.17501209006924</v>
      </c>
      <c r="R568" s="71">
        <v>28.0922689508071</v>
      </c>
      <c r="S568" s="71">
        <v>2.9652739666108645</v>
      </c>
      <c r="T568" s="72"/>
      <c r="U568" s="71">
        <v>2542039</v>
      </c>
      <c r="V568" s="71">
        <v>515</v>
      </c>
      <c r="W568" s="71">
        <v>25</v>
      </c>
      <c r="X568" s="71">
        <v>7008</v>
      </c>
      <c r="Y568" s="71">
        <v>7549</v>
      </c>
      <c r="Z568" s="71">
        <v>11475</v>
      </c>
      <c r="AA568" s="71">
        <v>3688</v>
      </c>
      <c r="AB568" s="71">
        <v>17203</v>
      </c>
      <c r="AC568" s="71">
        <v>4893082.9999999991</v>
      </c>
      <c r="AD568" s="71">
        <v>2.965273966610865</v>
      </c>
      <c r="AE568" s="72"/>
      <c r="AF568" s="71">
        <v>28481189.690935388</v>
      </c>
      <c r="AG568" s="71">
        <v>840235.50170603686</v>
      </c>
      <c r="AH568" s="71">
        <v>294325.76842863928</v>
      </c>
      <c r="AI568" s="71">
        <v>47334534.934079938</v>
      </c>
      <c r="AJ568" s="71">
        <v>39211366.349881232</v>
      </c>
      <c r="AK568" s="71">
        <v>0</v>
      </c>
      <c r="AL568" s="71">
        <v>0</v>
      </c>
      <c r="AM568" s="71">
        <v>2363122.4740639059</v>
      </c>
      <c r="AN568" s="71">
        <v>0</v>
      </c>
      <c r="AO568" s="71">
        <v>0</v>
      </c>
      <c r="AP568" s="71">
        <v>118524774.71909514</v>
      </c>
      <c r="AQ568" s="72"/>
      <c r="AR568" s="71">
        <v>165</v>
      </c>
      <c r="AS568" s="71">
        <v>82</v>
      </c>
      <c r="AT568" s="71">
        <v>0</v>
      </c>
      <c r="AU568" s="71">
        <v>0</v>
      </c>
      <c r="AV568" s="71">
        <v>0</v>
      </c>
      <c r="AW568" s="71">
        <v>0</v>
      </c>
      <c r="AX568" s="71"/>
      <c r="AY568" s="72"/>
      <c r="AZ568" s="71">
        <v>737</v>
      </c>
      <c r="BA568" s="71">
        <v>3865.599999999999</v>
      </c>
      <c r="BB568" s="71">
        <v>0</v>
      </c>
      <c r="BC568" s="71">
        <v>0</v>
      </c>
      <c r="BD568" s="71">
        <v>0</v>
      </c>
      <c r="BE568" s="71">
        <v>0</v>
      </c>
      <c r="BF568" s="71"/>
      <c r="BG568" s="72"/>
      <c r="BH568" s="71">
        <v>0</v>
      </c>
      <c r="BI568" s="71">
        <v>0</v>
      </c>
      <c r="BJ568" s="71">
        <v>0</v>
      </c>
      <c r="BK568" s="71">
        <v>0</v>
      </c>
      <c r="BL568" s="71">
        <v>38.522000000000006</v>
      </c>
      <c r="BM568" s="71">
        <v>0</v>
      </c>
      <c r="BN568" s="72"/>
      <c r="BO568" s="71">
        <v>0</v>
      </c>
      <c r="BP568" s="71">
        <v>0</v>
      </c>
      <c r="BQ568" s="71">
        <v>0</v>
      </c>
      <c r="BR568" s="71">
        <v>0</v>
      </c>
      <c r="BS568" s="71">
        <v>2</v>
      </c>
      <c r="BT568" s="71">
        <v>0</v>
      </c>
      <c r="BU568"/>
      <c r="BV568" s="70">
        <v>38.521999999999998</v>
      </c>
      <c r="BW568" s="70">
        <v>0</v>
      </c>
      <c r="BX568" s="70">
        <v>0</v>
      </c>
      <c r="BY568" s="70">
        <v>0</v>
      </c>
      <c r="BZ568" s="70">
        <v>0</v>
      </c>
      <c r="CA568" s="70">
        <v>0</v>
      </c>
      <c r="CB568" s="70">
        <v>0</v>
      </c>
      <c r="CC568" s="70">
        <v>0</v>
      </c>
      <c r="CD568" s="70">
        <v>0</v>
      </c>
    </row>
    <row r="569" spans="1:82">
      <c r="A569" s="70" t="s">
        <v>2350</v>
      </c>
      <c r="B569" s="70">
        <v>49</v>
      </c>
      <c r="C569" s="70">
        <v>15</v>
      </c>
      <c r="D569" s="70">
        <v>3</v>
      </c>
      <c r="E569" s="70">
        <v>2018</v>
      </c>
      <c r="F569" s="70" t="s">
        <v>183</v>
      </c>
      <c r="G569" s="70" t="s">
        <v>2335</v>
      </c>
      <c r="H569" s="70" t="s">
        <v>2336</v>
      </c>
      <c r="I569" s="148"/>
      <c r="J569" s="71">
        <v>49.46619806201128</v>
      </c>
      <c r="K569" s="71">
        <v>1.041878685709323</v>
      </c>
      <c r="L569" s="71">
        <v>1.3287284350251092</v>
      </c>
      <c r="M569" s="71">
        <v>31.036276521632246</v>
      </c>
      <c r="N569" s="71">
        <v>25.211847049823273</v>
      </c>
      <c r="O569" s="71">
        <v>18.848303215767679</v>
      </c>
      <c r="P569" s="71">
        <v>17.800292367130094</v>
      </c>
      <c r="Q569" s="71">
        <v>1.07202341579268</v>
      </c>
      <c r="R569" s="71">
        <v>28.202799635215126</v>
      </c>
      <c r="S569" s="71">
        <v>2.4909170290834894</v>
      </c>
      <c r="T569" s="72"/>
      <c r="U569" s="71">
        <v>2721794</v>
      </c>
      <c r="V569" s="71">
        <v>515</v>
      </c>
      <c r="W569" s="71">
        <v>25</v>
      </c>
      <c r="X569" s="71">
        <v>7008</v>
      </c>
      <c r="Y569" s="71">
        <v>7521</v>
      </c>
      <c r="Z569" s="71">
        <v>11485</v>
      </c>
      <c r="AA569" s="71">
        <v>3724</v>
      </c>
      <c r="AB569" s="71">
        <v>16914</v>
      </c>
      <c r="AC569" s="71">
        <v>4893083</v>
      </c>
      <c r="AD569" s="71">
        <v>2.490917029083489</v>
      </c>
      <c r="AE569" s="72"/>
      <c r="AF569" s="71">
        <v>30102323.309000868</v>
      </c>
      <c r="AG569" s="71">
        <v>746133.58109134459</v>
      </c>
      <c r="AH569" s="71">
        <v>282752.08100229863</v>
      </c>
      <c r="AI569" s="71">
        <v>49050937.805718184</v>
      </c>
      <c r="AJ569" s="71">
        <v>37158717.112546854</v>
      </c>
      <c r="AK569" s="71">
        <v>0</v>
      </c>
      <c r="AL569" s="71">
        <v>0</v>
      </c>
      <c r="AM569" s="71">
        <v>2328230.8865768281</v>
      </c>
      <c r="AN569" s="71">
        <v>0</v>
      </c>
      <c r="AO569" s="71">
        <v>0</v>
      </c>
      <c r="AP569" s="71">
        <v>119669094.77593639</v>
      </c>
      <c r="AQ569" s="72"/>
      <c r="AR569" s="71">
        <v>182</v>
      </c>
      <c r="AS569" s="71">
        <v>87</v>
      </c>
      <c r="AT569" s="71">
        <v>0</v>
      </c>
      <c r="AU569" s="71">
        <v>0</v>
      </c>
      <c r="AV569" s="71">
        <v>0</v>
      </c>
      <c r="AW569" s="71">
        <v>0</v>
      </c>
      <c r="AX569" s="71"/>
      <c r="AY569" s="72"/>
      <c r="AZ569" s="71">
        <v>823.7</v>
      </c>
      <c r="BA569" s="71">
        <v>4019.5</v>
      </c>
      <c r="BB569" s="71">
        <v>0</v>
      </c>
      <c r="BC569" s="71">
        <v>0</v>
      </c>
      <c r="BD569" s="71">
        <v>0</v>
      </c>
      <c r="BE569" s="71">
        <v>0</v>
      </c>
      <c r="BF569" s="71"/>
      <c r="BG569" s="72"/>
      <c r="BH569" s="71">
        <v>0</v>
      </c>
      <c r="BI569" s="71">
        <v>0</v>
      </c>
      <c r="BJ569" s="71">
        <v>0</v>
      </c>
      <c r="BK569" s="71">
        <v>0</v>
      </c>
      <c r="BL569" s="71">
        <v>38.634</v>
      </c>
      <c r="BM569" s="71">
        <v>0</v>
      </c>
      <c r="BN569" s="72"/>
      <c r="BO569" s="71">
        <v>0</v>
      </c>
      <c r="BP569" s="71">
        <v>0</v>
      </c>
      <c r="BQ569" s="71">
        <v>0</v>
      </c>
      <c r="BR569" s="71">
        <v>0</v>
      </c>
      <c r="BS569" s="71">
        <v>2</v>
      </c>
      <c r="BT569" s="71">
        <v>0</v>
      </c>
      <c r="BU569"/>
      <c r="BV569" s="70">
        <v>38.634</v>
      </c>
      <c r="BW569" s="70">
        <v>0</v>
      </c>
      <c r="BX569" s="70">
        <v>0</v>
      </c>
      <c r="BY569" s="70">
        <v>0</v>
      </c>
      <c r="BZ569" s="70">
        <v>0</v>
      </c>
      <c r="CA569" s="70">
        <v>0</v>
      </c>
      <c r="CB569" s="70">
        <v>0</v>
      </c>
      <c r="CC569" s="70">
        <v>0</v>
      </c>
      <c r="CD569" s="70">
        <v>0</v>
      </c>
    </row>
    <row r="570" spans="1:82">
      <c r="A570" s="70" t="s">
        <v>2351</v>
      </c>
      <c r="B570" s="70">
        <v>50</v>
      </c>
      <c r="C570" s="70">
        <v>16</v>
      </c>
      <c r="D570" s="70">
        <v>3</v>
      </c>
      <c r="E570" s="70">
        <v>2019</v>
      </c>
      <c r="F570" s="70" t="s">
        <v>158</v>
      </c>
      <c r="G570" s="70" t="s">
        <v>2335</v>
      </c>
      <c r="H570" s="70" t="s">
        <v>2336</v>
      </c>
      <c r="I570" s="148"/>
      <c r="J570" s="71">
        <v>45.380977665856868</v>
      </c>
      <c r="K570" s="71">
        <v>0.95142783962755939</v>
      </c>
      <c r="L570" s="71">
        <v>1.3401607494398162</v>
      </c>
      <c r="M570" s="71">
        <v>30.33788775198391</v>
      </c>
      <c r="N570" s="71">
        <v>24.445690248865308</v>
      </c>
      <c r="O570" s="71">
        <v>18.315930620574658</v>
      </c>
      <c r="P570" s="71">
        <v>17.539627121563385</v>
      </c>
      <c r="Q570" s="71">
        <v>1.0313011890189001</v>
      </c>
      <c r="R570" s="71">
        <v>28.403595182399048</v>
      </c>
      <c r="S570" s="71">
        <v>2.4202593011841138</v>
      </c>
      <c r="T570" s="72"/>
      <c r="U570" s="71">
        <v>2504574</v>
      </c>
      <c r="V570" s="71">
        <v>515</v>
      </c>
      <c r="W570" s="71">
        <v>25</v>
      </c>
      <c r="X570" s="71">
        <v>7008</v>
      </c>
      <c r="Y570" s="71">
        <v>7648</v>
      </c>
      <c r="Z570" s="71">
        <v>11467</v>
      </c>
      <c r="AA570" s="71">
        <v>3642</v>
      </c>
      <c r="AB570" s="71">
        <v>16712</v>
      </c>
      <c r="AC570" s="71">
        <v>5008633.75</v>
      </c>
      <c r="AD570" s="71">
        <v>2.4202593011841138</v>
      </c>
      <c r="AE570" s="72"/>
      <c r="AF570" s="71">
        <v>27438983.551150389</v>
      </c>
      <c r="AG570" s="71">
        <v>720462.51861254568</v>
      </c>
      <c r="AH570" s="71">
        <v>299293.4784262316</v>
      </c>
      <c r="AI570" s="71">
        <v>49908676.185529627</v>
      </c>
      <c r="AJ570" s="71">
        <v>36253447.753999047</v>
      </c>
      <c r="AK570" s="71">
        <v>0</v>
      </c>
      <c r="AL570" s="71">
        <v>0</v>
      </c>
      <c r="AM570" s="71">
        <v>2276048.5921313572</v>
      </c>
      <c r="AN570" s="71">
        <v>0</v>
      </c>
      <c r="AO570" s="71">
        <v>0</v>
      </c>
      <c r="AP570" s="71">
        <v>116896912.0798492</v>
      </c>
      <c r="AQ570" s="72"/>
      <c r="AR570" s="71">
        <v>199</v>
      </c>
      <c r="AS570" s="71">
        <v>94</v>
      </c>
      <c r="AT570" s="71">
        <v>0</v>
      </c>
      <c r="AU570" s="71">
        <v>0</v>
      </c>
      <c r="AV570" s="71">
        <v>0</v>
      </c>
      <c r="AW570" s="71">
        <v>0</v>
      </c>
      <c r="AX570" s="71"/>
      <c r="AY570" s="72"/>
      <c r="AZ570" s="71">
        <v>924.89999999999986</v>
      </c>
      <c r="BA570" s="71">
        <v>4280.6000000000004</v>
      </c>
      <c r="BB570" s="71">
        <v>0</v>
      </c>
      <c r="BC570" s="71">
        <v>0</v>
      </c>
      <c r="BD570" s="71">
        <v>0</v>
      </c>
      <c r="BE570" s="71">
        <v>0</v>
      </c>
      <c r="BF570" s="71"/>
      <c r="BG570" s="72"/>
      <c r="BH570" s="71">
        <v>0</v>
      </c>
      <c r="BI570" s="71">
        <v>0</v>
      </c>
      <c r="BJ570" s="71">
        <v>0</v>
      </c>
      <c r="BK570" s="71">
        <v>0</v>
      </c>
      <c r="BL570" s="71">
        <v>36.420999999999999</v>
      </c>
      <c r="BM570" s="71">
        <v>0</v>
      </c>
      <c r="BN570" s="72"/>
      <c r="BO570" s="71">
        <v>0</v>
      </c>
      <c r="BP570" s="71">
        <v>0</v>
      </c>
      <c r="BQ570" s="71">
        <v>0</v>
      </c>
      <c r="BR570" s="71">
        <v>0</v>
      </c>
      <c r="BS570" s="71">
        <v>2</v>
      </c>
      <c r="BT570" s="71">
        <v>0</v>
      </c>
      <c r="BU570"/>
      <c r="BV570" s="70">
        <v>36.420999999999999</v>
      </c>
      <c r="BW570" s="70">
        <v>0</v>
      </c>
      <c r="BX570" s="70">
        <v>0</v>
      </c>
      <c r="BY570" s="70">
        <v>0</v>
      </c>
      <c r="BZ570" s="70">
        <v>0</v>
      </c>
      <c r="CA570" s="70">
        <v>0</v>
      </c>
      <c r="CB570" s="70">
        <v>0</v>
      </c>
      <c r="CC570" s="70">
        <v>0</v>
      </c>
      <c r="CD570" s="70">
        <v>0</v>
      </c>
    </row>
    <row r="571" spans="1:82">
      <c r="A571" s="70" t="s">
        <v>2352</v>
      </c>
      <c r="B571" s="70">
        <v>51</v>
      </c>
      <c r="C571" s="70">
        <v>17</v>
      </c>
      <c r="D571" s="70">
        <v>3</v>
      </c>
      <c r="E571" s="70">
        <v>2020</v>
      </c>
      <c r="F571" s="70" t="s">
        <v>159</v>
      </c>
      <c r="G571" s="70" t="s">
        <v>2335</v>
      </c>
      <c r="H571" s="70" t="s">
        <v>2336</v>
      </c>
      <c r="I571" s="148"/>
      <c r="J571" s="71">
        <v>31.112875738064581</v>
      </c>
      <c r="K571" s="71">
        <v>1.1071457415989581</v>
      </c>
      <c r="L571" s="71">
        <v>0</v>
      </c>
      <c r="M571" s="71">
        <v>24.693815080604693</v>
      </c>
      <c r="N571" s="71">
        <v>23.395301123368007</v>
      </c>
      <c r="O571" s="71">
        <v>16.05434196989814</v>
      </c>
      <c r="P571" s="71">
        <v>16.456445123492767</v>
      </c>
      <c r="Q571" s="71">
        <v>0.97072935003981697</v>
      </c>
      <c r="R571" s="71">
        <v>27.641219333477515</v>
      </c>
      <c r="S571" s="71">
        <v>3.0647588853034482</v>
      </c>
      <c r="T571" s="72"/>
      <c r="U571" s="71">
        <v>2080521</v>
      </c>
      <c r="V571" s="71">
        <v>510</v>
      </c>
      <c r="W571" s="71">
        <v>0</v>
      </c>
      <c r="X571" s="71">
        <v>6344</v>
      </c>
      <c r="Y571" s="71">
        <v>7671</v>
      </c>
      <c r="Z571" s="71">
        <v>11472</v>
      </c>
      <c r="AA571" s="71">
        <v>3632</v>
      </c>
      <c r="AB571" s="71">
        <v>16464</v>
      </c>
      <c r="AC571" s="71">
        <v>4899952.5</v>
      </c>
      <c r="AD571" s="71">
        <v>3.0647588853034482</v>
      </c>
      <c r="AE571" s="72"/>
      <c r="AF571" s="71">
        <v>22343627.85984306</v>
      </c>
      <c r="AG571" s="71">
        <v>790849.09352775803</v>
      </c>
      <c r="AH571" s="71">
        <v>0</v>
      </c>
      <c r="AI571" s="71">
        <v>41266977.374895662</v>
      </c>
      <c r="AJ571" s="71">
        <v>36305621.874209672</v>
      </c>
      <c r="AK571" s="71"/>
      <c r="AL571" s="71"/>
      <c r="AM571" s="71">
        <v>2148734.9188551474</v>
      </c>
      <c r="AN571" s="71"/>
      <c r="AO571" s="71"/>
      <c r="AP571" s="71">
        <v>102855811.12133129</v>
      </c>
      <c r="AQ571" s="72"/>
      <c r="AR571" s="71">
        <v>224</v>
      </c>
      <c r="AS571" s="71">
        <v>100</v>
      </c>
      <c r="AT571" s="71">
        <v>0</v>
      </c>
      <c r="AU571" s="71">
        <v>0</v>
      </c>
      <c r="AV571" s="71">
        <v>0</v>
      </c>
      <c r="AW571" s="71">
        <v>0</v>
      </c>
      <c r="AX571" s="71"/>
      <c r="AY571" s="72"/>
      <c r="AZ571" s="71">
        <v>1051.3</v>
      </c>
      <c r="BA571" s="71">
        <v>4526.7</v>
      </c>
      <c r="BB571" s="71">
        <v>0</v>
      </c>
      <c r="BC571" s="71">
        <v>0</v>
      </c>
      <c r="BD571" s="71">
        <v>0</v>
      </c>
      <c r="BE571" s="71">
        <v>0</v>
      </c>
      <c r="BF571" s="71"/>
      <c r="BG571" s="72"/>
      <c r="BH571" s="71">
        <v>0</v>
      </c>
      <c r="BI571" s="71">
        <v>0</v>
      </c>
      <c r="BJ571" s="71">
        <v>0</v>
      </c>
      <c r="BK571" s="71">
        <v>0</v>
      </c>
      <c r="BL571" s="71">
        <v>33.81</v>
      </c>
      <c r="BM571" s="71">
        <v>0</v>
      </c>
      <c r="BN571" s="72"/>
      <c r="BO571" s="71">
        <v>0</v>
      </c>
      <c r="BP571" s="71">
        <v>0</v>
      </c>
      <c r="BQ571" s="71">
        <v>0</v>
      </c>
      <c r="BR571" s="71">
        <v>0</v>
      </c>
      <c r="BS571" s="71">
        <v>2</v>
      </c>
      <c r="BT571" s="71">
        <v>0</v>
      </c>
      <c r="BU571"/>
      <c r="BV571" s="70">
        <v>33.81</v>
      </c>
      <c r="BW571" s="70">
        <v>0</v>
      </c>
      <c r="BX571" s="70">
        <v>0</v>
      </c>
      <c r="BY571" s="70">
        <v>0</v>
      </c>
      <c r="BZ571" s="70">
        <v>0</v>
      </c>
      <c r="CA571" s="70">
        <v>0</v>
      </c>
      <c r="CB571" s="70">
        <v>0</v>
      </c>
      <c r="CC571" s="70">
        <v>0</v>
      </c>
      <c r="CD571" s="70">
        <v>0</v>
      </c>
    </row>
    <row r="572" spans="1:82">
      <c r="A572" s="70" t="s">
        <v>2353</v>
      </c>
      <c r="B572" s="70">
        <v>51</v>
      </c>
      <c r="C572" s="70">
        <v>18</v>
      </c>
      <c r="D572" s="70">
        <v>3</v>
      </c>
      <c r="E572" s="70">
        <v>2021</v>
      </c>
      <c r="F572" s="70" t="s">
        <v>160</v>
      </c>
      <c r="G572" s="70" t="s">
        <v>2335</v>
      </c>
      <c r="H572" s="70" t="s">
        <v>2336</v>
      </c>
      <c r="I572" s="148"/>
      <c r="J572" s="71">
        <v>54.455490815457104</v>
      </c>
      <c r="K572" s="71">
        <v>1.1790210082203119</v>
      </c>
      <c r="L572" s="71">
        <v>0</v>
      </c>
      <c r="M572" s="71">
        <v>26.265009482019881</v>
      </c>
      <c r="N572" s="71">
        <v>24.477176372592211</v>
      </c>
      <c r="O572" s="71">
        <v>15.485991792619698</v>
      </c>
      <c r="P572" s="71">
        <v>16.792848184483397</v>
      </c>
      <c r="Q572" s="71">
        <v>0.93968210645433603</v>
      </c>
      <c r="R572" s="71">
        <v>28.076224316908156</v>
      </c>
      <c r="S572" s="71">
        <v>3.3028659047287641</v>
      </c>
      <c r="T572" s="72"/>
      <c r="U572" s="71">
        <v>3294730</v>
      </c>
      <c r="V572" s="71">
        <v>510</v>
      </c>
      <c r="W572" s="71">
        <v>0</v>
      </c>
      <c r="X572" s="71">
        <v>6344</v>
      </c>
      <c r="Y572" s="71">
        <v>7607</v>
      </c>
      <c r="Z572" s="71">
        <v>11394</v>
      </c>
      <c r="AA572" s="71">
        <v>3614</v>
      </c>
      <c r="AB572" s="71">
        <v>16094</v>
      </c>
      <c r="AC572" s="71">
        <v>4828337.5</v>
      </c>
      <c r="AD572" s="71">
        <v>3.3028659047287641</v>
      </c>
      <c r="AE572" s="72"/>
      <c r="AF572" s="71">
        <v>33328447.940040994</v>
      </c>
      <c r="AG572" s="71">
        <v>838112.64442100585</v>
      </c>
      <c r="AH572" s="71">
        <v>0</v>
      </c>
      <c r="AI572" s="71">
        <v>43374243.461275928</v>
      </c>
      <c r="AJ572" s="71">
        <v>36000880.271307267</v>
      </c>
      <c r="AK572" s="71">
        <v>0</v>
      </c>
      <c r="AL572" s="71">
        <v>0</v>
      </c>
      <c r="AM572" s="71">
        <v>2112561.0103787803</v>
      </c>
      <c r="AN572" s="71">
        <v>0</v>
      </c>
      <c r="AO572" s="71">
        <v>0</v>
      </c>
      <c r="AP572" s="71">
        <v>115654245.32742396</v>
      </c>
      <c r="AQ572" s="72"/>
      <c r="AR572" s="71">
        <v>243</v>
      </c>
      <c r="AS572" s="71">
        <v>101</v>
      </c>
      <c r="AT572" s="71">
        <v>0</v>
      </c>
      <c r="AU572" s="71">
        <v>0</v>
      </c>
      <c r="AV572" s="71">
        <v>0</v>
      </c>
      <c r="AW572" s="71">
        <v>0</v>
      </c>
      <c r="AX572" s="71"/>
      <c r="AY572" s="72"/>
      <c r="AZ572" s="71">
        <v>1163.4000000000001</v>
      </c>
      <c r="BA572" s="71">
        <v>4556.3999999999996</v>
      </c>
      <c r="BB572" s="71">
        <v>0</v>
      </c>
      <c r="BC572" s="71">
        <v>0</v>
      </c>
      <c r="BD572" s="71">
        <v>0</v>
      </c>
      <c r="BE572" s="71">
        <v>0</v>
      </c>
      <c r="BF572" s="71"/>
      <c r="BG572" s="72"/>
      <c r="BH572" s="71">
        <v>0</v>
      </c>
      <c r="BI572" s="71">
        <v>0</v>
      </c>
      <c r="BJ572" s="71">
        <v>0</v>
      </c>
      <c r="BK572" s="71">
        <v>0</v>
      </c>
      <c r="BL572" s="71">
        <v>33.082999999999998</v>
      </c>
      <c r="BM572" s="71">
        <v>0</v>
      </c>
      <c r="BN572" s="72"/>
      <c r="BO572" s="71">
        <v>0</v>
      </c>
      <c r="BP572" s="71">
        <v>0</v>
      </c>
      <c r="BQ572" s="71">
        <v>0</v>
      </c>
      <c r="BR572" s="71">
        <v>0</v>
      </c>
      <c r="BS572" s="71">
        <v>2</v>
      </c>
      <c r="BT572" s="71">
        <v>0</v>
      </c>
      <c r="BU572"/>
      <c r="BV572" s="70">
        <v>33.082999999999998</v>
      </c>
      <c r="BW572" s="70">
        <v>0</v>
      </c>
      <c r="BX572" s="70">
        <v>0</v>
      </c>
      <c r="BY572" s="70">
        <v>0</v>
      </c>
      <c r="BZ572" s="70">
        <v>0</v>
      </c>
      <c r="CA572" s="70">
        <v>0</v>
      </c>
      <c r="CB572" s="70">
        <v>0</v>
      </c>
      <c r="CC572" s="70">
        <v>0</v>
      </c>
      <c r="CD572" s="70">
        <v>0</v>
      </c>
    </row>
    <row r="573" spans="1:82">
      <c r="A573" s="70" t="s">
        <v>2354</v>
      </c>
      <c r="B573" s="70">
        <v>51</v>
      </c>
      <c r="C573" s="70">
        <v>19</v>
      </c>
      <c r="D573" s="70">
        <v>3</v>
      </c>
      <c r="E573" s="70">
        <v>2022</v>
      </c>
      <c r="F573" s="70" t="s">
        <v>161</v>
      </c>
      <c r="G573" s="70" t="s">
        <v>2335</v>
      </c>
      <c r="H573" s="70" t="s">
        <v>2336</v>
      </c>
      <c r="I573" s="148"/>
      <c r="J573" s="71">
        <v>32.940733546579899</v>
      </c>
      <c r="K573" s="71">
        <v>1.0577872209848489</v>
      </c>
      <c r="L573" s="71">
        <v>0</v>
      </c>
      <c r="M573" s="71">
        <v>25.246654837277905</v>
      </c>
      <c r="N573" s="71">
        <v>25.675475174731929</v>
      </c>
      <c r="O573" s="71">
        <v>16.241973136902818</v>
      </c>
      <c r="P573" s="71">
        <v>16.545271703073865</v>
      </c>
      <c r="Q573" s="71">
        <v>0.93791433082286657</v>
      </c>
      <c r="R573" s="71">
        <v>27.581836047079296</v>
      </c>
      <c r="S573" s="71">
        <v>3.0166547288254471</v>
      </c>
      <c r="T573" s="72"/>
      <c r="U573" s="71">
        <v>2299548</v>
      </c>
      <c r="V573" s="71">
        <v>510</v>
      </c>
      <c r="W573" s="71">
        <v>0</v>
      </c>
      <c r="X573" s="71">
        <v>6344</v>
      </c>
      <c r="Y573" s="71">
        <v>7635</v>
      </c>
      <c r="Z573" s="71">
        <v>11354</v>
      </c>
      <c r="AA573" s="71">
        <v>3615</v>
      </c>
      <c r="AB573" s="71">
        <v>15932</v>
      </c>
      <c r="AC573" s="71">
        <v>4802889.7499999991</v>
      </c>
      <c r="AD573" s="71">
        <v>3.0166547288254471</v>
      </c>
      <c r="AE573" s="72"/>
      <c r="AF573" s="71">
        <v>20809095.662120033</v>
      </c>
      <c r="AG573" s="71">
        <v>795187.31783223106</v>
      </c>
      <c r="AH573" s="71">
        <v>0</v>
      </c>
      <c r="AI573" s="71">
        <v>40910315.094308183</v>
      </c>
      <c r="AJ573" s="71">
        <v>39067736.775158465</v>
      </c>
      <c r="AK573" s="71">
        <v>0</v>
      </c>
      <c r="AL573" s="71">
        <v>0</v>
      </c>
      <c r="AM573" s="71">
        <v>2057256.0544941649</v>
      </c>
      <c r="AN573" s="71">
        <v>0</v>
      </c>
      <c r="AO573" s="71">
        <v>0</v>
      </c>
      <c r="AP573" s="71">
        <v>103639590.90391308</v>
      </c>
      <c r="AQ573" s="72"/>
      <c r="AR573" s="71">
        <v>270</v>
      </c>
      <c r="AS573" s="71">
        <v>106</v>
      </c>
      <c r="AT573" s="71">
        <v>0</v>
      </c>
      <c r="AU573" s="71">
        <v>0</v>
      </c>
      <c r="AV573" s="71">
        <v>0</v>
      </c>
      <c r="AW573" s="71">
        <v>0</v>
      </c>
      <c r="AX573" s="71"/>
      <c r="AY573" s="72"/>
      <c r="AZ573" s="71">
        <v>1328.7999999999997</v>
      </c>
      <c r="BA573" s="71">
        <v>4792.8999999999996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2355</v>
      </c>
      <c r="B574" s="70">
        <v>51</v>
      </c>
      <c r="C574" s="70">
        <v>20</v>
      </c>
      <c r="D574" s="70">
        <v>3</v>
      </c>
      <c r="E574" s="70">
        <v>2023</v>
      </c>
      <c r="F574" s="70" t="s">
        <v>1539</v>
      </c>
      <c r="G574" s="70" t="s">
        <v>2335</v>
      </c>
      <c r="H574" s="70" t="s">
        <v>2336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301</v>
      </c>
      <c r="AS574" s="71">
        <v>108</v>
      </c>
      <c r="AT574" s="71">
        <v>0</v>
      </c>
      <c r="AU574" s="71">
        <v>0</v>
      </c>
      <c r="AV574" s="71">
        <v>0</v>
      </c>
      <c r="AW574" s="71">
        <v>0</v>
      </c>
      <c r="AX574" s="71"/>
      <c r="AY574" s="72"/>
      <c r="AZ574" s="71">
        <v>1517.8000000000006</v>
      </c>
      <c r="BA574" s="71">
        <v>4883.5999999999995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2356</v>
      </c>
      <c r="B575" s="70">
        <v>51</v>
      </c>
      <c r="C575" s="70">
        <v>21</v>
      </c>
      <c r="D575" s="70">
        <v>3</v>
      </c>
      <c r="E575" s="70">
        <v>2024</v>
      </c>
      <c r="F575" s="70" t="s">
        <v>1554</v>
      </c>
      <c r="G575" s="70" t="s">
        <v>2335</v>
      </c>
      <c r="H575" s="70" t="s">
        <v>2336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2357</v>
      </c>
      <c r="B576" s="70">
        <v>137</v>
      </c>
      <c r="C576" s="70">
        <v>1</v>
      </c>
      <c r="D576" s="70">
        <v>9</v>
      </c>
      <c r="E576" s="70">
        <v>1990</v>
      </c>
      <c r="F576" s="70" t="s">
        <v>787</v>
      </c>
      <c r="G576" s="70" t="s">
        <v>2358</v>
      </c>
      <c r="H576" s="70" t="s">
        <v>2359</v>
      </c>
      <c r="I576" s="148"/>
      <c r="J576" s="71">
        <v>40.685288736599503</v>
      </c>
      <c r="K576" s="71">
        <v>3.014053500170959</v>
      </c>
      <c r="L576" s="71">
        <v>8.1684856072758443</v>
      </c>
      <c r="M576" s="71">
        <v>20.74604389425382</v>
      </c>
      <c r="N576" s="71">
        <v>19.96176818868468</v>
      </c>
      <c r="O576" s="71">
        <v>16.432793190268171</v>
      </c>
      <c r="P576" s="71">
        <v>20.29973149354721</v>
      </c>
      <c r="Q576" s="71">
        <v>1.56030126303431</v>
      </c>
      <c r="R576" s="71">
        <v>1.528852472419105E-2</v>
      </c>
      <c r="S576" s="71">
        <v>1.665418250072136</v>
      </c>
      <c r="T576" s="72"/>
      <c r="U576" s="71">
        <v>984101</v>
      </c>
      <c r="V576" s="71">
        <v>1024</v>
      </c>
      <c r="W576" s="71">
        <v>79</v>
      </c>
      <c r="X576" s="71">
        <v>6989</v>
      </c>
      <c r="Y576" s="71">
        <v>8984</v>
      </c>
      <c r="Z576" s="71">
        <v>6759</v>
      </c>
      <c r="AA576" s="71">
        <v>4929</v>
      </c>
      <c r="AB576" s="71">
        <v>25334</v>
      </c>
      <c r="AC576" s="71">
        <v>2648</v>
      </c>
      <c r="AD576" s="71">
        <v>1.665418250072136</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2360</v>
      </c>
      <c r="B577" s="70">
        <v>138</v>
      </c>
      <c r="C577" s="70">
        <v>2</v>
      </c>
      <c r="D577" s="70">
        <v>9</v>
      </c>
      <c r="E577" s="70">
        <v>2005</v>
      </c>
      <c r="F577" s="70" t="s">
        <v>789</v>
      </c>
      <c r="G577" s="1064" t="s">
        <v>2358</v>
      </c>
      <c r="H577" s="70" t="s">
        <v>2359</v>
      </c>
      <c r="I577" s="148"/>
      <c r="J577" s="71">
        <v>33.978978712553364</v>
      </c>
      <c r="K577" s="71">
        <v>1.7058136972168181</v>
      </c>
      <c r="L577" s="71">
        <v>2.5325914315374551</v>
      </c>
      <c r="M577" s="71">
        <v>31.033870535717011</v>
      </c>
      <c r="N577" s="71">
        <v>24.73566294940693</v>
      </c>
      <c r="O577" s="71">
        <v>21.554058114173291</v>
      </c>
      <c r="P577" s="71">
        <v>20.74323697064116</v>
      </c>
      <c r="Q577" s="71">
        <v>1.31125595214419</v>
      </c>
      <c r="R577" s="71">
        <v>2.9633099121048459E-2</v>
      </c>
      <c r="S577" s="71">
        <v>2.8793078159999999</v>
      </c>
      <c r="T577" s="72"/>
      <c r="U577" s="71">
        <v>862551</v>
      </c>
      <c r="V577" s="71">
        <v>721</v>
      </c>
      <c r="W577" s="71">
        <v>27</v>
      </c>
      <c r="X577" s="71">
        <v>5809</v>
      </c>
      <c r="Y577" s="71">
        <v>9421</v>
      </c>
      <c r="Z577" s="71">
        <v>10259</v>
      </c>
      <c r="AA577" s="71">
        <v>4125</v>
      </c>
      <c r="AB577" s="71">
        <v>22257</v>
      </c>
      <c r="AC577" s="71">
        <v>5240</v>
      </c>
      <c r="AD577" s="71">
        <v>2.8793078159999999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2361</v>
      </c>
      <c r="B578" s="70">
        <v>139</v>
      </c>
      <c r="C578" s="70">
        <v>3</v>
      </c>
      <c r="D578" s="70">
        <v>9</v>
      </c>
      <c r="E578" s="70">
        <v>2006</v>
      </c>
      <c r="F578" s="70" t="s">
        <v>790</v>
      </c>
      <c r="G578" s="1064" t="s">
        <v>2358</v>
      </c>
      <c r="H578" s="70" t="s">
        <v>2359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2362</v>
      </c>
      <c r="B579" s="70">
        <v>140</v>
      </c>
      <c r="C579" s="70">
        <v>4</v>
      </c>
      <c r="D579" s="70">
        <v>9</v>
      </c>
      <c r="E579" s="70">
        <v>2007</v>
      </c>
      <c r="F579" s="70" t="s">
        <v>791</v>
      </c>
      <c r="G579" s="70" t="s">
        <v>2358</v>
      </c>
      <c r="H579" s="70" t="s">
        <v>2359</v>
      </c>
      <c r="I579" s="148"/>
      <c r="J579" s="71">
        <v>33.655999723697882</v>
      </c>
      <c r="K579" s="71">
        <v>1.5816363381654619</v>
      </c>
      <c r="L579" s="71">
        <v>3.0150933062896978</v>
      </c>
      <c r="M579" s="71">
        <v>29.839638209812382</v>
      </c>
      <c r="N579" s="71">
        <v>28.837838667504549</v>
      </c>
      <c r="O579" s="71">
        <v>21.023005905830161</v>
      </c>
      <c r="P579" s="71">
        <v>20.517922666938119</v>
      </c>
      <c r="Q579" s="71">
        <v>1.33999050346294</v>
      </c>
      <c r="R579" s="71">
        <v>2.9312328790428249E-2</v>
      </c>
      <c r="S579" s="71">
        <v>5.2384494044399998</v>
      </c>
      <c r="T579" s="72"/>
      <c r="U579" s="71">
        <v>959924</v>
      </c>
      <c r="V579" s="71">
        <v>652</v>
      </c>
      <c r="W579" s="71">
        <v>37</v>
      </c>
      <c r="X579" s="71">
        <v>6688</v>
      </c>
      <c r="Y579" s="71">
        <v>9205</v>
      </c>
      <c r="Z579" s="71">
        <v>10402</v>
      </c>
      <c r="AA579" s="71">
        <v>4018</v>
      </c>
      <c r="AB579" s="71">
        <v>21542</v>
      </c>
      <c r="AC579" s="71">
        <v>5332</v>
      </c>
      <c r="AD579" s="71">
        <v>5.2384494044399998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2363</v>
      </c>
      <c r="B580" s="70">
        <v>141</v>
      </c>
      <c r="C580" s="70">
        <v>5</v>
      </c>
      <c r="D580" s="70">
        <v>9</v>
      </c>
      <c r="E580" s="70">
        <v>2008</v>
      </c>
      <c r="F580" s="70" t="s">
        <v>792</v>
      </c>
      <c r="G580" s="70" t="s">
        <v>2358</v>
      </c>
      <c r="H580" s="70" t="s">
        <v>2359</v>
      </c>
      <c r="I580" s="148"/>
      <c r="J580" s="71">
        <v>35.372317322189801</v>
      </c>
      <c r="K580" s="71">
        <v>1.2446454379429259</v>
      </c>
      <c r="L580" s="71">
        <v>2.6456794022284709</v>
      </c>
      <c r="M580" s="71">
        <v>33.685561510661501</v>
      </c>
      <c r="N580" s="71">
        <v>26.96963748987644</v>
      </c>
      <c r="O580" s="71">
        <v>20.308202532497869</v>
      </c>
      <c r="P580" s="71">
        <v>20.071182867895871</v>
      </c>
      <c r="Q580" s="71">
        <v>1.2915640448453301</v>
      </c>
      <c r="R580" s="71">
        <v>2.7969215616737351E-2</v>
      </c>
      <c r="S580" s="71">
        <v>2.0107863676500002</v>
      </c>
      <c r="T580" s="72"/>
      <c r="U580" s="71">
        <v>1165474</v>
      </c>
      <c r="V580" s="71">
        <v>652</v>
      </c>
      <c r="W580" s="71">
        <v>37</v>
      </c>
      <c r="X580" s="71">
        <v>6688</v>
      </c>
      <c r="Y580" s="71">
        <v>9082</v>
      </c>
      <c r="Z580" s="71">
        <v>10401</v>
      </c>
      <c r="AA580" s="71">
        <v>3935</v>
      </c>
      <c r="AB580" s="71">
        <v>21105</v>
      </c>
      <c r="AC580" s="71">
        <v>5283</v>
      </c>
      <c r="AD580" s="71">
        <v>2.0107863676500002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2364</v>
      </c>
      <c r="B581" s="70">
        <v>142</v>
      </c>
      <c r="C581" s="70">
        <v>6</v>
      </c>
      <c r="D581" s="70">
        <v>9</v>
      </c>
      <c r="E581" s="70">
        <v>2009</v>
      </c>
      <c r="F581" s="70" t="s">
        <v>176</v>
      </c>
      <c r="G581" s="70" t="s">
        <v>2358</v>
      </c>
      <c r="H581" s="70" t="s">
        <v>2359</v>
      </c>
      <c r="I581" s="148"/>
      <c r="J581" s="71">
        <v>37.459964900803762</v>
      </c>
      <c r="K581" s="71">
        <v>0.97872554721256932</v>
      </c>
      <c r="L581" s="71">
        <v>2.3842191884733639</v>
      </c>
      <c r="M581" s="71">
        <v>31.14424984355411</v>
      </c>
      <c r="N581" s="71">
        <v>25.121058073599109</v>
      </c>
      <c r="O581" s="71">
        <v>20.52719810466623</v>
      </c>
      <c r="P581" s="71">
        <v>19.173275093664451</v>
      </c>
      <c r="Q581" s="71">
        <v>1.2173654372024001</v>
      </c>
      <c r="R581" s="71">
        <v>2.77793352129392E-2</v>
      </c>
      <c r="S581" s="71">
        <v>3.063803819699999</v>
      </c>
      <c r="T581" s="72"/>
      <c r="U581" s="71">
        <v>1066544</v>
      </c>
      <c r="V581" s="71">
        <v>659</v>
      </c>
      <c r="W581" s="71">
        <v>43</v>
      </c>
      <c r="X581" s="71">
        <v>7038</v>
      </c>
      <c r="Y581" s="71">
        <v>9181</v>
      </c>
      <c r="Z581" s="71">
        <v>10377</v>
      </c>
      <c r="AA581" s="71">
        <v>3859</v>
      </c>
      <c r="AB581" s="71">
        <v>20882</v>
      </c>
      <c r="AC581" s="71">
        <v>5119</v>
      </c>
      <c r="AD581" s="71">
        <v>3.063803819699999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4.62</v>
      </c>
      <c r="BM581" s="71">
        <v>0</v>
      </c>
      <c r="BN581" s="72"/>
      <c r="BO581" s="71">
        <v>0</v>
      </c>
      <c r="BP581" s="71">
        <v>0</v>
      </c>
      <c r="BQ581" s="71">
        <v>0</v>
      </c>
      <c r="BR581" s="71">
        <v>0</v>
      </c>
      <c r="BS581" s="71">
        <v>1</v>
      </c>
      <c r="BT581" s="71">
        <v>0</v>
      </c>
      <c r="BU581"/>
      <c r="BV581" s="70">
        <v>4.62</v>
      </c>
      <c r="BW581" s="70">
        <v>0</v>
      </c>
      <c r="BX581" s="70">
        <v>0</v>
      </c>
      <c r="BY581" s="70">
        <v>0</v>
      </c>
      <c r="BZ581" s="70">
        <v>0</v>
      </c>
      <c r="CA581" s="70">
        <v>0</v>
      </c>
      <c r="CB581" s="70">
        <v>0</v>
      </c>
      <c r="CC581" s="70">
        <v>0</v>
      </c>
      <c r="CD581" s="70">
        <v>0</v>
      </c>
    </row>
    <row r="582" spans="1:82">
      <c r="A582" s="70" t="s">
        <v>2365</v>
      </c>
      <c r="B582" s="70">
        <v>143</v>
      </c>
      <c r="C582" s="70">
        <v>7</v>
      </c>
      <c r="D582" s="70">
        <v>9</v>
      </c>
      <c r="E582" s="70">
        <v>2010</v>
      </c>
      <c r="F582" s="70" t="s">
        <v>177</v>
      </c>
      <c r="G582" s="70" t="s">
        <v>2358</v>
      </c>
      <c r="H582" s="70" t="s">
        <v>2359</v>
      </c>
      <c r="I582" s="148"/>
      <c r="J582" s="71">
        <v>49.902517565752127</v>
      </c>
      <c r="K582" s="71">
        <v>1.0430525030689819</v>
      </c>
      <c r="L582" s="71">
        <v>2.2572754087547651</v>
      </c>
      <c r="M582" s="71">
        <v>31.088290245614029</v>
      </c>
      <c r="N582" s="71">
        <v>25.658941364904059</v>
      </c>
      <c r="O582" s="71">
        <v>20.365307713448551</v>
      </c>
      <c r="P582" s="71">
        <v>19.31276250331328</v>
      </c>
      <c r="Q582" s="71">
        <v>1.2501799164651399</v>
      </c>
      <c r="R582" s="71">
        <v>2.9313646217290001E-2</v>
      </c>
      <c r="S582" s="71">
        <v>2.3168073692400002</v>
      </c>
      <c r="T582" s="72"/>
      <c r="U582" s="71">
        <v>1289316</v>
      </c>
      <c r="V582" s="71">
        <v>659</v>
      </c>
      <c r="W582" s="71">
        <v>43</v>
      </c>
      <c r="X582" s="71">
        <v>7038</v>
      </c>
      <c r="Y582" s="71">
        <v>9180</v>
      </c>
      <c r="Z582" s="71">
        <v>10343</v>
      </c>
      <c r="AA582" s="71">
        <v>3790</v>
      </c>
      <c r="AB582" s="71">
        <v>20549</v>
      </c>
      <c r="AC582" s="71">
        <v>5119</v>
      </c>
      <c r="AD582" s="71">
        <v>2.3168073692400002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4.4260000000000002</v>
      </c>
      <c r="BM582" s="71">
        <v>0</v>
      </c>
      <c r="BN582" s="72"/>
      <c r="BO582" s="71">
        <v>0</v>
      </c>
      <c r="BP582" s="71">
        <v>0</v>
      </c>
      <c r="BQ582" s="71">
        <v>0</v>
      </c>
      <c r="BR582" s="71">
        <v>0</v>
      </c>
      <c r="BS582" s="71">
        <v>1</v>
      </c>
      <c r="BT582" s="71">
        <v>0</v>
      </c>
      <c r="BU582"/>
      <c r="BV582" s="70">
        <v>4.4260000000000002</v>
      </c>
      <c r="BW582" s="70">
        <v>0</v>
      </c>
      <c r="BX582" s="70">
        <v>0</v>
      </c>
      <c r="BY582" s="70">
        <v>0</v>
      </c>
      <c r="BZ582" s="70">
        <v>0</v>
      </c>
      <c r="CA582" s="70">
        <v>0</v>
      </c>
      <c r="CB582" s="70">
        <v>0</v>
      </c>
      <c r="CC582" s="70">
        <v>0</v>
      </c>
      <c r="CD582" s="70">
        <v>0</v>
      </c>
    </row>
    <row r="583" spans="1:82">
      <c r="A583" s="70" t="s">
        <v>2366</v>
      </c>
      <c r="B583" s="70">
        <v>144</v>
      </c>
      <c r="C583" s="70">
        <v>8</v>
      </c>
      <c r="D583" s="70">
        <v>9</v>
      </c>
      <c r="E583" s="70">
        <v>2011</v>
      </c>
      <c r="F583" s="70" t="s">
        <v>178</v>
      </c>
      <c r="G583" s="70" t="s">
        <v>2358</v>
      </c>
      <c r="H583" s="70" t="s">
        <v>2359</v>
      </c>
      <c r="I583" s="148"/>
      <c r="J583" s="71">
        <v>73.809779722809779</v>
      </c>
      <c r="K583" s="71">
        <v>1.6465588575268091</v>
      </c>
      <c r="L583" s="71">
        <v>2.2007122324910249</v>
      </c>
      <c r="M583" s="71">
        <v>36.017329265372119</v>
      </c>
      <c r="N583" s="71">
        <v>27.044272416571911</v>
      </c>
      <c r="O583" s="71">
        <v>20.015145462566512</v>
      </c>
      <c r="P583" s="71">
        <v>18.601252637868196</v>
      </c>
      <c r="Q583" s="71">
        <v>1.4201026179385601</v>
      </c>
      <c r="R583" s="71">
        <v>3.0411882208142411E-2</v>
      </c>
      <c r="S583" s="71">
        <v>3.6859435720999998</v>
      </c>
      <c r="T583" s="72"/>
      <c r="U583" s="71">
        <v>1996511</v>
      </c>
      <c r="V583" s="71">
        <v>659</v>
      </c>
      <c r="W583" s="71">
        <v>43</v>
      </c>
      <c r="X583" s="71">
        <v>7038</v>
      </c>
      <c r="Y583" s="71">
        <v>9208</v>
      </c>
      <c r="Z583" s="71">
        <v>10386</v>
      </c>
      <c r="AA583" s="71">
        <v>3759</v>
      </c>
      <c r="AB583" s="71">
        <v>20236</v>
      </c>
      <c r="AC583" s="71">
        <v>5302</v>
      </c>
      <c r="AD583" s="71">
        <v>3.6859435720999998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2367</v>
      </c>
      <c r="B584" s="70">
        <v>145</v>
      </c>
      <c r="C584" s="70">
        <v>9</v>
      </c>
      <c r="D584" s="70">
        <v>9</v>
      </c>
      <c r="E584" s="70">
        <v>2012</v>
      </c>
      <c r="F584" s="70" t="s">
        <v>179</v>
      </c>
      <c r="G584" s="70" t="s">
        <v>2358</v>
      </c>
      <c r="H584" s="70" t="s">
        <v>2359</v>
      </c>
      <c r="I584" s="148"/>
      <c r="J584" s="71">
        <v>74.091233608099387</v>
      </c>
      <c r="K584" s="71">
        <v>1.6336730547459539</v>
      </c>
      <c r="L584" s="71">
        <v>2.2094947082115</v>
      </c>
      <c r="M584" s="71">
        <v>40.249466628814041</v>
      </c>
      <c r="N584" s="71">
        <v>30.111631893253069</v>
      </c>
      <c r="O584" s="71">
        <v>19.8805867675262</v>
      </c>
      <c r="P584" s="71">
        <v>18.488113616199982</v>
      </c>
      <c r="Q584" s="71">
        <v>1.5334583825477199</v>
      </c>
      <c r="R584" s="71">
        <v>2.9642416476655761E-2</v>
      </c>
      <c r="S584" s="71">
        <v>2.5238097819399998</v>
      </c>
      <c r="T584" s="72"/>
      <c r="U584" s="71">
        <v>2013765</v>
      </c>
      <c r="V584" s="71">
        <v>659</v>
      </c>
      <c r="W584" s="71">
        <v>43</v>
      </c>
      <c r="X584" s="71">
        <v>7038</v>
      </c>
      <c r="Y584" s="71">
        <v>9326</v>
      </c>
      <c r="Z584" s="71">
        <v>10398</v>
      </c>
      <c r="AA584" s="71">
        <v>3715</v>
      </c>
      <c r="AB584" s="71">
        <v>20112</v>
      </c>
      <c r="AC584" s="71">
        <v>5034</v>
      </c>
      <c r="AD584" s="71">
        <v>2.5238097819399998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4.2649999999999997</v>
      </c>
      <c r="BM584" s="71">
        <v>0</v>
      </c>
      <c r="BN584" s="72"/>
      <c r="BO584" s="71">
        <v>0</v>
      </c>
      <c r="BP584" s="71">
        <v>0</v>
      </c>
      <c r="BQ584" s="71">
        <v>0</v>
      </c>
      <c r="BR584" s="71">
        <v>0</v>
      </c>
      <c r="BS584" s="71">
        <v>1</v>
      </c>
      <c r="BT584" s="71">
        <v>0</v>
      </c>
      <c r="BU584"/>
      <c r="BV584" s="70">
        <v>4.2649999999999997</v>
      </c>
      <c r="BW584" s="70">
        <v>0</v>
      </c>
      <c r="BX584" s="70">
        <v>0</v>
      </c>
      <c r="BY584" s="70">
        <v>0</v>
      </c>
      <c r="BZ584" s="70">
        <v>0</v>
      </c>
      <c r="CA584" s="70">
        <v>0</v>
      </c>
      <c r="CB584" s="70">
        <v>0</v>
      </c>
      <c r="CC584" s="70">
        <v>0</v>
      </c>
      <c r="CD584" s="70">
        <v>0</v>
      </c>
    </row>
    <row r="585" spans="1:82">
      <c r="A585" s="70" t="s">
        <v>2368</v>
      </c>
      <c r="B585" s="70">
        <v>146</v>
      </c>
      <c r="C585" s="70">
        <v>10</v>
      </c>
      <c r="D585" s="70">
        <v>9</v>
      </c>
      <c r="E585" s="70">
        <v>2013</v>
      </c>
      <c r="F585" s="70" t="s">
        <v>180</v>
      </c>
      <c r="G585" s="70" t="s">
        <v>2358</v>
      </c>
      <c r="H585" s="70" t="s">
        <v>2359</v>
      </c>
      <c r="I585" s="148"/>
      <c r="J585" s="71">
        <v>50.938627773826049</v>
      </c>
      <c r="K585" s="71">
        <v>1.456071683599389</v>
      </c>
      <c r="L585" s="71">
        <v>2.2100557788697199</v>
      </c>
      <c r="M585" s="71">
        <v>39.906806241158122</v>
      </c>
      <c r="N585" s="71">
        <v>31.860718500316469</v>
      </c>
      <c r="O585" s="71">
        <v>19.15168869382337</v>
      </c>
      <c r="P585" s="71">
        <v>18.208101487989321</v>
      </c>
      <c r="Q585" s="71">
        <v>1.54353955084532</v>
      </c>
      <c r="R585" s="71">
        <v>3.754558757746012E-2</v>
      </c>
      <c r="S585" s="71">
        <v>2.216155095</v>
      </c>
      <c r="T585" s="72"/>
      <c r="U585" s="71">
        <v>1348645</v>
      </c>
      <c r="V585" s="71">
        <v>659</v>
      </c>
      <c r="W585" s="71">
        <v>43</v>
      </c>
      <c r="X585" s="71">
        <v>7038</v>
      </c>
      <c r="Y585" s="71">
        <v>9389</v>
      </c>
      <c r="Z585" s="71">
        <v>10464</v>
      </c>
      <c r="AA585" s="71">
        <v>3645</v>
      </c>
      <c r="AB585" s="71">
        <v>19954</v>
      </c>
      <c r="AC585" s="71">
        <v>6224</v>
      </c>
      <c r="AD585" s="71">
        <v>2.216155095</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4.2489999999999997</v>
      </c>
      <c r="BM585" s="71">
        <v>0</v>
      </c>
      <c r="BN585" s="72"/>
      <c r="BO585" s="71">
        <v>0</v>
      </c>
      <c r="BP585" s="71">
        <v>0</v>
      </c>
      <c r="BQ585" s="71">
        <v>0</v>
      </c>
      <c r="BR585" s="71">
        <v>0</v>
      </c>
      <c r="BS585" s="71">
        <v>1</v>
      </c>
      <c r="BT585" s="71">
        <v>0</v>
      </c>
      <c r="BU585"/>
      <c r="BV585" s="70">
        <v>4.2489999999999997</v>
      </c>
      <c r="BW585" s="70">
        <v>0</v>
      </c>
      <c r="BX585" s="70">
        <v>0</v>
      </c>
      <c r="BY585" s="70">
        <v>0</v>
      </c>
      <c r="BZ585" s="70">
        <v>0</v>
      </c>
      <c r="CA585" s="70">
        <v>0</v>
      </c>
      <c r="CB585" s="70">
        <v>0</v>
      </c>
      <c r="CC585" s="70">
        <v>0</v>
      </c>
      <c r="CD585" s="70">
        <v>0</v>
      </c>
    </row>
    <row r="586" spans="1:82">
      <c r="A586" s="70" t="s">
        <v>2369</v>
      </c>
      <c r="B586" s="70">
        <v>147</v>
      </c>
      <c r="C586" s="70">
        <v>11</v>
      </c>
      <c r="D586" s="70">
        <v>9</v>
      </c>
      <c r="E586" s="70">
        <v>2014</v>
      </c>
      <c r="F586" s="70" t="s">
        <v>181</v>
      </c>
      <c r="G586" s="70" t="s">
        <v>2358</v>
      </c>
      <c r="H586" s="70" t="s">
        <v>2359</v>
      </c>
      <c r="I586" s="148"/>
      <c r="J586" s="71">
        <v>51.767556319620411</v>
      </c>
      <c r="K586" s="71">
        <v>1.17633567262422</v>
      </c>
      <c r="L586" s="71">
        <v>2.922636515621241</v>
      </c>
      <c r="M586" s="71">
        <v>31.61620394255225</v>
      </c>
      <c r="N586" s="71">
        <v>26.038252349716501</v>
      </c>
      <c r="O586" s="71">
        <v>18.199535271041739</v>
      </c>
      <c r="P586" s="71">
        <v>17.931166068280994</v>
      </c>
      <c r="Q586" s="71">
        <v>1.4533996004648699</v>
      </c>
      <c r="R586" s="71">
        <v>5.2936665442059452E-2</v>
      </c>
      <c r="S586" s="71">
        <v>4.6070531211000008</v>
      </c>
      <c r="T586" s="72"/>
      <c r="U586" s="71">
        <v>1508810</v>
      </c>
      <c r="V586" s="71">
        <v>492</v>
      </c>
      <c r="W586" s="71">
        <v>51</v>
      </c>
      <c r="X586" s="71">
        <v>6063</v>
      </c>
      <c r="Y586" s="71">
        <v>9327</v>
      </c>
      <c r="Z586" s="71">
        <v>10473</v>
      </c>
      <c r="AA586" s="71">
        <v>3571</v>
      </c>
      <c r="AB586" s="71">
        <v>19583</v>
      </c>
      <c r="AC586" s="71">
        <v>8803</v>
      </c>
      <c r="AD586" s="71">
        <v>4.6070531211000008</v>
      </c>
      <c r="AE586" s="72"/>
      <c r="AF586" s="71"/>
      <c r="AG586" s="71"/>
      <c r="AH586" s="71"/>
      <c r="AI586" s="71"/>
      <c r="AJ586" s="71"/>
      <c r="AK586" s="71"/>
      <c r="AL586" s="71"/>
      <c r="AM586" s="71"/>
      <c r="AN586" s="71"/>
      <c r="AO586" s="71"/>
      <c r="AP586" s="71"/>
      <c r="AQ586" s="72"/>
      <c r="AR586" s="71">
        <v>260</v>
      </c>
      <c r="AS586" s="71">
        <v>48</v>
      </c>
      <c r="AT586" s="71">
        <v>0</v>
      </c>
      <c r="AU586" s="71">
        <v>0</v>
      </c>
      <c r="AV586" s="71">
        <v>0</v>
      </c>
      <c r="AW586" s="71">
        <v>0</v>
      </c>
      <c r="AX586" s="71"/>
      <c r="AY586" s="72"/>
      <c r="AZ586" s="71">
        <v>1086.5999999999999</v>
      </c>
      <c r="BA586" s="71">
        <v>8614.5</v>
      </c>
      <c r="BB586" s="71">
        <v>0</v>
      </c>
      <c r="BC586" s="71">
        <v>0</v>
      </c>
      <c r="BD586" s="71">
        <v>0</v>
      </c>
      <c r="BE586" s="71">
        <v>0</v>
      </c>
      <c r="BF586" s="71"/>
      <c r="BG586" s="72"/>
      <c r="BH586" s="71">
        <v>0</v>
      </c>
      <c r="BI586" s="71">
        <v>0</v>
      </c>
      <c r="BJ586" s="71">
        <v>0</v>
      </c>
      <c r="BK586" s="71">
        <v>0</v>
      </c>
      <c r="BL586" s="71">
        <v>4.3170000000000002</v>
      </c>
      <c r="BM586" s="71">
        <v>0</v>
      </c>
      <c r="BN586" s="72"/>
      <c r="BO586" s="71">
        <v>0</v>
      </c>
      <c r="BP586" s="71">
        <v>0</v>
      </c>
      <c r="BQ586" s="71">
        <v>0</v>
      </c>
      <c r="BR586" s="71">
        <v>0</v>
      </c>
      <c r="BS586" s="71">
        <v>1</v>
      </c>
      <c r="BT586" s="71">
        <v>0</v>
      </c>
      <c r="BU586"/>
      <c r="BV586" s="70">
        <v>4.3170000000000002</v>
      </c>
      <c r="BW586" s="70">
        <v>0</v>
      </c>
      <c r="BX586" s="70">
        <v>0</v>
      </c>
      <c r="BY586" s="70">
        <v>0</v>
      </c>
      <c r="BZ586" s="70">
        <v>0</v>
      </c>
      <c r="CA586" s="70">
        <v>0</v>
      </c>
      <c r="CB586" s="70">
        <v>0</v>
      </c>
      <c r="CC586" s="70">
        <v>0</v>
      </c>
      <c r="CD586" s="70">
        <v>0</v>
      </c>
    </row>
    <row r="587" spans="1:82">
      <c r="A587" s="70" t="s">
        <v>2370</v>
      </c>
      <c r="B587" s="70">
        <v>148</v>
      </c>
      <c r="C587" s="70">
        <v>12</v>
      </c>
      <c r="D587" s="70">
        <v>9</v>
      </c>
      <c r="E587" s="70">
        <v>2015</v>
      </c>
      <c r="F587" s="70" t="s">
        <v>182</v>
      </c>
      <c r="G587" s="70" t="s">
        <v>2358</v>
      </c>
      <c r="H587" s="70" t="s">
        <v>2359</v>
      </c>
      <c r="I587" s="148"/>
      <c r="J587" s="71">
        <v>45.570427900833231</v>
      </c>
      <c r="K587" s="71">
        <v>1.168199083955523</v>
      </c>
      <c r="L587" s="71">
        <v>3.0699875884868941</v>
      </c>
      <c r="M587" s="71">
        <v>32.120926890284537</v>
      </c>
      <c r="N587" s="71">
        <v>23.751887755026239</v>
      </c>
      <c r="O587" s="71">
        <v>18.000236138453339</v>
      </c>
      <c r="P587" s="71">
        <v>17.598587299366503</v>
      </c>
      <c r="Q587" s="71">
        <v>1.3828248036556701</v>
      </c>
      <c r="R587" s="71">
        <v>5.6466343100960242E-2</v>
      </c>
      <c r="S587" s="71">
        <v>1.486038043</v>
      </c>
      <c r="T587" s="72"/>
      <c r="U587" s="71">
        <v>1313156</v>
      </c>
      <c r="V587" s="71">
        <v>492</v>
      </c>
      <c r="W587" s="71">
        <v>51</v>
      </c>
      <c r="X587" s="71">
        <v>6063</v>
      </c>
      <c r="Y587" s="71">
        <v>9154</v>
      </c>
      <c r="Z587" s="71">
        <v>10458</v>
      </c>
      <c r="AA587" s="71">
        <v>3502</v>
      </c>
      <c r="AB587" s="71">
        <v>19033</v>
      </c>
      <c r="AC587" s="71">
        <v>9652</v>
      </c>
      <c r="AD587" s="71">
        <v>1.486038043</v>
      </c>
      <c r="AE587" s="72"/>
      <c r="AF587" s="71">
        <v>14103295.951489881</v>
      </c>
      <c r="AG587" s="71">
        <v>1005287.421121043</v>
      </c>
      <c r="AH587" s="71">
        <v>641543.58958406921</v>
      </c>
      <c r="AI587" s="71">
        <v>45573955.553641543</v>
      </c>
      <c r="AJ587" s="71">
        <v>32763669.154116869</v>
      </c>
      <c r="AK587" s="71">
        <v>0</v>
      </c>
      <c r="AL587" s="71">
        <v>0</v>
      </c>
      <c r="AM587" s="71">
        <v>2608392.8095678561</v>
      </c>
      <c r="AN587" s="71">
        <v>0</v>
      </c>
      <c r="AO587" s="71">
        <v>0</v>
      </c>
      <c r="AP587" s="71">
        <v>96696144.47952126</v>
      </c>
      <c r="AQ587" s="72"/>
      <c r="AR587" s="71">
        <v>277</v>
      </c>
      <c r="AS587" s="71">
        <v>123</v>
      </c>
      <c r="AT587" s="71">
        <v>0</v>
      </c>
      <c r="AU587" s="71">
        <v>0</v>
      </c>
      <c r="AV587" s="71">
        <v>0</v>
      </c>
      <c r="AW587" s="71">
        <v>0</v>
      </c>
      <c r="AX587" s="71"/>
      <c r="AY587" s="72"/>
      <c r="AZ587" s="71">
        <v>1169.0999999999999</v>
      </c>
      <c r="BA587" s="71">
        <v>13445.3</v>
      </c>
      <c r="BB587" s="71">
        <v>0</v>
      </c>
      <c r="BC587" s="71">
        <v>0</v>
      </c>
      <c r="BD587" s="71">
        <v>0</v>
      </c>
      <c r="BE587" s="71">
        <v>0</v>
      </c>
      <c r="BF587" s="71"/>
      <c r="BG587" s="72"/>
      <c r="BH587" s="71">
        <v>0</v>
      </c>
      <c r="BI587" s="71">
        <v>0</v>
      </c>
      <c r="BJ587" s="71">
        <v>0</v>
      </c>
      <c r="BK587" s="71">
        <v>0</v>
      </c>
      <c r="BL587" s="71">
        <v>4.2030000000000003</v>
      </c>
      <c r="BM587" s="71">
        <v>0</v>
      </c>
      <c r="BN587" s="72"/>
      <c r="BO587" s="71">
        <v>0</v>
      </c>
      <c r="BP587" s="71">
        <v>0</v>
      </c>
      <c r="BQ587" s="71">
        <v>0</v>
      </c>
      <c r="BR587" s="71">
        <v>0</v>
      </c>
      <c r="BS587" s="71">
        <v>1</v>
      </c>
      <c r="BT587" s="71">
        <v>0</v>
      </c>
      <c r="BU587"/>
      <c r="BV587" s="70">
        <v>4.2030000000000003</v>
      </c>
      <c r="BW587" s="70">
        <v>0</v>
      </c>
      <c r="BX587" s="70">
        <v>0</v>
      </c>
      <c r="BY587" s="70">
        <v>0</v>
      </c>
      <c r="BZ587" s="70">
        <v>0</v>
      </c>
      <c r="CA587" s="70">
        <v>0</v>
      </c>
      <c r="CB587" s="70">
        <v>0</v>
      </c>
      <c r="CC587" s="70">
        <v>0</v>
      </c>
      <c r="CD587" s="70">
        <v>0</v>
      </c>
    </row>
    <row r="588" spans="1:82">
      <c r="A588" s="70" t="s">
        <v>2371</v>
      </c>
      <c r="B588" s="70">
        <v>149</v>
      </c>
      <c r="C588" s="70">
        <v>13</v>
      </c>
      <c r="D588" s="70">
        <v>9</v>
      </c>
      <c r="E588" s="70">
        <v>2016</v>
      </c>
      <c r="F588" s="70" t="s">
        <v>155</v>
      </c>
      <c r="G588" s="70" t="s">
        <v>2358</v>
      </c>
      <c r="H588" s="70" t="s">
        <v>2359</v>
      </c>
      <c r="I588" s="148"/>
      <c r="J588" s="71">
        <v>55.179177043457692</v>
      </c>
      <c r="K588" s="71">
        <v>1.1257993685468328</v>
      </c>
      <c r="L588" s="71">
        <v>3.5709373881804454</v>
      </c>
      <c r="M588" s="71">
        <v>27.62478210618243</v>
      </c>
      <c r="N588" s="71">
        <v>24.264691204522133</v>
      </c>
      <c r="O588" s="71">
        <v>17.701736900340407</v>
      </c>
      <c r="P588" s="71">
        <v>16.874341276992876</v>
      </c>
      <c r="Q588" s="71">
        <v>1.3076813636390807</v>
      </c>
      <c r="R588" s="71">
        <v>5.6642496681981493E-2</v>
      </c>
      <c r="S588" s="71">
        <v>2.7462308774999995</v>
      </c>
      <c r="T588" s="72"/>
      <c r="U588" s="71">
        <v>1502232</v>
      </c>
      <c r="V588" s="71">
        <v>492</v>
      </c>
      <c r="W588" s="71">
        <v>51</v>
      </c>
      <c r="X588" s="71">
        <v>6063</v>
      </c>
      <c r="Y588" s="71">
        <v>8923</v>
      </c>
      <c r="Z588" s="71">
        <v>10411</v>
      </c>
      <c r="AA588" s="71">
        <v>3473</v>
      </c>
      <c r="AB588" s="71">
        <v>18514</v>
      </c>
      <c r="AC588" s="71">
        <v>9673.9808739965138</v>
      </c>
      <c r="AD588" s="71">
        <v>2.7462308774999999</v>
      </c>
      <c r="AE588" s="72"/>
      <c r="AF588" s="71">
        <v>17721973.794546571</v>
      </c>
      <c r="AG588" s="71">
        <v>957880.27221453667</v>
      </c>
      <c r="AH588" s="71">
        <v>590749.89732786512</v>
      </c>
      <c r="AI588" s="71">
        <v>42409008.43282488</v>
      </c>
      <c r="AJ588" s="71">
        <v>33521189.597088639</v>
      </c>
      <c r="AK588" s="71">
        <v>0</v>
      </c>
      <c r="AL588" s="71">
        <v>0</v>
      </c>
      <c r="AM588" s="71">
        <v>2539237.2434471701</v>
      </c>
      <c r="AN588" s="71">
        <v>0</v>
      </c>
      <c r="AO588" s="71">
        <v>0</v>
      </c>
      <c r="AP588" s="71">
        <v>97740039.237449661</v>
      </c>
      <c r="AQ588" s="72"/>
      <c r="AR588" s="71">
        <v>289</v>
      </c>
      <c r="AS588" s="71">
        <v>145</v>
      </c>
      <c r="AT588" s="71">
        <v>0</v>
      </c>
      <c r="AU588" s="71">
        <v>0</v>
      </c>
      <c r="AV588" s="71">
        <v>0</v>
      </c>
      <c r="AW588" s="71">
        <v>0</v>
      </c>
      <c r="AX588" s="71"/>
      <c r="AY588" s="72"/>
      <c r="AZ588" s="71">
        <v>1241.3</v>
      </c>
      <c r="BA588" s="71">
        <v>14304.1</v>
      </c>
      <c r="BB588" s="71">
        <v>0</v>
      </c>
      <c r="BC588" s="71">
        <v>0</v>
      </c>
      <c r="BD588" s="71">
        <v>0</v>
      </c>
      <c r="BE588" s="71">
        <v>0</v>
      </c>
      <c r="BF588" s="71"/>
      <c r="BG588" s="72"/>
      <c r="BH588" s="71">
        <v>0</v>
      </c>
      <c r="BI588" s="71">
        <v>0</v>
      </c>
      <c r="BJ588" s="71">
        <v>0</v>
      </c>
      <c r="BK588" s="71">
        <v>0</v>
      </c>
      <c r="BL588" s="71">
        <v>4.1159999999999997</v>
      </c>
      <c r="BM588" s="71">
        <v>0</v>
      </c>
      <c r="BN588" s="72"/>
      <c r="BO588" s="71">
        <v>0</v>
      </c>
      <c r="BP588" s="71">
        <v>0</v>
      </c>
      <c r="BQ588" s="71">
        <v>0</v>
      </c>
      <c r="BR588" s="71">
        <v>0</v>
      </c>
      <c r="BS588" s="71">
        <v>1</v>
      </c>
      <c r="BT588" s="71">
        <v>0</v>
      </c>
      <c r="BU588"/>
      <c r="BV588" s="70">
        <v>4.1159999999999997</v>
      </c>
      <c r="BW588" s="70">
        <v>0</v>
      </c>
      <c r="BX588" s="70">
        <v>0</v>
      </c>
      <c r="BY588" s="70">
        <v>0</v>
      </c>
      <c r="BZ588" s="70">
        <v>0</v>
      </c>
      <c r="CA588" s="70">
        <v>0</v>
      </c>
      <c r="CB588" s="70">
        <v>0</v>
      </c>
      <c r="CC588" s="70">
        <v>0</v>
      </c>
      <c r="CD588" s="70">
        <v>0</v>
      </c>
    </row>
    <row r="589" spans="1:82">
      <c r="A589" s="70" t="s">
        <v>2372</v>
      </c>
      <c r="B589" s="70">
        <v>150</v>
      </c>
      <c r="C589" s="70">
        <v>14</v>
      </c>
      <c r="D589" s="70">
        <v>9</v>
      </c>
      <c r="E589" s="70">
        <v>2017</v>
      </c>
      <c r="F589" s="70" t="s">
        <v>156</v>
      </c>
      <c r="G589" s="70" t="s">
        <v>2358</v>
      </c>
      <c r="H589" s="70" t="s">
        <v>2359</v>
      </c>
      <c r="I589" s="148"/>
      <c r="J589" s="71">
        <v>55.31026864955215</v>
      </c>
      <c r="K589" s="71">
        <v>1.1268943737116324</v>
      </c>
      <c r="L589" s="71">
        <v>3.2755138895243849</v>
      </c>
      <c r="M589" s="71">
        <v>28.028526834797649</v>
      </c>
      <c r="N589" s="71">
        <v>26.337722158675131</v>
      </c>
      <c r="O589" s="71">
        <v>17.284100614453614</v>
      </c>
      <c r="P589" s="71">
        <v>16.405352575692987</v>
      </c>
      <c r="Q589" s="71">
        <v>1.2299274955459401</v>
      </c>
      <c r="R589" s="71">
        <v>5.1441336637705011E-2</v>
      </c>
      <c r="S589" s="71">
        <v>2.8154526749999995</v>
      </c>
      <c r="T589" s="72"/>
      <c r="U589" s="71">
        <v>1604182</v>
      </c>
      <c r="V589" s="71">
        <v>492</v>
      </c>
      <c r="W589" s="71">
        <v>51</v>
      </c>
      <c r="X589" s="71">
        <v>6063</v>
      </c>
      <c r="Y589" s="71">
        <v>8754</v>
      </c>
      <c r="Z589" s="71">
        <v>10334</v>
      </c>
      <c r="AA589" s="71">
        <v>3398</v>
      </c>
      <c r="AB589" s="71">
        <v>18007</v>
      </c>
      <c r="AC589" s="71">
        <v>8959.9999999999964</v>
      </c>
      <c r="AD589" s="71">
        <v>2.815452675</v>
      </c>
      <c r="AE589" s="72"/>
      <c r="AF589" s="71">
        <v>17743568.994393568</v>
      </c>
      <c r="AG589" s="71">
        <v>967944.00988558959</v>
      </c>
      <c r="AH589" s="71">
        <v>726400.4830523018</v>
      </c>
      <c r="AI589" s="71">
        <v>45105229.900708437</v>
      </c>
      <c r="AJ589" s="71">
        <v>36874074.274452403</v>
      </c>
      <c r="AK589" s="71">
        <v>0</v>
      </c>
      <c r="AL589" s="71">
        <v>0</v>
      </c>
      <c r="AM589" s="71">
        <v>2473565.4473329508</v>
      </c>
      <c r="AN589" s="71">
        <v>0</v>
      </c>
      <c r="AO589" s="71">
        <v>0</v>
      </c>
      <c r="AP589" s="71">
        <v>103890783.10982525</v>
      </c>
      <c r="AQ589" s="72"/>
      <c r="AR589" s="71">
        <v>303</v>
      </c>
      <c r="AS589" s="71">
        <v>154</v>
      </c>
      <c r="AT589" s="71">
        <v>0</v>
      </c>
      <c r="AU589" s="71">
        <v>0</v>
      </c>
      <c r="AV589" s="71">
        <v>0</v>
      </c>
      <c r="AW589" s="71">
        <v>0</v>
      </c>
      <c r="AX589" s="71"/>
      <c r="AY589" s="72"/>
      <c r="AZ589" s="71">
        <v>1318.4</v>
      </c>
      <c r="BA589" s="71">
        <v>14607.6</v>
      </c>
      <c r="BB589" s="71">
        <v>0</v>
      </c>
      <c r="BC589" s="71">
        <v>0</v>
      </c>
      <c r="BD589" s="71">
        <v>0</v>
      </c>
      <c r="BE589" s="71">
        <v>0</v>
      </c>
      <c r="BF589" s="71"/>
      <c r="BG589" s="72"/>
      <c r="BH589" s="71">
        <v>0</v>
      </c>
      <c r="BI589" s="71">
        <v>0</v>
      </c>
      <c r="BJ589" s="71">
        <v>0</v>
      </c>
      <c r="BK589" s="71">
        <v>0</v>
      </c>
      <c r="BL589" s="71">
        <v>3.99</v>
      </c>
      <c r="BM589" s="71">
        <v>0</v>
      </c>
      <c r="BN589" s="72"/>
      <c r="BO589" s="71">
        <v>0</v>
      </c>
      <c r="BP589" s="71">
        <v>0</v>
      </c>
      <c r="BQ589" s="71">
        <v>0</v>
      </c>
      <c r="BR589" s="71">
        <v>0</v>
      </c>
      <c r="BS589" s="71">
        <v>1</v>
      </c>
      <c r="BT589" s="71">
        <v>0</v>
      </c>
      <c r="BU589"/>
      <c r="BV589" s="70">
        <v>3.99</v>
      </c>
      <c r="BW589" s="70">
        <v>0</v>
      </c>
      <c r="BX589" s="70">
        <v>0</v>
      </c>
      <c r="BY589" s="70">
        <v>0</v>
      </c>
      <c r="BZ589" s="70">
        <v>0</v>
      </c>
      <c r="CA589" s="70">
        <v>0</v>
      </c>
      <c r="CB589" s="70">
        <v>0</v>
      </c>
      <c r="CC589" s="70">
        <v>0</v>
      </c>
      <c r="CD589" s="70">
        <v>0</v>
      </c>
    </row>
    <row r="590" spans="1:82">
      <c r="A590" s="70" t="s">
        <v>2373</v>
      </c>
      <c r="B590" s="70">
        <v>151</v>
      </c>
      <c r="C590" s="70">
        <v>15</v>
      </c>
      <c r="D590" s="70">
        <v>9</v>
      </c>
      <c r="E590" s="70">
        <v>2018</v>
      </c>
      <c r="F590" s="70" t="s">
        <v>183</v>
      </c>
      <c r="G590" s="70" t="s">
        <v>2358</v>
      </c>
      <c r="H590" s="70" t="s">
        <v>2359</v>
      </c>
      <c r="I590" s="148"/>
      <c r="J590" s="71">
        <v>52.140185518388172</v>
      </c>
      <c r="K590" s="71">
        <v>1.0640772299931365</v>
      </c>
      <c r="L590" s="71">
        <v>3.0632465407888079</v>
      </c>
      <c r="M590" s="71">
        <v>28.596299811853864</v>
      </c>
      <c r="N590" s="71">
        <v>21.856267478607375</v>
      </c>
      <c r="O590" s="71">
        <v>16.742741785569166</v>
      </c>
      <c r="P590" s="71">
        <v>16.012615314147645</v>
      </c>
      <c r="Q590" s="71">
        <v>1.1158195716584001</v>
      </c>
      <c r="R590" s="71">
        <v>4.798948020354471E-2</v>
      </c>
      <c r="S590" s="71">
        <v>2.7350073105600003</v>
      </c>
      <c r="T590" s="72"/>
      <c r="U590" s="71">
        <v>1677627</v>
      </c>
      <c r="V590" s="71">
        <v>492</v>
      </c>
      <c r="W590" s="71">
        <v>51</v>
      </c>
      <c r="X590" s="71">
        <v>6063</v>
      </c>
      <c r="Y590" s="71">
        <v>8675</v>
      </c>
      <c r="Z590" s="71">
        <v>10202</v>
      </c>
      <c r="AA590" s="71">
        <v>3350</v>
      </c>
      <c r="AB590" s="71">
        <v>17605</v>
      </c>
      <c r="AC590" s="71">
        <v>8326</v>
      </c>
      <c r="AD590" s="71">
        <v>2.7350073105599999</v>
      </c>
      <c r="AE590" s="72"/>
      <c r="AF590" s="71">
        <v>17270749.450133421</v>
      </c>
      <c r="AG590" s="71">
        <v>882606.80443556595</v>
      </c>
      <c r="AH590" s="71">
        <v>686006.43752911349</v>
      </c>
      <c r="AI590" s="71">
        <v>44985883.799219258</v>
      </c>
      <c r="AJ590" s="71">
        <v>32802755.146645591</v>
      </c>
      <c r="AK590" s="71">
        <v>0</v>
      </c>
      <c r="AL590" s="71">
        <v>0</v>
      </c>
      <c r="AM590" s="71">
        <v>2423347.804078578</v>
      </c>
      <c r="AN590" s="71">
        <v>0</v>
      </c>
      <c r="AO590" s="71">
        <v>0</v>
      </c>
      <c r="AP590" s="71">
        <v>99051349.442041531</v>
      </c>
      <c r="AQ590" s="72"/>
      <c r="AR590" s="71">
        <v>312</v>
      </c>
      <c r="AS590" s="71">
        <v>180</v>
      </c>
      <c r="AT590" s="71">
        <v>0</v>
      </c>
      <c r="AU590" s="71">
        <v>0</v>
      </c>
      <c r="AV590" s="71">
        <v>0</v>
      </c>
      <c r="AW590" s="71">
        <v>0</v>
      </c>
      <c r="AX590" s="71"/>
      <c r="AY590" s="72"/>
      <c r="AZ590" s="71">
        <v>1360.5</v>
      </c>
      <c r="BA590" s="71">
        <v>34781</v>
      </c>
      <c r="BB590" s="71">
        <v>0</v>
      </c>
      <c r="BC590" s="71">
        <v>0</v>
      </c>
      <c r="BD590" s="71">
        <v>0</v>
      </c>
      <c r="BE590" s="71">
        <v>0</v>
      </c>
      <c r="BF590" s="71"/>
      <c r="BG590" s="72"/>
      <c r="BH590" s="71">
        <v>0</v>
      </c>
      <c r="BI590" s="71">
        <v>0</v>
      </c>
      <c r="BJ590" s="71">
        <v>0</v>
      </c>
      <c r="BK590" s="71">
        <v>0</v>
      </c>
      <c r="BL590" s="71">
        <v>3.7469999999999999</v>
      </c>
      <c r="BM590" s="71">
        <v>0</v>
      </c>
      <c r="BN590" s="72"/>
      <c r="BO590" s="71">
        <v>0</v>
      </c>
      <c r="BP590" s="71">
        <v>0</v>
      </c>
      <c r="BQ590" s="71">
        <v>0</v>
      </c>
      <c r="BR590" s="71">
        <v>0</v>
      </c>
      <c r="BS590" s="71">
        <v>1</v>
      </c>
      <c r="BT590" s="71">
        <v>0</v>
      </c>
      <c r="BU590"/>
      <c r="BV590" s="70">
        <v>3.7469999999999999</v>
      </c>
      <c r="BW590" s="70">
        <v>0</v>
      </c>
      <c r="BX590" s="70">
        <v>0</v>
      </c>
      <c r="BY590" s="70">
        <v>0</v>
      </c>
      <c r="BZ590" s="70">
        <v>0</v>
      </c>
      <c r="CA590" s="70">
        <v>0</v>
      </c>
      <c r="CB590" s="70">
        <v>0</v>
      </c>
      <c r="CC590" s="70">
        <v>0</v>
      </c>
      <c r="CD590" s="70">
        <v>0</v>
      </c>
    </row>
    <row r="591" spans="1:82">
      <c r="A591" s="70" t="s">
        <v>2374</v>
      </c>
      <c r="B591" s="70">
        <v>152</v>
      </c>
      <c r="C591" s="70">
        <v>16</v>
      </c>
      <c r="D591" s="70">
        <v>9</v>
      </c>
      <c r="E591" s="70">
        <v>2019</v>
      </c>
      <c r="F591" s="70" t="s">
        <v>158</v>
      </c>
      <c r="G591" s="70" t="s">
        <v>2358</v>
      </c>
      <c r="H591" s="70" t="s">
        <v>2359</v>
      </c>
      <c r="I591" s="148"/>
      <c r="J591" s="71">
        <v>56.548662958320591</v>
      </c>
      <c r="K591" s="71">
        <v>0.96967940174320699</v>
      </c>
      <c r="L591" s="71">
        <v>3.088708493306827</v>
      </c>
      <c r="M591" s="71">
        <v>26.104542382866434</v>
      </c>
      <c r="N591" s="71">
        <v>20.657748916884589</v>
      </c>
      <c r="O591" s="71">
        <v>16.181973760969903</v>
      </c>
      <c r="P591" s="71">
        <v>15.748100133858394</v>
      </c>
      <c r="Q591" s="71">
        <v>1.0627734009863199</v>
      </c>
      <c r="R591" s="71">
        <v>4.397236612565697E-2</v>
      </c>
      <c r="S591" s="71">
        <v>2.2036782936000003</v>
      </c>
      <c r="T591" s="72"/>
      <c r="U591" s="71">
        <v>1826606</v>
      </c>
      <c r="V591" s="71">
        <v>492</v>
      </c>
      <c r="W591" s="71">
        <v>51</v>
      </c>
      <c r="X591" s="71">
        <v>6063</v>
      </c>
      <c r="Y591" s="71">
        <v>8621</v>
      </c>
      <c r="Z591" s="71">
        <v>10131</v>
      </c>
      <c r="AA591" s="71">
        <v>3270</v>
      </c>
      <c r="AB591" s="71">
        <v>17222</v>
      </c>
      <c r="AC591" s="71">
        <v>7754</v>
      </c>
      <c r="AD591" s="71">
        <v>2.2036782935999999</v>
      </c>
      <c r="AE591" s="72"/>
      <c r="AF591" s="71">
        <v>18955773.386330489</v>
      </c>
      <c r="AG591" s="71">
        <v>852467.46141866117</v>
      </c>
      <c r="AH591" s="71">
        <v>714907.24462981953</v>
      </c>
      <c r="AI591" s="71">
        <v>42733962.056620747</v>
      </c>
      <c r="AJ591" s="71">
        <v>30826290.559680361</v>
      </c>
      <c r="AK591" s="71">
        <v>0</v>
      </c>
      <c r="AL591" s="71">
        <v>0</v>
      </c>
      <c r="AM591" s="71">
        <v>2345506.7528534126</v>
      </c>
      <c r="AN591" s="71">
        <v>0</v>
      </c>
      <c r="AO591" s="71">
        <v>0</v>
      </c>
      <c r="AP591" s="71">
        <v>96428907.461533487</v>
      </c>
      <c r="AQ591" s="72"/>
      <c r="AR591" s="71">
        <v>322</v>
      </c>
      <c r="AS591" s="71">
        <v>204</v>
      </c>
      <c r="AT591" s="71">
        <v>0</v>
      </c>
      <c r="AU591" s="71">
        <v>0</v>
      </c>
      <c r="AV591" s="71">
        <v>0</v>
      </c>
      <c r="AW591" s="71">
        <v>0</v>
      </c>
      <c r="AX591" s="71"/>
      <c r="AY591" s="72"/>
      <c r="AZ591" s="71">
        <v>1415.5</v>
      </c>
      <c r="BA591" s="71">
        <v>60194.5</v>
      </c>
      <c r="BB591" s="71">
        <v>0</v>
      </c>
      <c r="BC591" s="71">
        <v>0</v>
      </c>
      <c r="BD591" s="71">
        <v>0</v>
      </c>
      <c r="BE591" s="71">
        <v>0</v>
      </c>
      <c r="BF591" s="71"/>
      <c r="BG591" s="72"/>
      <c r="BH591" s="71">
        <v>0</v>
      </c>
      <c r="BI591" s="71">
        <v>0</v>
      </c>
      <c r="BJ591" s="71">
        <v>0</v>
      </c>
      <c r="BK591" s="71">
        <v>0</v>
      </c>
      <c r="BL591" s="71">
        <v>4.1189999999999998</v>
      </c>
      <c r="BM591" s="71">
        <v>0</v>
      </c>
      <c r="BN591" s="72"/>
      <c r="BO591" s="71">
        <v>0</v>
      </c>
      <c r="BP591" s="71">
        <v>0</v>
      </c>
      <c r="BQ591" s="71">
        <v>0</v>
      </c>
      <c r="BR591" s="71">
        <v>0</v>
      </c>
      <c r="BS591" s="71">
        <v>1</v>
      </c>
      <c r="BT591" s="71">
        <v>0</v>
      </c>
      <c r="BU591"/>
      <c r="BV591" s="70">
        <v>4.1189999999999998</v>
      </c>
      <c r="BW591" s="70">
        <v>0</v>
      </c>
      <c r="BX591" s="70">
        <v>0</v>
      </c>
      <c r="BY591" s="70">
        <v>0</v>
      </c>
      <c r="BZ591" s="70">
        <v>0</v>
      </c>
      <c r="CA591" s="70">
        <v>0</v>
      </c>
      <c r="CB591" s="70">
        <v>0</v>
      </c>
      <c r="CC591" s="70">
        <v>0</v>
      </c>
      <c r="CD591" s="70">
        <v>0</v>
      </c>
    </row>
    <row r="592" spans="1:82">
      <c r="A592" s="70" t="s">
        <v>2375</v>
      </c>
      <c r="B592" s="70">
        <v>153</v>
      </c>
      <c r="C592" s="70">
        <v>17</v>
      </c>
      <c r="D592" s="70">
        <v>9</v>
      </c>
      <c r="E592" s="70">
        <v>2020</v>
      </c>
      <c r="F592" s="70" t="s">
        <v>159</v>
      </c>
      <c r="G592" s="70" t="s">
        <v>2358</v>
      </c>
      <c r="H592" s="70" t="s">
        <v>2359</v>
      </c>
      <c r="I592" s="148"/>
      <c r="J592" s="71">
        <v>45.721684406945172</v>
      </c>
      <c r="K592" s="71">
        <v>0.81686859948710078</v>
      </c>
      <c r="L592" s="71">
        <v>3.988922053885481</v>
      </c>
      <c r="M592" s="71">
        <v>23.745436293745392</v>
      </c>
      <c r="N592" s="71">
        <v>19.993088793041114</v>
      </c>
      <c r="O592" s="71">
        <v>14.03215541598402</v>
      </c>
      <c r="P592" s="71">
        <v>14.730149530967783</v>
      </c>
      <c r="Q592" s="71">
        <v>0.99154248539963596</v>
      </c>
      <c r="R592" s="71">
        <v>4.5456143786937082E-2</v>
      </c>
      <c r="S592" s="71">
        <v>2.3151249267299998</v>
      </c>
      <c r="T592" s="72"/>
      <c r="U592" s="71">
        <v>1568803</v>
      </c>
      <c r="V592" s="71">
        <v>389</v>
      </c>
      <c r="W592" s="71">
        <v>70</v>
      </c>
      <c r="X592" s="71">
        <v>5787</v>
      </c>
      <c r="Y592" s="71">
        <v>8535</v>
      </c>
      <c r="Z592" s="71">
        <v>10027</v>
      </c>
      <c r="AA592" s="71">
        <v>3251</v>
      </c>
      <c r="AB592" s="71">
        <v>16817</v>
      </c>
      <c r="AC592" s="71">
        <v>8058</v>
      </c>
      <c r="AD592" s="71">
        <v>2.3151249267299998</v>
      </c>
      <c r="AE592" s="72"/>
      <c r="AF592" s="71">
        <v>15932382.230279131</v>
      </c>
      <c r="AG592" s="71">
        <v>656750.29776867887</v>
      </c>
      <c r="AH592" s="71">
        <v>976788.55075484584</v>
      </c>
      <c r="AI592" s="71">
        <v>39754440.550650276</v>
      </c>
      <c r="AJ592" s="71">
        <v>30710070.518866021</v>
      </c>
      <c r="AK592" s="71"/>
      <c r="AL592" s="71"/>
      <c r="AM592" s="71">
        <v>2194805.3407669463</v>
      </c>
      <c r="AN592" s="71"/>
      <c r="AO592" s="71"/>
      <c r="AP592" s="71">
        <v>90225237.489085898</v>
      </c>
      <c r="AQ592" s="72"/>
      <c r="AR592" s="71">
        <v>335</v>
      </c>
      <c r="AS592" s="71">
        <v>227</v>
      </c>
      <c r="AT592" s="71">
        <v>0</v>
      </c>
      <c r="AU592" s="71">
        <v>0</v>
      </c>
      <c r="AV592" s="71">
        <v>0</v>
      </c>
      <c r="AW592" s="71">
        <v>0</v>
      </c>
      <c r="AX592" s="71"/>
      <c r="AY592" s="72"/>
      <c r="AZ592" s="71">
        <v>1474.1</v>
      </c>
      <c r="BA592" s="71">
        <v>86219.9</v>
      </c>
      <c r="BB592" s="71">
        <v>0</v>
      </c>
      <c r="BC592" s="71">
        <v>0</v>
      </c>
      <c r="BD592" s="71">
        <v>0</v>
      </c>
      <c r="BE592" s="71">
        <v>0</v>
      </c>
      <c r="BF592" s="71"/>
      <c r="BG592" s="72"/>
      <c r="BH592" s="71">
        <v>0</v>
      </c>
      <c r="BI592" s="71">
        <v>0</v>
      </c>
      <c r="BJ592" s="71">
        <v>0</v>
      </c>
      <c r="BK592" s="71">
        <v>0</v>
      </c>
      <c r="BL592" s="71">
        <v>1.9179999999999999</v>
      </c>
      <c r="BM592" s="71">
        <v>0</v>
      </c>
      <c r="BN592" s="72"/>
      <c r="BO592" s="71">
        <v>0</v>
      </c>
      <c r="BP592" s="71">
        <v>0</v>
      </c>
      <c r="BQ592" s="71">
        <v>0</v>
      </c>
      <c r="BR592" s="71">
        <v>0</v>
      </c>
      <c r="BS592" s="71">
        <v>1</v>
      </c>
      <c r="BT592" s="71">
        <v>0</v>
      </c>
      <c r="BU592"/>
      <c r="BV592" s="70">
        <v>1.9179999999999999</v>
      </c>
      <c r="BW592" s="70">
        <v>0</v>
      </c>
      <c r="BX592" s="70">
        <v>0</v>
      </c>
      <c r="BY592" s="70">
        <v>0</v>
      </c>
      <c r="BZ592" s="70">
        <v>0</v>
      </c>
      <c r="CA592" s="70">
        <v>0</v>
      </c>
      <c r="CB592" s="70">
        <v>0</v>
      </c>
      <c r="CC592" s="70">
        <v>0</v>
      </c>
      <c r="CD592" s="70">
        <v>0</v>
      </c>
    </row>
    <row r="593" spans="1:82">
      <c r="A593" s="70" t="s">
        <v>2376</v>
      </c>
      <c r="B593" s="70">
        <v>153</v>
      </c>
      <c r="C593" s="70">
        <v>18</v>
      </c>
      <c r="D593" s="70">
        <v>9</v>
      </c>
      <c r="E593" s="70">
        <v>2021</v>
      </c>
      <c r="F593" s="70" t="s">
        <v>160</v>
      </c>
      <c r="G593" s="70" t="s">
        <v>2358</v>
      </c>
      <c r="H593" s="70" t="s">
        <v>2359</v>
      </c>
      <c r="I593" s="148"/>
      <c r="J593" s="71">
        <v>31.341141139152462</v>
      </c>
      <c r="K593" s="71">
        <v>0.88881936319046273</v>
      </c>
      <c r="L593" s="71">
        <v>3.7058010939825841</v>
      </c>
      <c r="M593" s="71">
        <v>26.182538502463178</v>
      </c>
      <c r="N593" s="71">
        <v>20.164361686618179</v>
      </c>
      <c r="O593" s="71">
        <v>13.455443105751714</v>
      </c>
      <c r="P593" s="71">
        <v>15.110775400094081</v>
      </c>
      <c r="Q593" s="71">
        <v>0.95673114181438701</v>
      </c>
      <c r="R593" s="71">
        <v>3.735481726615382E-2</v>
      </c>
      <c r="S593" s="71">
        <v>1.5566958287999999</v>
      </c>
      <c r="T593" s="72"/>
      <c r="U593" s="71">
        <v>1042159</v>
      </c>
      <c r="V593" s="71">
        <v>389</v>
      </c>
      <c r="W593" s="71">
        <v>70</v>
      </c>
      <c r="X593" s="71">
        <v>5787</v>
      </c>
      <c r="Y593" s="71">
        <v>8382</v>
      </c>
      <c r="Z593" s="71">
        <v>9900</v>
      </c>
      <c r="AA593" s="71">
        <v>3252</v>
      </c>
      <c r="AB593" s="71">
        <v>16386</v>
      </c>
      <c r="AC593" s="71">
        <v>6423.9999999999991</v>
      </c>
      <c r="AD593" s="71">
        <v>1.5566958287999999</v>
      </c>
      <c r="AE593" s="72"/>
      <c r="AF593" s="71">
        <v>10419796.421177497</v>
      </c>
      <c r="AG593" s="71">
        <v>712669.85453291703</v>
      </c>
      <c r="AH593" s="71">
        <v>796508.71043221687</v>
      </c>
      <c r="AI593" s="71">
        <v>43449172.322475001</v>
      </c>
      <c r="AJ593" s="71">
        <v>30222007.441919509</v>
      </c>
      <c r="AK593" s="71">
        <v>0</v>
      </c>
      <c r="AL593" s="71">
        <v>0</v>
      </c>
      <c r="AM593" s="71">
        <v>2150890.0656186584</v>
      </c>
      <c r="AN593" s="71">
        <v>0</v>
      </c>
      <c r="AO593" s="71">
        <v>0</v>
      </c>
      <c r="AP593" s="71">
        <v>87751044.816155806</v>
      </c>
      <c r="AQ593" s="72"/>
      <c r="AR593" s="71">
        <v>344</v>
      </c>
      <c r="AS593" s="71">
        <v>237</v>
      </c>
      <c r="AT593" s="71">
        <v>0</v>
      </c>
      <c r="AU593" s="71">
        <v>0</v>
      </c>
      <c r="AV593" s="71">
        <v>0</v>
      </c>
      <c r="AW593" s="71">
        <v>0</v>
      </c>
      <c r="AX593" s="71"/>
      <c r="AY593" s="72"/>
      <c r="AZ593" s="71">
        <v>1536.2</v>
      </c>
      <c r="BA593" s="71">
        <v>88647.599999999991</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2377</v>
      </c>
      <c r="B594" s="70">
        <v>153</v>
      </c>
      <c r="C594" s="70">
        <v>19</v>
      </c>
      <c r="D594" s="70">
        <v>9</v>
      </c>
      <c r="E594" s="70">
        <v>2022</v>
      </c>
      <c r="F594" s="70" t="s">
        <v>161</v>
      </c>
      <c r="G594" s="70" t="s">
        <v>2358</v>
      </c>
      <c r="H594" s="70" t="s">
        <v>2359</v>
      </c>
      <c r="I594" s="148"/>
      <c r="J594" s="71">
        <v>35.009194885512954</v>
      </c>
      <c r="K594" s="71">
        <v>0.85227583547273689</v>
      </c>
      <c r="L594" s="71">
        <v>3.133763998535732</v>
      </c>
      <c r="M594" s="71">
        <v>25.857682532928024</v>
      </c>
      <c r="N594" s="71">
        <v>21.415556562672414</v>
      </c>
      <c r="O594" s="71">
        <v>14.050436863718469</v>
      </c>
      <c r="P594" s="71">
        <v>14.993723402287685</v>
      </c>
      <c r="Q594" s="71">
        <v>0.94762785483653533</v>
      </c>
      <c r="R594" s="71">
        <v>3.7379615226528808E-2</v>
      </c>
      <c r="S594" s="71">
        <v>1.43278323214</v>
      </c>
      <c r="T594" s="72"/>
      <c r="U594" s="71">
        <v>1569544</v>
      </c>
      <c r="V594" s="71">
        <v>389</v>
      </c>
      <c r="W594" s="71">
        <v>70</v>
      </c>
      <c r="X594" s="71">
        <v>5787</v>
      </c>
      <c r="Y594" s="71">
        <v>8315</v>
      </c>
      <c r="Z594" s="71">
        <v>9822</v>
      </c>
      <c r="AA594" s="71">
        <v>3276</v>
      </c>
      <c r="AB594" s="71">
        <v>16097</v>
      </c>
      <c r="AC594" s="71">
        <v>6508.9999999999991</v>
      </c>
      <c r="AD594" s="71">
        <v>1.43278323214</v>
      </c>
      <c r="AE594" s="72"/>
      <c r="AF594" s="71">
        <v>12310758.930286147</v>
      </c>
      <c r="AG594" s="71">
        <v>703658.67222123547</v>
      </c>
      <c r="AH594" s="71">
        <v>796283.14087058092</v>
      </c>
      <c r="AI594" s="71">
        <v>42198208.397129491</v>
      </c>
      <c r="AJ594" s="71">
        <v>33832168.803438559</v>
      </c>
      <c r="AK594" s="71">
        <v>0</v>
      </c>
      <c r="AL594" s="71">
        <v>0</v>
      </c>
      <c r="AM594" s="71">
        <v>2078562.058071339</v>
      </c>
      <c r="AN594" s="71">
        <v>0</v>
      </c>
      <c r="AO594" s="71">
        <v>0</v>
      </c>
      <c r="AP594" s="71">
        <v>91919640.002017349</v>
      </c>
      <c r="AQ594" s="72"/>
      <c r="AR594" s="71">
        <v>364</v>
      </c>
      <c r="AS594" s="71">
        <v>240</v>
      </c>
      <c r="AT594" s="71">
        <v>0</v>
      </c>
      <c r="AU594" s="71">
        <v>0</v>
      </c>
      <c r="AV594" s="71">
        <v>0</v>
      </c>
      <c r="AW594" s="71">
        <v>0</v>
      </c>
      <c r="AX594" s="71"/>
      <c r="AY594" s="72"/>
      <c r="AZ594" s="71">
        <v>1652.9</v>
      </c>
      <c r="BA594" s="71">
        <v>90027.599999999991</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2378</v>
      </c>
      <c r="B595" s="70">
        <v>153</v>
      </c>
      <c r="C595" s="70">
        <v>20</v>
      </c>
      <c r="D595" s="70">
        <v>9</v>
      </c>
      <c r="E595" s="70">
        <v>2023</v>
      </c>
      <c r="F595" s="70" t="s">
        <v>1539</v>
      </c>
      <c r="G595" s="70" t="s">
        <v>2358</v>
      </c>
      <c r="H595" s="70" t="s">
        <v>2359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379</v>
      </c>
      <c r="AS595" s="71">
        <v>240</v>
      </c>
      <c r="AT595" s="71">
        <v>0</v>
      </c>
      <c r="AU595" s="71">
        <v>0</v>
      </c>
      <c r="AV595" s="71">
        <v>0</v>
      </c>
      <c r="AW595" s="71">
        <v>0</v>
      </c>
      <c r="AX595" s="71"/>
      <c r="AY595" s="72"/>
      <c r="AZ595" s="71">
        <v>1765.2000000000005</v>
      </c>
      <c r="BA595" s="71">
        <v>90027.599999999991</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2379</v>
      </c>
      <c r="B596" s="70">
        <v>153</v>
      </c>
      <c r="C596" s="70">
        <v>21</v>
      </c>
      <c r="D596" s="70">
        <v>9</v>
      </c>
      <c r="E596" s="70">
        <v>2024</v>
      </c>
      <c r="F596" s="70" t="s">
        <v>1554</v>
      </c>
      <c r="G596" s="1064" t="s">
        <v>2358</v>
      </c>
      <c r="H596" s="70" t="s">
        <v>2359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2380</v>
      </c>
      <c r="B597" s="70">
        <v>18</v>
      </c>
      <c r="C597" s="70">
        <v>1</v>
      </c>
      <c r="D597" s="70">
        <v>2</v>
      </c>
      <c r="E597" s="70">
        <v>1990</v>
      </c>
      <c r="F597" s="70" t="s">
        <v>787</v>
      </c>
      <c r="G597" s="1064" t="s">
        <v>2381</v>
      </c>
      <c r="H597" s="70" t="s">
        <v>2382</v>
      </c>
      <c r="I597" s="148"/>
      <c r="J597" s="71">
        <v>89.191786663192275</v>
      </c>
      <c r="K597" s="71">
        <v>3.2270629326898659</v>
      </c>
      <c r="L597" s="71">
        <v>40.171627880491798</v>
      </c>
      <c r="M597" s="71">
        <v>16.801378659756359</v>
      </c>
      <c r="N597" s="71">
        <v>15.87521549303669</v>
      </c>
      <c r="O597" s="71">
        <v>14.461052507133459</v>
      </c>
      <c r="P597" s="71">
        <v>28.487166309771979</v>
      </c>
      <c r="Q597" s="71">
        <v>1.5481065977591599</v>
      </c>
      <c r="R597" s="71">
        <v>0.38789435236784409</v>
      </c>
      <c r="S597" s="71">
        <v>1.9537553399937839</v>
      </c>
      <c r="T597" s="72"/>
      <c r="U597" s="71">
        <v>3742585</v>
      </c>
      <c r="V597" s="71">
        <v>1429</v>
      </c>
      <c r="W597" s="71">
        <v>420</v>
      </c>
      <c r="X597" s="71">
        <v>6256</v>
      </c>
      <c r="Y597" s="71">
        <v>6833</v>
      </c>
      <c r="Z597" s="71">
        <v>5948</v>
      </c>
      <c r="AA597" s="71">
        <v>6917</v>
      </c>
      <c r="AB597" s="71">
        <v>25136</v>
      </c>
      <c r="AC597" s="71">
        <v>67184</v>
      </c>
      <c r="AD597" s="71">
        <v>1.9537553399937839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2383</v>
      </c>
      <c r="B598" s="70">
        <v>19</v>
      </c>
      <c r="C598" s="70">
        <v>2</v>
      </c>
      <c r="D598" s="70">
        <v>2</v>
      </c>
      <c r="E598" s="70">
        <v>2005</v>
      </c>
      <c r="F598" s="70" t="s">
        <v>789</v>
      </c>
      <c r="G598" s="70" t="s">
        <v>2381</v>
      </c>
      <c r="H598" s="70" t="s">
        <v>2382</v>
      </c>
      <c r="I598" s="148"/>
      <c r="J598" s="71">
        <v>54.80111114971583</v>
      </c>
      <c r="K598" s="71">
        <v>2.6483466877267379</v>
      </c>
      <c r="L598" s="71">
        <v>25.485334563455091</v>
      </c>
      <c r="M598" s="71">
        <v>23.710279215396941</v>
      </c>
      <c r="N598" s="71">
        <v>18.485537662463489</v>
      </c>
      <c r="O598" s="71">
        <v>21.476321478027039</v>
      </c>
      <c r="P598" s="71">
        <v>28.864528536116431</v>
      </c>
      <c r="Q598" s="71">
        <v>1.31667606930271</v>
      </c>
      <c r="R598" s="71">
        <v>0.24769086038221411</v>
      </c>
      <c r="S598" s="71">
        <v>1.712257827</v>
      </c>
      <c r="T598" s="72"/>
      <c r="U598" s="71">
        <v>2430115</v>
      </c>
      <c r="V598" s="71">
        <v>1292</v>
      </c>
      <c r="W598" s="71">
        <v>228</v>
      </c>
      <c r="X598" s="71">
        <v>4822</v>
      </c>
      <c r="Y598" s="71">
        <v>6881</v>
      </c>
      <c r="Z598" s="71">
        <v>10222</v>
      </c>
      <c r="AA598" s="71">
        <v>5740</v>
      </c>
      <c r="AB598" s="71">
        <v>22349</v>
      </c>
      <c r="AC598" s="71">
        <v>43799</v>
      </c>
      <c r="AD598" s="71">
        <v>1.712257827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2384</v>
      </c>
      <c r="B599" s="70">
        <v>20</v>
      </c>
      <c r="C599" s="70">
        <v>3</v>
      </c>
      <c r="D599" s="70">
        <v>2</v>
      </c>
      <c r="E599" s="70">
        <v>2006</v>
      </c>
      <c r="F599" s="70" t="s">
        <v>790</v>
      </c>
      <c r="G599" s="70" t="s">
        <v>2381</v>
      </c>
      <c r="H599" s="70" t="s">
        <v>2382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2385</v>
      </c>
      <c r="B600" s="70">
        <v>21</v>
      </c>
      <c r="C600" s="70">
        <v>4</v>
      </c>
      <c r="D600" s="70">
        <v>2</v>
      </c>
      <c r="E600" s="70">
        <v>2007</v>
      </c>
      <c r="F600" s="70" t="s">
        <v>791</v>
      </c>
      <c r="G600" s="70" t="s">
        <v>2381</v>
      </c>
      <c r="H600" s="70" t="s">
        <v>2382</v>
      </c>
      <c r="I600" s="148"/>
      <c r="J600" s="71">
        <v>45.004008316672561</v>
      </c>
      <c r="K600" s="71">
        <v>3.1049320382541228</v>
      </c>
      <c r="L600" s="71">
        <v>19.54431718671114</v>
      </c>
      <c r="M600" s="71">
        <v>23.20138291332081</v>
      </c>
      <c r="N600" s="71">
        <v>19.579567182757948</v>
      </c>
      <c r="O600" s="71">
        <v>20.584437141980409</v>
      </c>
      <c r="P600" s="71">
        <v>28.40746734598725</v>
      </c>
      <c r="Q600" s="71">
        <v>1.3515603778313401</v>
      </c>
      <c r="R600" s="71">
        <v>0.3059433086730895</v>
      </c>
      <c r="S600" s="71">
        <v>1.0554666539199999</v>
      </c>
      <c r="T600" s="72"/>
      <c r="U600" s="71">
        <v>2131018</v>
      </c>
      <c r="V600" s="71">
        <v>1142</v>
      </c>
      <c r="W600" s="71">
        <v>230</v>
      </c>
      <c r="X600" s="71">
        <v>6030</v>
      </c>
      <c r="Y600" s="71">
        <v>6859</v>
      </c>
      <c r="Z600" s="71">
        <v>10185</v>
      </c>
      <c r="AA600" s="71">
        <v>5563</v>
      </c>
      <c r="AB600" s="71">
        <v>21728</v>
      </c>
      <c r="AC600" s="71">
        <v>55652</v>
      </c>
      <c r="AD600" s="71">
        <v>1.0554666539199999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2386</v>
      </c>
      <c r="B601" s="70">
        <v>22</v>
      </c>
      <c r="C601" s="70">
        <v>5</v>
      </c>
      <c r="D601" s="70">
        <v>2</v>
      </c>
      <c r="E601" s="70">
        <v>2008</v>
      </c>
      <c r="F601" s="70" t="s">
        <v>792</v>
      </c>
      <c r="G601" s="70" t="s">
        <v>2381</v>
      </c>
      <c r="H601" s="70" t="s">
        <v>2382</v>
      </c>
      <c r="I601" s="148"/>
      <c r="J601" s="71">
        <v>40.279904344469607</v>
      </c>
      <c r="K601" s="71">
        <v>2.4360289658893981</v>
      </c>
      <c r="L601" s="71">
        <v>17.631724727426111</v>
      </c>
      <c r="M601" s="71">
        <v>25.407744088640591</v>
      </c>
      <c r="N601" s="71">
        <v>17.505467145326872</v>
      </c>
      <c r="O601" s="71">
        <v>19.83959676307191</v>
      </c>
      <c r="P601" s="71">
        <v>27.69670215315746</v>
      </c>
      <c r="Q601" s="71">
        <v>1.3115142878502799</v>
      </c>
      <c r="R601" s="71">
        <v>0.2938329426357259</v>
      </c>
      <c r="S601" s="71">
        <v>1.2751405996</v>
      </c>
      <c r="T601" s="72"/>
      <c r="U601" s="71">
        <v>2151584</v>
      </c>
      <c r="V601" s="71">
        <v>1142</v>
      </c>
      <c r="W601" s="71">
        <v>230</v>
      </c>
      <c r="X601" s="71">
        <v>6030</v>
      </c>
      <c r="Y601" s="71">
        <v>6848</v>
      </c>
      <c r="Z601" s="71">
        <v>10161</v>
      </c>
      <c r="AA601" s="71">
        <v>5430</v>
      </c>
      <c r="AB601" s="71">
        <v>21431</v>
      </c>
      <c r="AC601" s="71">
        <v>55501</v>
      </c>
      <c r="AD601" s="71">
        <v>1.2751405996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2387</v>
      </c>
      <c r="B602" s="70">
        <v>23</v>
      </c>
      <c r="C602" s="70">
        <v>6</v>
      </c>
      <c r="D602" s="70">
        <v>2</v>
      </c>
      <c r="E602" s="70">
        <v>2009</v>
      </c>
      <c r="F602" s="70" t="s">
        <v>176</v>
      </c>
      <c r="G602" s="70" t="s">
        <v>2381</v>
      </c>
      <c r="H602" s="70" t="s">
        <v>2382</v>
      </c>
      <c r="I602" s="148"/>
      <c r="J602" s="71">
        <v>42.065644000048003</v>
      </c>
      <c r="K602" s="71">
        <v>1.4104073436296369</v>
      </c>
      <c r="L602" s="71">
        <v>15.2307833233953</v>
      </c>
      <c r="M602" s="71">
        <v>19.882745979486121</v>
      </c>
      <c r="N602" s="71">
        <v>15.256377517126751</v>
      </c>
      <c r="O602" s="71">
        <v>20.099919046112898</v>
      </c>
      <c r="P602" s="71">
        <v>26.382506024192349</v>
      </c>
      <c r="Q602" s="71">
        <v>1.2267513118978099</v>
      </c>
      <c r="R602" s="71">
        <v>0.2474960228670674</v>
      </c>
      <c r="S602" s="71">
        <v>1.0670158674500001</v>
      </c>
      <c r="T602" s="72"/>
      <c r="U602" s="71">
        <v>1985915</v>
      </c>
      <c r="V602" s="71">
        <v>903</v>
      </c>
      <c r="W602" s="71">
        <v>238</v>
      </c>
      <c r="X602" s="71">
        <v>5823</v>
      </c>
      <c r="Y602" s="71">
        <v>6826</v>
      </c>
      <c r="Z602" s="71">
        <v>10161</v>
      </c>
      <c r="AA602" s="71">
        <v>5310</v>
      </c>
      <c r="AB602" s="71">
        <v>21043</v>
      </c>
      <c r="AC602" s="71">
        <v>45607</v>
      </c>
      <c r="AD602" s="71">
        <v>1.0670158674500001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2388</v>
      </c>
      <c r="B603" s="70">
        <v>24</v>
      </c>
      <c r="C603" s="70">
        <v>7</v>
      </c>
      <c r="D603" s="70">
        <v>2</v>
      </c>
      <c r="E603" s="70">
        <v>2010</v>
      </c>
      <c r="F603" s="70" t="s">
        <v>177</v>
      </c>
      <c r="G603" s="70" t="s">
        <v>2381</v>
      </c>
      <c r="H603" s="70" t="s">
        <v>2382</v>
      </c>
      <c r="I603" s="148"/>
      <c r="J603" s="71">
        <v>40.679862942803943</v>
      </c>
      <c r="K603" s="71">
        <v>1.976646701658211</v>
      </c>
      <c r="L603" s="71">
        <v>14.16697602985872</v>
      </c>
      <c r="M603" s="71">
        <v>21.835515259786899</v>
      </c>
      <c r="N603" s="71">
        <v>16.493738358672161</v>
      </c>
      <c r="O603" s="71">
        <v>19.865183169388231</v>
      </c>
      <c r="P603" s="71">
        <v>26.589444523031329</v>
      </c>
      <c r="Q603" s="71">
        <v>1.25991415105731</v>
      </c>
      <c r="R603" s="71">
        <v>0.29134408646162591</v>
      </c>
      <c r="S603" s="71">
        <v>1.15412983539</v>
      </c>
      <c r="T603" s="72"/>
      <c r="U603" s="71">
        <v>1874684</v>
      </c>
      <c r="V603" s="71">
        <v>903</v>
      </c>
      <c r="W603" s="71">
        <v>238</v>
      </c>
      <c r="X603" s="71">
        <v>5823</v>
      </c>
      <c r="Y603" s="71">
        <v>6809</v>
      </c>
      <c r="Z603" s="71">
        <v>10089</v>
      </c>
      <c r="AA603" s="71">
        <v>5218</v>
      </c>
      <c r="AB603" s="71">
        <v>20709</v>
      </c>
      <c r="AC603" s="71">
        <v>50877</v>
      </c>
      <c r="AD603" s="71">
        <v>1.15412983539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2389</v>
      </c>
      <c r="B604" s="70">
        <v>25</v>
      </c>
      <c r="C604" s="70">
        <v>8</v>
      </c>
      <c r="D604" s="70">
        <v>2</v>
      </c>
      <c r="E604" s="70">
        <v>2011</v>
      </c>
      <c r="F604" s="70" t="s">
        <v>178</v>
      </c>
      <c r="G604" s="70" t="s">
        <v>2381</v>
      </c>
      <c r="H604" s="70" t="s">
        <v>2382</v>
      </c>
      <c r="I604" s="148"/>
      <c r="J604" s="71">
        <v>37.118915336781747</v>
      </c>
      <c r="K604" s="71">
        <v>2.0818592123313748</v>
      </c>
      <c r="L604" s="71">
        <v>10.78865366248276</v>
      </c>
      <c r="M604" s="71">
        <v>27.38342958456105</v>
      </c>
      <c r="N604" s="71">
        <v>19.860538989445981</v>
      </c>
      <c r="O604" s="71">
        <v>19.400391813177073</v>
      </c>
      <c r="P604" s="71">
        <v>25.385588196931057</v>
      </c>
      <c r="Q604" s="71">
        <v>1.4297870497074701</v>
      </c>
      <c r="R604" s="71">
        <v>0.32257129757436898</v>
      </c>
      <c r="S604" s="71">
        <v>1.4095139007999999</v>
      </c>
      <c r="T604" s="72"/>
      <c r="U604" s="71">
        <v>1666803</v>
      </c>
      <c r="V604" s="71">
        <v>903</v>
      </c>
      <c r="W604" s="71">
        <v>238</v>
      </c>
      <c r="X604" s="71">
        <v>5823</v>
      </c>
      <c r="Y604" s="71">
        <v>6781</v>
      </c>
      <c r="Z604" s="71">
        <v>10067</v>
      </c>
      <c r="AA604" s="71">
        <v>5130</v>
      </c>
      <c r="AB604" s="71">
        <v>20374</v>
      </c>
      <c r="AC604" s="71">
        <v>56237</v>
      </c>
      <c r="AD604" s="71">
        <v>1.4095139007999999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2390</v>
      </c>
      <c r="B605" s="70">
        <v>26</v>
      </c>
      <c r="C605" s="70">
        <v>9</v>
      </c>
      <c r="D605" s="70">
        <v>2</v>
      </c>
      <c r="E605" s="70">
        <v>2012</v>
      </c>
      <c r="F605" s="70" t="s">
        <v>179</v>
      </c>
      <c r="G605" s="70" t="s">
        <v>2381</v>
      </c>
      <c r="H605" s="70" t="s">
        <v>2382</v>
      </c>
      <c r="I605" s="148"/>
      <c r="J605" s="71">
        <v>48.750432141849167</v>
      </c>
      <c r="K605" s="71">
        <v>1.9621804257383331</v>
      </c>
      <c r="L605" s="71">
        <v>10.58095840328807</v>
      </c>
      <c r="M605" s="71">
        <v>29.109334956539801</v>
      </c>
      <c r="N605" s="71">
        <v>20.06943337013217</v>
      </c>
      <c r="O605" s="71">
        <v>19.347149211444275</v>
      </c>
      <c r="P605" s="71">
        <v>25.296118845530152</v>
      </c>
      <c r="Q605" s="71">
        <v>1.5334583825477199</v>
      </c>
      <c r="R605" s="71">
        <v>0.39653945378842909</v>
      </c>
      <c r="S605" s="71">
        <v>1.0683454673199999</v>
      </c>
      <c r="T605" s="72"/>
      <c r="U605" s="71">
        <v>2140382</v>
      </c>
      <c r="V605" s="71">
        <v>903</v>
      </c>
      <c r="W605" s="71">
        <v>238</v>
      </c>
      <c r="X605" s="71">
        <v>5823</v>
      </c>
      <c r="Y605" s="71">
        <v>6827</v>
      </c>
      <c r="Z605" s="71">
        <v>10119</v>
      </c>
      <c r="AA605" s="71">
        <v>5083</v>
      </c>
      <c r="AB605" s="71">
        <v>20112</v>
      </c>
      <c r="AC605" s="71">
        <v>67342</v>
      </c>
      <c r="AD605" s="71">
        <v>1.0683454673199999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2391</v>
      </c>
      <c r="B606" s="70">
        <v>27</v>
      </c>
      <c r="C606" s="70">
        <v>10</v>
      </c>
      <c r="D606" s="70">
        <v>2</v>
      </c>
      <c r="E606" s="70">
        <v>2013</v>
      </c>
      <c r="F606" s="70" t="s">
        <v>180</v>
      </c>
      <c r="G606" s="70" t="s">
        <v>2381</v>
      </c>
      <c r="H606" s="70" t="s">
        <v>2382</v>
      </c>
      <c r="I606" s="148"/>
      <c r="J606" s="71">
        <v>42.051101046472112</v>
      </c>
      <c r="K606" s="71">
        <v>1.679069120751016</v>
      </c>
      <c r="L606" s="71">
        <v>10.56834753986046</v>
      </c>
      <c r="M606" s="71">
        <v>28.45367027685985</v>
      </c>
      <c r="N606" s="71">
        <v>21.553840671777579</v>
      </c>
      <c r="O606" s="71">
        <v>18.63372922322398</v>
      </c>
      <c r="P606" s="71">
        <v>24.931861324157666</v>
      </c>
      <c r="Q606" s="71">
        <v>1.5365002555097</v>
      </c>
      <c r="R606" s="71">
        <v>0.41218709087086641</v>
      </c>
      <c r="S606" s="71">
        <v>1.2608595523999999</v>
      </c>
      <c r="T606" s="72"/>
      <c r="U606" s="71">
        <v>1719478</v>
      </c>
      <c r="V606" s="71">
        <v>903</v>
      </c>
      <c r="W606" s="71">
        <v>238</v>
      </c>
      <c r="X606" s="71">
        <v>5823</v>
      </c>
      <c r="Y606" s="71">
        <v>6786</v>
      </c>
      <c r="Z606" s="71">
        <v>10181</v>
      </c>
      <c r="AA606" s="71">
        <v>4991</v>
      </c>
      <c r="AB606" s="71">
        <v>19863</v>
      </c>
      <c r="AC606" s="71">
        <v>68329</v>
      </c>
      <c r="AD606" s="71">
        <v>1.2608595523999999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2392</v>
      </c>
      <c r="B607" s="70">
        <v>28</v>
      </c>
      <c r="C607" s="70">
        <v>11</v>
      </c>
      <c r="D607" s="70">
        <v>2</v>
      </c>
      <c r="E607" s="70">
        <v>2014</v>
      </c>
      <c r="F607" s="70" t="s">
        <v>181</v>
      </c>
      <c r="G607" s="70" t="s">
        <v>2381</v>
      </c>
      <c r="H607" s="70" t="s">
        <v>2382</v>
      </c>
      <c r="I607" s="148"/>
      <c r="J607" s="71">
        <v>42.953066518121098</v>
      </c>
      <c r="K607" s="71">
        <v>1.8340851285111679</v>
      </c>
      <c r="L607" s="71">
        <v>12.0725711478814</v>
      </c>
      <c r="M607" s="71">
        <v>29.297778683155951</v>
      </c>
      <c r="N607" s="71">
        <v>19.132828766554528</v>
      </c>
      <c r="O607" s="71">
        <v>17.629550780551742</v>
      </c>
      <c r="P607" s="71">
        <v>24.554299096581925</v>
      </c>
      <c r="Q607" s="71">
        <v>1.4448645979599699</v>
      </c>
      <c r="R607" s="71">
        <v>0.44927912626458538</v>
      </c>
      <c r="S607" s="71">
        <v>1.57142903568</v>
      </c>
      <c r="T607" s="72"/>
      <c r="U607" s="71">
        <v>1897610</v>
      </c>
      <c r="V607" s="71">
        <v>806</v>
      </c>
      <c r="W607" s="71">
        <v>262</v>
      </c>
      <c r="X607" s="71">
        <v>5561</v>
      </c>
      <c r="Y607" s="71">
        <v>6734</v>
      </c>
      <c r="Z607" s="71">
        <v>10145</v>
      </c>
      <c r="AA607" s="71">
        <v>4890</v>
      </c>
      <c r="AB607" s="71">
        <v>19468</v>
      </c>
      <c r="AC607" s="71">
        <v>74712</v>
      </c>
      <c r="AD607" s="71">
        <v>1.57142903568</v>
      </c>
      <c r="AE607" s="72"/>
      <c r="AF607" s="71"/>
      <c r="AG607" s="71"/>
      <c r="AH607" s="71"/>
      <c r="AI607" s="71"/>
      <c r="AJ607" s="71"/>
      <c r="AK607" s="71"/>
      <c r="AL607" s="71"/>
      <c r="AM607" s="71"/>
      <c r="AN607" s="71"/>
      <c r="AO607" s="71"/>
      <c r="AP607" s="71"/>
      <c r="AQ607" s="72"/>
      <c r="AR607" s="71">
        <v>82</v>
      </c>
      <c r="AS607" s="71">
        <v>22</v>
      </c>
      <c r="AT607" s="71">
        <v>0</v>
      </c>
      <c r="AU607" s="71">
        <v>0</v>
      </c>
      <c r="AV607" s="71">
        <v>0</v>
      </c>
      <c r="AW607" s="71">
        <v>0</v>
      </c>
      <c r="AX607" s="71"/>
      <c r="AY607" s="72"/>
      <c r="AZ607" s="71">
        <v>377.3</v>
      </c>
      <c r="BA607" s="71">
        <v>572.5</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2393</v>
      </c>
      <c r="B608" s="70">
        <v>29</v>
      </c>
      <c r="C608" s="70">
        <v>12</v>
      </c>
      <c r="D608" s="70">
        <v>2</v>
      </c>
      <c r="E608" s="70">
        <v>2015</v>
      </c>
      <c r="F608" s="70" t="s">
        <v>182</v>
      </c>
      <c r="G608" s="70" t="s">
        <v>2381</v>
      </c>
      <c r="H608" s="70" t="s">
        <v>2382</v>
      </c>
      <c r="I608" s="148"/>
      <c r="J608" s="71">
        <v>39.162561710255652</v>
      </c>
      <c r="K608" s="71">
        <v>1.7657217634266349</v>
      </c>
      <c r="L608" s="71">
        <v>14.135041892634231</v>
      </c>
      <c r="M608" s="71">
        <v>27.19348490446119</v>
      </c>
      <c r="N608" s="71">
        <v>17.40080412835265</v>
      </c>
      <c r="O608" s="71">
        <v>17.449454386272706</v>
      </c>
      <c r="P608" s="71">
        <v>24.066143511326722</v>
      </c>
      <c r="Q608" s="71">
        <v>1.3874020096994</v>
      </c>
      <c r="R608" s="71">
        <v>0.3599583117135291</v>
      </c>
      <c r="S608" s="71">
        <v>1.9626781641319999</v>
      </c>
      <c r="T608" s="72"/>
      <c r="U608" s="71">
        <v>1853305</v>
      </c>
      <c r="V608" s="71">
        <v>806</v>
      </c>
      <c r="W608" s="71">
        <v>262</v>
      </c>
      <c r="X608" s="71">
        <v>5561</v>
      </c>
      <c r="Y608" s="71">
        <v>6709</v>
      </c>
      <c r="Z608" s="71">
        <v>10138</v>
      </c>
      <c r="AA608" s="71">
        <v>4789</v>
      </c>
      <c r="AB608" s="71">
        <v>19096</v>
      </c>
      <c r="AC608" s="71">
        <v>61529</v>
      </c>
      <c r="AD608" s="71">
        <v>1.9626781641319999</v>
      </c>
      <c r="AE608" s="72"/>
      <c r="AF608" s="71">
        <v>15581595.680783231</v>
      </c>
      <c r="AG608" s="71">
        <v>1401188.5475406831</v>
      </c>
      <c r="AH608" s="71">
        <v>2722089.5130889788</v>
      </c>
      <c r="AI608" s="71">
        <v>37156742.732067063</v>
      </c>
      <c r="AJ608" s="71">
        <v>25146609.034967549</v>
      </c>
      <c r="AK608" s="71">
        <v>0</v>
      </c>
      <c r="AL608" s="71">
        <v>0</v>
      </c>
      <c r="AM608" s="71">
        <v>2617026.695292796</v>
      </c>
      <c r="AN608" s="71">
        <v>0</v>
      </c>
      <c r="AO608" s="71">
        <v>0</v>
      </c>
      <c r="AP608" s="71">
        <v>84625252.203740299</v>
      </c>
      <c r="AQ608" s="72"/>
      <c r="AR608" s="71">
        <v>87</v>
      </c>
      <c r="AS608" s="71">
        <v>27</v>
      </c>
      <c r="AT608" s="71">
        <v>0</v>
      </c>
      <c r="AU608" s="71">
        <v>0</v>
      </c>
      <c r="AV608" s="71">
        <v>0</v>
      </c>
      <c r="AW608" s="71">
        <v>0</v>
      </c>
      <c r="AX608" s="71"/>
      <c r="AY608" s="72"/>
      <c r="AZ608" s="71">
        <v>404.8</v>
      </c>
      <c r="BA608" s="71">
        <v>1631.5</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2394</v>
      </c>
      <c r="B609" s="70">
        <v>30</v>
      </c>
      <c r="C609" s="70">
        <v>13</v>
      </c>
      <c r="D609" s="70">
        <v>2</v>
      </c>
      <c r="E609" s="70">
        <v>2016</v>
      </c>
      <c r="F609" s="70" t="s">
        <v>155</v>
      </c>
      <c r="G609" s="70" t="s">
        <v>2381</v>
      </c>
      <c r="H609" s="70" t="s">
        <v>2382</v>
      </c>
      <c r="I609" s="148"/>
      <c r="J609" s="71">
        <v>45.170214292552792</v>
      </c>
      <c r="K609" s="71">
        <v>1.6791729377670797</v>
      </c>
      <c r="L609" s="71">
        <v>13.945524578489303</v>
      </c>
      <c r="M609" s="71">
        <v>24.552401326823659</v>
      </c>
      <c r="N609" s="71">
        <v>15.844045231713691</v>
      </c>
      <c r="O609" s="71">
        <v>17.098133346443483</v>
      </c>
      <c r="P609" s="71">
        <v>23.705704316282247</v>
      </c>
      <c r="Q609" s="71">
        <v>1.3161572069812373</v>
      </c>
      <c r="R609" s="71">
        <v>0.37805968247455696</v>
      </c>
      <c r="S609" s="71">
        <v>2.3044143360514759</v>
      </c>
      <c r="T609" s="72"/>
      <c r="U609" s="71">
        <v>2141826</v>
      </c>
      <c r="V609" s="71">
        <v>806</v>
      </c>
      <c r="W609" s="71">
        <v>262</v>
      </c>
      <c r="X609" s="71">
        <v>5561</v>
      </c>
      <c r="Y609" s="71">
        <v>6674</v>
      </c>
      <c r="Z609" s="71">
        <v>10056</v>
      </c>
      <c r="AA609" s="71">
        <v>4879</v>
      </c>
      <c r="AB609" s="71">
        <v>18634</v>
      </c>
      <c r="AC609" s="71">
        <v>64568.872343713163</v>
      </c>
      <c r="AD609" s="71">
        <v>2.3044143360514759</v>
      </c>
      <c r="AE609" s="72"/>
      <c r="AF609" s="71">
        <v>17957432.843351439</v>
      </c>
      <c r="AG609" s="71">
        <v>1265835.101764557</v>
      </c>
      <c r="AH609" s="71">
        <v>1962389.4119760499</v>
      </c>
      <c r="AI609" s="71">
        <v>36877256.902628697</v>
      </c>
      <c r="AJ609" s="71">
        <v>21723990.17002894</v>
      </c>
      <c r="AK609" s="71">
        <v>0</v>
      </c>
      <c r="AL609" s="71">
        <v>0</v>
      </c>
      <c r="AM609" s="71">
        <v>2555695.5166033581</v>
      </c>
      <c r="AN609" s="71">
        <v>0</v>
      </c>
      <c r="AO609" s="71">
        <v>0</v>
      </c>
      <c r="AP609" s="71">
        <v>82342599.946353048</v>
      </c>
      <c r="AQ609" s="72"/>
      <c r="AR609" s="71">
        <v>93</v>
      </c>
      <c r="AS609" s="71">
        <v>32</v>
      </c>
      <c r="AT609" s="71">
        <v>0</v>
      </c>
      <c r="AU609" s="71">
        <v>0</v>
      </c>
      <c r="AV609" s="71">
        <v>0</v>
      </c>
      <c r="AW609" s="71">
        <v>0</v>
      </c>
      <c r="AX609" s="71"/>
      <c r="AY609" s="72"/>
      <c r="AZ609" s="71">
        <v>440.3</v>
      </c>
      <c r="BA609" s="71">
        <v>1805.9</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2395</v>
      </c>
      <c r="B610" s="70">
        <v>31</v>
      </c>
      <c r="C610" s="70">
        <v>14</v>
      </c>
      <c r="D610" s="70">
        <v>2</v>
      </c>
      <c r="E610" s="70">
        <v>2017</v>
      </c>
      <c r="F610" s="70" t="s">
        <v>156</v>
      </c>
      <c r="G610" s="70" t="s">
        <v>2381</v>
      </c>
      <c r="H610" s="70" t="s">
        <v>2382</v>
      </c>
      <c r="I610" s="148"/>
      <c r="J610" s="71">
        <v>48.853317079399233</v>
      </c>
      <c r="K610" s="71">
        <v>1.6536163969377757</v>
      </c>
      <c r="L610" s="71">
        <v>11.210966318489506</v>
      </c>
      <c r="M610" s="71">
        <v>21.384753520640729</v>
      </c>
      <c r="N610" s="71">
        <v>15.370509872322609</v>
      </c>
      <c r="O610" s="71">
        <v>16.720452278178129</v>
      </c>
      <c r="P610" s="71">
        <v>23.149989876529688</v>
      </c>
      <c r="Q610" s="71">
        <v>1.24147065913494</v>
      </c>
      <c r="R610" s="71">
        <v>0.37204257776747329</v>
      </c>
      <c r="S610" s="71">
        <v>2.2628581581207925</v>
      </c>
      <c r="T610" s="72"/>
      <c r="U610" s="71">
        <v>2468521</v>
      </c>
      <c r="V610" s="71">
        <v>806</v>
      </c>
      <c r="W610" s="71">
        <v>262</v>
      </c>
      <c r="X610" s="71">
        <v>5561</v>
      </c>
      <c r="Y610" s="71">
        <v>6635</v>
      </c>
      <c r="Z610" s="71">
        <v>9997</v>
      </c>
      <c r="AA610" s="71">
        <v>4795</v>
      </c>
      <c r="AB610" s="71">
        <v>18176</v>
      </c>
      <c r="AC610" s="71">
        <v>64801.999999999978</v>
      </c>
      <c r="AD610" s="71">
        <v>2.2628581581207921</v>
      </c>
      <c r="AE610" s="72"/>
      <c r="AF610" s="71">
        <v>20064318.902674511</v>
      </c>
      <c r="AG610" s="71">
        <v>1338365.242568753</v>
      </c>
      <c r="AH610" s="71">
        <v>2166486.0968192341</v>
      </c>
      <c r="AI610" s="71">
        <v>37324362.320018299</v>
      </c>
      <c r="AJ610" s="71">
        <v>24049209.461778559</v>
      </c>
      <c r="AK610" s="71">
        <v>0</v>
      </c>
      <c r="AL610" s="71">
        <v>0</v>
      </c>
      <c r="AM610" s="71">
        <v>2496780.450420599</v>
      </c>
      <c r="AN610" s="71">
        <v>0</v>
      </c>
      <c r="AO610" s="71">
        <v>0</v>
      </c>
      <c r="AP610" s="71">
        <v>87439522.474279955</v>
      </c>
      <c r="AQ610" s="72"/>
      <c r="AR610" s="71">
        <v>101</v>
      </c>
      <c r="AS610" s="71">
        <v>32</v>
      </c>
      <c r="AT610" s="71">
        <v>0</v>
      </c>
      <c r="AU610" s="71">
        <v>0</v>
      </c>
      <c r="AV610" s="71">
        <v>0</v>
      </c>
      <c r="AW610" s="71">
        <v>0</v>
      </c>
      <c r="AX610" s="71"/>
      <c r="AY610" s="72"/>
      <c r="AZ610" s="71">
        <v>487.4</v>
      </c>
      <c r="BA610" s="71">
        <v>1805.9</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2396</v>
      </c>
      <c r="B611" s="70">
        <v>32</v>
      </c>
      <c r="C611" s="70">
        <v>15</v>
      </c>
      <c r="D611" s="70">
        <v>2</v>
      </c>
      <c r="E611" s="70">
        <v>2018</v>
      </c>
      <c r="F611" s="70" t="s">
        <v>183</v>
      </c>
      <c r="G611" s="70" t="s">
        <v>2381</v>
      </c>
      <c r="H611" s="70" t="s">
        <v>2382</v>
      </c>
      <c r="I611" s="148"/>
      <c r="J611" s="71">
        <v>37.727140743779081</v>
      </c>
      <c r="K611" s="71">
        <v>1.441547684483812</v>
      </c>
      <c r="L611" s="71">
        <v>10.119141896224463</v>
      </c>
      <c r="M611" s="71">
        <v>17.856832640947832</v>
      </c>
      <c r="N611" s="71">
        <v>12.483472341711684</v>
      </c>
      <c r="O611" s="71">
        <v>16.278303839547203</v>
      </c>
      <c r="P611" s="71">
        <v>22.513259143174746</v>
      </c>
      <c r="Q611" s="71">
        <v>1.1310309716696501</v>
      </c>
      <c r="R611" s="71">
        <v>0.35945423293464596</v>
      </c>
      <c r="S611" s="71">
        <v>2.7746609781878453</v>
      </c>
      <c r="T611" s="72"/>
      <c r="U611" s="71">
        <v>2150044</v>
      </c>
      <c r="V611" s="71">
        <v>806</v>
      </c>
      <c r="W611" s="71">
        <v>262</v>
      </c>
      <c r="X611" s="71">
        <v>5561</v>
      </c>
      <c r="Y611" s="71">
        <v>6593</v>
      </c>
      <c r="Z611" s="71">
        <v>9919</v>
      </c>
      <c r="AA611" s="71">
        <v>4710</v>
      </c>
      <c r="AB611" s="71">
        <v>17845</v>
      </c>
      <c r="AC611" s="71">
        <v>62364</v>
      </c>
      <c r="AD611" s="71">
        <v>2.7746609781878449</v>
      </c>
      <c r="AE611" s="72"/>
      <c r="AF611" s="71">
        <v>16763351.14403132</v>
      </c>
      <c r="AG611" s="71">
        <v>1154648.6491675209</v>
      </c>
      <c r="AH611" s="71">
        <v>2038086.7410204229</v>
      </c>
      <c r="AI611" s="71">
        <v>34785461.982214727</v>
      </c>
      <c r="AJ611" s="71">
        <v>22741814.934667431</v>
      </c>
      <c r="AK611" s="71">
        <v>0</v>
      </c>
      <c r="AL611" s="71">
        <v>0</v>
      </c>
      <c r="AM611" s="71">
        <v>2456384.0706493738</v>
      </c>
      <c r="AN611" s="71">
        <v>0</v>
      </c>
      <c r="AO611" s="71">
        <v>0</v>
      </c>
      <c r="AP611" s="71">
        <v>79939747.521750793</v>
      </c>
      <c r="AQ611" s="72"/>
      <c r="AR611" s="71">
        <v>107</v>
      </c>
      <c r="AS611" s="71">
        <v>33</v>
      </c>
      <c r="AT611" s="71">
        <v>0</v>
      </c>
      <c r="AU611" s="71">
        <v>0</v>
      </c>
      <c r="AV611" s="71">
        <v>0</v>
      </c>
      <c r="AW611" s="71">
        <v>0</v>
      </c>
      <c r="AX611" s="71"/>
      <c r="AY611" s="72"/>
      <c r="AZ611" s="71">
        <v>524.19999999999993</v>
      </c>
      <c r="BA611" s="71">
        <v>3404</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2397</v>
      </c>
      <c r="B612" s="70">
        <v>33</v>
      </c>
      <c r="C612" s="70">
        <v>16</v>
      </c>
      <c r="D612" s="70">
        <v>2</v>
      </c>
      <c r="E612" s="70">
        <v>2019</v>
      </c>
      <c r="F612" s="70" t="s">
        <v>158</v>
      </c>
      <c r="G612" s="70" t="s">
        <v>2381</v>
      </c>
      <c r="H612" s="70" t="s">
        <v>2382</v>
      </c>
      <c r="I612" s="148"/>
      <c r="J612" s="71">
        <v>37.5085589460259</v>
      </c>
      <c r="K612" s="71">
        <v>1.3448931841629128</v>
      </c>
      <c r="L612" s="71">
        <v>10.208253942048788</v>
      </c>
      <c r="M612" s="71">
        <v>17.251439411815117</v>
      </c>
      <c r="N612" s="71">
        <v>13.007247383755471</v>
      </c>
      <c r="O612" s="71">
        <v>15.694805465925405</v>
      </c>
      <c r="P612" s="71">
        <v>21.305686541953989</v>
      </c>
      <c r="Q612" s="71">
        <v>1.07024033755114</v>
      </c>
      <c r="R612" s="71">
        <v>0.33784546194686793</v>
      </c>
      <c r="S612" s="71">
        <v>2.4669226059009981</v>
      </c>
      <c r="T612" s="72"/>
      <c r="U612" s="71">
        <v>2238412</v>
      </c>
      <c r="V612" s="71">
        <v>806</v>
      </c>
      <c r="W612" s="71">
        <v>262</v>
      </c>
      <c r="X612" s="71">
        <v>5561</v>
      </c>
      <c r="Y612" s="71">
        <v>6592</v>
      </c>
      <c r="Z612" s="71">
        <v>9826</v>
      </c>
      <c r="AA612" s="71">
        <v>4424</v>
      </c>
      <c r="AB612" s="71">
        <v>17343</v>
      </c>
      <c r="AC612" s="71">
        <v>59575</v>
      </c>
      <c r="AD612" s="71">
        <v>2.4669226059009981</v>
      </c>
      <c r="AE612" s="72"/>
      <c r="AF612" s="71">
        <v>16539971.593379701</v>
      </c>
      <c r="AG612" s="71">
        <v>1164293.103566685</v>
      </c>
      <c r="AH612" s="71">
        <v>2181467.8412484638</v>
      </c>
      <c r="AI612" s="71">
        <v>35457480.74926006</v>
      </c>
      <c r="AJ612" s="71">
        <v>24386965.321142022</v>
      </c>
      <c r="AK612" s="71">
        <v>0</v>
      </c>
      <c r="AL612" s="71">
        <v>0</v>
      </c>
      <c r="AM612" s="71">
        <v>2361986.0419659005</v>
      </c>
      <c r="AN612" s="71">
        <v>0</v>
      </c>
      <c r="AO612" s="71">
        <v>0</v>
      </c>
      <c r="AP612" s="71">
        <v>82092164.650562838</v>
      </c>
      <c r="AQ612" s="72"/>
      <c r="AR612" s="71">
        <v>117</v>
      </c>
      <c r="AS612" s="71">
        <v>36</v>
      </c>
      <c r="AT612" s="71">
        <v>0</v>
      </c>
      <c r="AU612" s="71">
        <v>0</v>
      </c>
      <c r="AV612" s="71">
        <v>0</v>
      </c>
      <c r="AW612" s="71">
        <v>0</v>
      </c>
      <c r="AX612" s="71"/>
      <c r="AY612" s="72"/>
      <c r="AZ612" s="71">
        <v>589.4</v>
      </c>
      <c r="BA612" s="71">
        <v>5415.7</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2398</v>
      </c>
      <c r="B613" s="70">
        <v>34</v>
      </c>
      <c r="C613" s="70">
        <v>17</v>
      </c>
      <c r="D613" s="70">
        <v>2</v>
      </c>
      <c r="E613" s="70">
        <v>2020</v>
      </c>
      <c r="F613" s="70" t="s">
        <v>159</v>
      </c>
      <c r="G613" s="70" t="s">
        <v>2381</v>
      </c>
      <c r="H613" s="70" t="s">
        <v>2382</v>
      </c>
      <c r="I613" s="148"/>
      <c r="J613" s="71">
        <v>33.818009178843482</v>
      </c>
      <c r="K613" s="71">
        <v>1.4273006808680218</v>
      </c>
      <c r="L613" s="71">
        <v>11.927309245225571</v>
      </c>
      <c r="M613" s="71">
        <v>14.349052428600102</v>
      </c>
      <c r="N613" s="71">
        <v>12.664455462928437</v>
      </c>
      <c r="O613" s="71">
        <v>13.559145689186112</v>
      </c>
      <c r="P613" s="71">
        <v>19.859195753377975</v>
      </c>
      <c r="Q613" s="71">
        <v>0.99631830399494803</v>
      </c>
      <c r="R613" s="71">
        <v>0.28458321441590989</v>
      </c>
      <c r="S613" s="71">
        <v>2.4142420578178352</v>
      </c>
      <c r="T613" s="72"/>
      <c r="U613" s="71">
        <v>1958965</v>
      </c>
      <c r="V613" s="71">
        <v>757</v>
      </c>
      <c r="W613" s="71">
        <v>390</v>
      </c>
      <c r="X613" s="71">
        <v>4690</v>
      </c>
      <c r="Y613" s="71">
        <v>6463</v>
      </c>
      <c r="Z613" s="71">
        <v>9689</v>
      </c>
      <c r="AA613" s="71">
        <v>4383</v>
      </c>
      <c r="AB613" s="71">
        <v>16898</v>
      </c>
      <c r="AC613" s="71">
        <v>50448</v>
      </c>
      <c r="AD613" s="71">
        <v>2.4142420578178352</v>
      </c>
      <c r="AE613" s="72"/>
      <c r="AF613" s="71">
        <v>15430633.092659591</v>
      </c>
      <c r="AG613" s="71">
        <v>1119328.6534555366</v>
      </c>
      <c r="AH613" s="71">
        <v>2606941.7261357722</v>
      </c>
      <c r="AI613" s="71">
        <v>28119731.526337042</v>
      </c>
      <c r="AJ613" s="71">
        <v>23598694.7534924</v>
      </c>
      <c r="AK613" s="71"/>
      <c r="AL613" s="71"/>
      <c r="AM613" s="71">
        <v>2205376.7406957163</v>
      </c>
      <c r="AN613" s="71"/>
      <c r="AO613" s="71"/>
      <c r="AP613" s="71">
        <v>73080706.492776066</v>
      </c>
      <c r="AQ613" s="72"/>
      <c r="AR613" s="71">
        <v>118</v>
      </c>
      <c r="AS613" s="71">
        <v>38</v>
      </c>
      <c r="AT613" s="71">
        <v>0</v>
      </c>
      <c r="AU613" s="71">
        <v>0</v>
      </c>
      <c r="AV613" s="71">
        <v>0</v>
      </c>
      <c r="AW613" s="71">
        <v>0</v>
      </c>
      <c r="AX613" s="71"/>
      <c r="AY613" s="72"/>
      <c r="AZ613" s="71">
        <v>594.59999999999991</v>
      </c>
      <c r="BA613" s="71">
        <v>5463.7000000000007</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2399</v>
      </c>
      <c r="B614" s="70">
        <v>34</v>
      </c>
      <c r="C614" s="70">
        <v>18</v>
      </c>
      <c r="D614" s="70">
        <v>2</v>
      </c>
      <c r="E614" s="70">
        <v>2021</v>
      </c>
      <c r="F614" s="70" t="s">
        <v>160</v>
      </c>
      <c r="G614" s="70" t="s">
        <v>2381</v>
      </c>
      <c r="H614" s="70" t="s">
        <v>2382</v>
      </c>
      <c r="I614" s="148"/>
      <c r="J614" s="71">
        <v>31.58038825988795</v>
      </c>
      <c r="K614" s="71">
        <v>1.4576588334327421</v>
      </c>
      <c r="L614" s="71">
        <v>12.473082912579278</v>
      </c>
      <c r="M614" s="71">
        <v>13.543500254111024</v>
      </c>
      <c r="N614" s="71">
        <v>11.522292662895316</v>
      </c>
      <c r="O614" s="71">
        <v>13.053138948246412</v>
      </c>
      <c r="P614" s="71">
        <v>20.296392050310871</v>
      </c>
      <c r="Q614" s="71">
        <v>0.960584690902618</v>
      </c>
      <c r="R614" s="71">
        <v>0.3002166657276239</v>
      </c>
      <c r="S614" s="71">
        <v>2.662511669504477</v>
      </c>
      <c r="T614" s="72"/>
      <c r="U614" s="71">
        <v>1952044</v>
      </c>
      <c r="V614" s="71">
        <v>757</v>
      </c>
      <c r="W614" s="71">
        <v>390</v>
      </c>
      <c r="X614" s="71">
        <v>4690</v>
      </c>
      <c r="Y614" s="71">
        <v>6408</v>
      </c>
      <c r="Z614" s="71">
        <v>9604</v>
      </c>
      <c r="AA614" s="71">
        <v>4368</v>
      </c>
      <c r="AB614" s="71">
        <v>16452</v>
      </c>
      <c r="AC614" s="71">
        <v>51628.999999999993</v>
      </c>
      <c r="AD614" s="71">
        <v>2.662511669504477</v>
      </c>
      <c r="AE614" s="72"/>
      <c r="AF614" s="71">
        <v>14475187.455511212</v>
      </c>
      <c r="AG614" s="71">
        <v>1195334.3434995969</v>
      </c>
      <c r="AH614" s="71">
        <v>2636318.2834192337</v>
      </c>
      <c r="AI614" s="71">
        <v>30531176.228035789</v>
      </c>
      <c r="AJ614" s="71">
        <v>24050657.200330809</v>
      </c>
      <c r="AK614" s="71">
        <v>0</v>
      </c>
      <c r="AL614" s="71">
        <v>0</v>
      </c>
      <c r="AM614" s="71">
        <v>2159553.4822139735</v>
      </c>
      <c r="AN614" s="71">
        <v>0</v>
      </c>
      <c r="AO614" s="71">
        <v>0</v>
      </c>
      <c r="AP614" s="71">
        <v>75048226.99301061</v>
      </c>
      <c r="AQ614" s="72"/>
      <c r="AR614" s="71">
        <v>121</v>
      </c>
      <c r="AS614" s="71">
        <v>40</v>
      </c>
      <c r="AT614" s="71">
        <v>0</v>
      </c>
      <c r="AU614" s="71">
        <v>0</v>
      </c>
      <c r="AV614" s="71">
        <v>0</v>
      </c>
      <c r="AW614" s="71">
        <v>0</v>
      </c>
      <c r="AX614" s="71"/>
      <c r="AY614" s="72"/>
      <c r="AZ614" s="71">
        <v>610.19999999999993</v>
      </c>
      <c r="BA614" s="71">
        <v>5993.6</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2400</v>
      </c>
      <c r="B615" s="70">
        <v>34</v>
      </c>
      <c r="C615" s="70">
        <v>19</v>
      </c>
      <c r="D615" s="70">
        <v>2</v>
      </c>
      <c r="E615" s="70">
        <v>2022</v>
      </c>
      <c r="F615" s="70" t="s">
        <v>161</v>
      </c>
      <c r="G615" s="1064" t="s">
        <v>2381</v>
      </c>
      <c r="H615" s="70" t="s">
        <v>2382</v>
      </c>
      <c r="I615" s="148"/>
      <c r="J615" s="71">
        <v>33.007704159713718</v>
      </c>
      <c r="K615" s="71">
        <v>1.4010121772637221</v>
      </c>
      <c r="L615" s="71">
        <v>11.408052113205166</v>
      </c>
      <c r="M615" s="71">
        <v>15.253990598025524</v>
      </c>
      <c r="N615" s="71">
        <v>13.36941549367536</v>
      </c>
      <c r="O615" s="71">
        <v>13.564064583768939</v>
      </c>
      <c r="P615" s="71">
        <v>19.854326043688641</v>
      </c>
      <c r="Q615" s="71">
        <v>0.94333035633351825</v>
      </c>
      <c r="R615" s="71">
        <v>0.26510870445805435</v>
      </c>
      <c r="S615" s="71">
        <v>3.2142095428530499</v>
      </c>
      <c r="T615" s="72"/>
      <c r="U615" s="71">
        <v>2281336</v>
      </c>
      <c r="V615" s="71">
        <v>757</v>
      </c>
      <c r="W615" s="71">
        <v>390</v>
      </c>
      <c r="X615" s="71">
        <v>4690</v>
      </c>
      <c r="Y615" s="71">
        <v>6384</v>
      </c>
      <c r="Z615" s="71">
        <v>9482</v>
      </c>
      <c r="AA615" s="71">
        <v>4338</v>
      </c>
      <c r="AB615" s="71">
        <v>16024</v>
      </c>
      <c r="AC615" s="71">
        <v>46163.999999999993</v>
      </c>
      <c r="AD615" s="71">
        <v>3.2142095428530499</v>
      </c>
      <c r="AE615" s="72"/>
      <c r="AF615" s="71">
        <v>14413711.763226476</v>
      </c>
      <c r="AG615" s="71">
        <v>1182670.9862395159</v>
      </c>
      <c r="AH615" s="71">
        <v>2808471.8609125023</v>
      </c>
      <c r="AI615" s="71">
        <v>29571362.332069494</v>
      </c>
      <c r="AJ615" s="71">
        <v>25366466.992383983</v>
      </c>
      <c r="AK615" s="71">
        <v>0</v>
      </c>
      <c r="AL615" s="71">
        <v>0</v>
      </c>
      <c r="AM615" s="71">
        <v>2069135.7655796199</v>
      </c>
      <c r="AN615" s="71">
        <v>0</v>
      </c>
      <c r="AO615" s="71">
        <v>0</v>
      </c>
      <c r="AP615" s="71">
        <v>75411819.700411603</v>
      </c>
      <c r="AQ615" s="72"/>
      <c r="AR615" s="71">
        <v>135</v>
      </c>
      <c r="AS615" s="71">
        <v>41</v>
      </c>
      <c r="AT615" s="71">
        <v>0</v>
      </c>
      <c r="AU615" s="71">
        <v>0</v>
      </c>
      <c r="AV615" s="71">
        <v>0</v>
      </c>
      <c r="AW615" s="71">
        <v>0</v>
      </c>
      <c r="AX615" s="71"/>
      <c r="AY615" s="72"/>
      <c r="AZ615" s="71">
        <v>681.5</v>
      </c>
      <c r="BA615" s="71">
        <v>6043.1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2401</v>
      </c>
      <c r="B616" s="70">
        <v>34</v>
      </c>
      <c r="C616" s="70">
        <v>20</v>
      </c>
      <c r="D616" s="70">
        <v>2</v>
      </c>
      <c r="E616" s="70">
        <v>2023</v>
      </c>
      <c r="F616" s="70" t="s">
        <v>1539</v>
      </c>
      <c r="G616" s="1064" t="s">
        <v>2381</v>
      </c>
      <c r="H616" s="70" t="s">
        <v>2382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138</v>
      </c>
      <c r="AS616" s="71">
        <v>41</v>
      </c>
      <c r="AT616" s="71">
        <v>0</v>
      </c>
      <c r="AU616" s="71">
        <v>0</v>
      </c>
      <c r="AV616" s="71">
        <v>0</v>
      </c>
      <c r="AW616" s="71">
        <v>0</v>
      </c>
      <c r="AX616" s="71"/>
      <c r="AY616" s="72"/>
      <c r="AZ616" s="71">
        <v>702.8</v>
      </c>
      <c r="BA616" s="71">
        <v>6043.1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2402</v>
      </c>
      <c r="B617" s="70">
        <v>34</v>
      </c>
      <c r="C617" s="70">
        <v>21</v>
      </c>
      <c r="D617" s="70">
        <v>2</v>
      </c>
      <c r="E617" s="70">
        <v>2024</v>
      </c>
      <c r="F617" s="70" t="s">
        <v>1554</v>
      </c>
      <c r="G617" s="70" t="s">
        <v>2381</v>
      </c>
      <c r="H617" s="70" t="s">
        <v>2382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2503</v>
      </c>
      <c r="B618" s="70">
        <v>511</v>
      </c>
      <c r="C618" s="70">
        <v>1</v>
      </c>
      <c r="D618" s="70">
        <v>31</v>
      </c>
      <c r="E618" s="70">
        <v>1990</v>
      </c>
      <c r="F618" s="70" t="s">
        <v>787</v>
      </c>
      <c r="G618" s="70" t="s">
        <v>2504</v>
      </c>
      <c r="H618" s="70" t="s">
        <v>2505</v>
      </c>
      <c r="I618" s="148"/>
      <c r="J618" s="71">
        <v>43026.039422197093</v>
      </c>
      <c r="K618" s="71">
        <v>712.03531867166964</v>
      </c>
      <c r="L618" s="71">
        <v>381.09636957192203</v>
      </c>
      <c r="M618" s="71">
        <v>5942.5141098828844</v>
      </c>
      <c r="N618" s="71">
        <v>6787.1426842333103</v>
      </c>
      <c r="O618" s="71">
        <v>5847.1544490271499</v>
      </c>
      <c r="P618" s="71">
        <v>5111.8792907592151</v>
      </c>
      <c r="Q618" s="71">
        <v>412.06901047450799</v>
      </c>
      <c r="R618" s="71">
        <v>318.92250561392689</v>
      </c>
      <c r="S618" s="71">
        <v>447.45740999999998</v>
      </c>
      <c r="T618" s="72"/>
      <c r="U618" s="71">
        <v>3661810274</v>
      </c>
      <c r="V618" s="71">
        <v>266459</v>
      </c>
      <c r="W618" s="71">
        <v>4388</v>
      </c>
      <c r="X618" s="71">
        <v>2259645</v>
      </c>
      <c r="Y618" s="71">
        <v>2174110</v>
      </c>
      <c r="Z618" s="71">
        <v>2405003</v>
      </c>
      <c r="AA618" s="71">
        <v>1241221</v>
      </c>
      <c r="AB618" s="71">
        <v>6690603</v>
      </c>
      <c r="AC618" s="71">
        <v>55237952</v>
      </c>
      <c r="AD618" s="71">
        <v>447.45740999999998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2506</v>
      </c>
      <c r="B619" s="70">
        <v>512</v>
      </c>
      <c r="C619" s="70">
        <v>2</v>
      </c>
      <c r="D619" s="70">
        <v>31</v>
      </c>
      <c r="E619" s="70">
        <v>2005</v>
      </c>
      <c r="F619" s="70" t="s">
        <v>789</v>
      </c>
      <c r="G619" s="70" t="s">
        <v>2504</v>
      </c>
      <c r="H619" s="70" t="s">
        <v>2505</v>
      </c>
      <c r="I619" s="148"/>
      <c r="J619" s="71">
        <v>38874.499136592822</v>
      </c>
      <c r="K619" s="71">
        <v>558.98797705924665</v>
      </c>
      <c r="L619" s="71">
        <v>356.30732823440098</v>
      </c>
      <c r="M619" s="71">
        <v>10792.95525746095</v>
      </c>
      <c r="N619" s="71">
        <v>10026.21504707683</v>
      </c>
      <c r="O619" s="71">
        <v>8130.8466497960262</v>
      </c>
      <c r="P619" s="71">
        <v>4698.1495703051633</v>
      </c>
      <c r="Q619" s="71">
        <v>418.67960105443899</v>
      </c>
      <c r="R619" s="71">
        <v>424.30726976389423</v>
      </c>
      <c r="S619" s="71">
        <v>678.60461591907529</v>
      </c>
      <c r="T619" s="72"/>
      <c r="U619" s="71">
        <v>3951401677</v>
      </c>
      <c r="V619" s="71">
        <v>243918</v>
      </c>
      <c r="W619" s="71">
        <v>4710</v>
      </c>
      <c r="X619" s="71">
        <v>2178186</v>
      </c>
      <c r="Y619" s="71">
        <v>2727161</v>
      </c>
      <c r="Z619" s="71">
        <v>3870007</v>
      </c>
      <c r="AA619" s="71">
        <v>934274</v>
      </c>
      <c r="AB619" s="71">
        <v>7106585</v>
      </c>
      <c r="AC619" s="71">
        <v>75029955</v>
      </c>
      <c r="AD619" s="71">
        <v>678.6046159190754</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2507</v>
      </c>
      <c r="B620" s="70">
        <v>513</v>
      </c>
      <c r="C620" s="70">
        <v>3</v>
      </c>
      <c r="D620" s="70">
        <v>31</v>
      </c>
      <c r="E620" s="70">
        <v>2006</v>
      </c>
      <c r="F620" s="70" t="s">
        <v>790</v>
      </c>
      <c r="G620" s="70" t="s">
        <v>2504</v>
      </c>
      <c r="H620" s="70" t="s">
        <v>2505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2508</v>
      </c>
      <c r="B621" s="70">
        <v>514</v>
      </c>
      <c r="C621" s="70">
        <v>4</v>
      </c>
      <c r="D621" s="70">
        <v>31</v>
      </c>
      <c r="E621" s="70">
        <v>2007</v>
      </c>
      <c r="F621" s="70" t="s">
        <v>791</v>
      </c>
      <c r="G621" s="70" t="s">
        <v>2504</v>
      </c>
      <c r="H621" s="70" t="s">
        <v>2505</v>
      </c>
      <c r="I621" s="148"/>
      <c r="J621" s="71">
        <v>39143.946786826244</v>
      </c>
      <c r="K621" s="71">
        <v>540.93694596927617</v>
      </c>
      <c r="L621" s="71">
        <v>428.58228916020892</v>
      </c>
      <c r="M621" s="71">
        <v>11675.570760084351</v>
      </c>
      <c r="N621" s="71">
        <v>9978.8465327650811</v>
      </c>
      <c r="O621" s="71">
        <v>7945.732189545015</v>
      </c>
      <c r="P621" s="71">
        <v>4627.2460400200689</v>
      </c>
      <c r="Q621" s="71">
        <v>446.97932969621399</v>
      </c>
      <c r="R621" s="71">
        <v>460.23819585656889</v>
      </c>
      <c r="S621" s="71">
        <v>665.19873186887082</v>
      </c>
      <c r="T621" s="72"/>
      <c r="U621" s="71">
        <v>4748270271</v>
      </c>
      <c r="V621" s="71">
        <v>236491</v>
      </c>
      <c r="W621" s="71">
        <v>4860</v>
      </c>
      <c r="X621" s="71">
        <v>2579037</v>
      </c>
      <c r="Y621" s="71">
        <v>2822885</v>
      </c>
      <c r="Z621" s="71">
        <v>3931479</v>
      </c>
      <c r="AA621" s="71">
        <v>906148</v>
      </c>
      <c r="AB621" s="71">
        <v>7185744</v>
      </c>
      <c r="AC621" s="71">
        <v>83718700</v>
      </c>
      <c r="AD621" s="71">
        <v>665.19873186887105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2509</v>
      </c>
      <c r="B622" s="70">
        <v>515</v>
      </c>
      <c r="C622" s="70">
        <v>5</v>
      </c>
      <c r="D622" s="70">
        <v>31</v>
      </c>
      <c r="E622" s="70">
        <v>2008</v>
      </c>
      <c r="F622" s="70" t="s">
        <v>792</v>
      </c>
      <c r="G622" s="70" t="s">
        <v>2504</v>
      </c>
      <c r="H622" s="70" t="s">
        <v>2505</v>
      </c>
      <c r="I622" s="148"/>
      <c r="J622" s="71">
        <v>35909.497280420379</v>
      </c>
      <c r="K622" s="71">
        <v>403.96309835273951</v>
      </c>
      <c r="L622" s="71">
        <v>381.91463039435752</v>
      </c>
      <c r="M622" s="71">
        <v>11642.07419912536</v>
      </c>
      <c r="N622" s="71">
        <v>10009.31094887703</v>
      </c>
      <c r="O622" s="71">
        <v>7715.5276077812214</v>
      </c>
      <c r="P622" s="71">
        <v>4516.1130582307014</v>
      </c>
      <c r="Q622" s="71">
        <v>441.74183004545398</v>
      </c>
      <c r="R622" s="71">
        <v>447.28606264662687</v>
      </c>
      <c r="S622" s="71">
        <v>671.03427232976355</v>
      </c>
      <c r="T622" s="72"/>
      <c r="U622" s="71">
        <v>4642122753</v>
      </c>
      <c r="V622" s="71">
        <v>236491</v>
      </c>
      <c r="W622" s="71">
        <v>4860</v>
      </c>
      <c r="X622" s="71">
        <v>2579037</v>
      </c>
      <c r="Y622" s="71">
        <v>2862859</v>
      </c>
      <c r="Z622" s="71">
        <v>3951566</v>
      </c>
      <c r="AA622" s="71">
        <v>885394</v>
      </c>
      <c r="AB622" s="71">
        <v>7218350</v>
      </c>
      <c r="AC622" s="71">
        <v>84486183</v>
      </c>
      <c r="AD622" s="71">
        <v>671.03427232976321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2510</v>
      </c>
      <c r="B623" s="70">
        <v>516</v>
      </c>
      <c r="C623" s="70">
        <v>6</v>
      </c>
      <c r="D623" s="70">
        <v>31</v>
      </c>
      <c r="E623" s="70">
        <v>2009</v>
      </c>
      <c r="F623" s="70" t="s">
        <v>176</v>
      </c>
      <c r="G623" s="70" t="s">
        <v>2504</v>
      </c>
      <c r="H623" s="70" t="s">
        <v>2505</v>
      </c>
      <c r="I623" s="148"/>
      <c r="J623" s="71">
        <v>33879.614550309263</v>
      </c>
      <c r="K623" s="71">
        <v>415.05571817324909</v>
      </c>
      <c r="L623" s="71">
        <v>440.82420236111773</v>
      </c>
      <c r="M623" s="71">
        <v>11956.403365244851</v>
      </c>
      <c r="N623" s="71">
        <v>9785.8757514787685</v>
      </c>
      <c r="O623" s="71">
        <v>7860.892195604154</v>
      </c>
      <c r="P623" s="71">
        <v>4298.2617300544316</v>
      </c>
      <c r="Q623" s="71">
        <v>421.93366040998802</v>
      </c>
      <c r="R623" s="71">
        <v>377.38269757797292</v>
      </c>
      <c r="S623" s="71">
        <v>578.109353801118</v>
      </c>
      <c r="T623" s="72"/>
      <c r="U623" s="71">
        <v>3443132236</v>
      </c>
      <c r="V623" s="71">
        <v>255297</v>
      </c>
      <c r="W623" s="71">
        <v>9531</v>
      </c>
      <c r="X623" s="71">
        <v>2802080</v>
      </c>
      <c r="Y623" s="71">
        <v>2891553</v>
      </c>
      <c r="Z623" s="71">
        <v>3973873</v>
      </c>
      <c r="AA623" s="71">
        <v>865110</v>
      </c>
      <c r="AB623" s="71">
        <v>7237612</v>
      </c>
      <c r="AC623" s="71">
        <v>69541694</v>
      </c>
      <c r="AD623" s="71">
        <v>578.10935380111778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31386.34979</v>
      </c>
      <c r="BK623" s="71">
        <v>3540.9430000000002</v>
      </c>
      <c r="BL623" s="71">
        <v>2309.6480000000001</v>
      </c>
      <c r="BM623" s="71">
        <v>0</v>
      </c>
      <c r="BN623" s="72"/>
      <c r="BO623" s="71">
        <v>0</v>
      </c>
      <c r="BP623" s="71">
        <v>0</v>
      </c>
      <c r="BQ623" s="71">
        <v>711</v>
      </c>
      <c r="BR623" s="71">
        <v>25</v>
      </c>
      <c r="BS623" s="71">
        <v>298</v>
      </c>
      <c r="BT623" s="71">
        <v>0</v>
      </c>
      <c r="BU623"/>
      <c r="BV623" s="70">
        <v>35257.978790000001</v>
      </c>
      <c r="BW623" s="70">
        <v>279.55200000000002</v>
      </c>
      <c r="BX623" s="70">
        <v>1301.136</v>
      </c>
      <c r="BY623" s="70">
        <v>15.321999999999999</v>
      </c>
      <c r="BZ623" s="70">
        <v>317.18900000000002</v>
      </c>
      <c r="CA623" s="70">
        <v>0</v>
      </c>
      <c r="CB623" s="70">
        <v>32.768999999999998</v>
      </c>
      <c r="CC623" s="70">
        <v>32.994</v>
      </c>
      <c r="CD623" s="70">
        <v>0</v>
      </c>
    </row>
    <row r="624" spans="1:82">
      <c r="A624" s="70" t="s">
        <v>2511</v>
      </c>
      <c r="B624" s="70">
        <v>517</v>
      </c>
      <c r="C624" s="70">
        <v>7</v>
      </c>
      <c r="D624" s="70">
        <v>31</v>
      </c>
      <c r="E624" s="70">
        <v>2010</v>
      </c>
      <c r="F624" s="70" t="s">
        <v>177</v>
      </c>
      <c r="G624" s="70" t="s">
        <v>2504</v>
      </c>
      <c r="H624" s="70" t="s">
        <v>2505</v>
      </c>
      <c r="I624" s="148"/>
      <c r="J624" s="71">
        <v>37111.775791323853</v>
      </c>
      <c r="K624" s="71">
        <v>442.82018290237522</v>
      </c>
      <c r="L624" s="71">
        <v>415.84321162799182</v>
      </c>
      <c r="M624" s="71">
        <v>12274.693753896699</v>
      </c>
      <c r="N624" s="71">
        <v>10841.921780511489</v>
      </c>
      <c r="O624" s="71">
        <v>7859.3449772347212</v>
      </c>
      <c r="P624" s="71">
        <v>4349.5347629724556</v>
      </c>
      <c r="Q624" s="71">
        <v>441.059751184172</v>
      </c>
      <c r="R624" s="71">
        <v>390.75498702817578</v>
      </c>
      <c r="S624" s="71">
        <v>617.07592467573102</v>
      </c>
      <c r="T624" s="72"/>
      <c r="U624" s="71">
        <v>3821082554</v>
      </c>
      <c r="V624" s="71">
        <v>255297</v>
      </c>
      <c r="W624" s="71">
        <v>9531</v>
      </c>
      <c r="X624" s="71">
        <v>2802080</v>
      </c>
      <c r="Y624" s="71">
        <v>2918116</v>
      </c>
      <c r="Z624" s="71">
        <v>3991553</v>
      </c>
      <c r="AA624" s="71">
        <v>853567</v>
      </c>
      <c r="AB624" s="71">
        <v>7249626</v>
      </c>
      <c r="AC624" s="71">
        <v>68236983</v>
      </c>
      <c r="AD624" s="71">
        <v>617.07592467573079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34591.965380000001</v>
      </c>
      <c r="BK624" s="71">
        <v>4209.5600000000004</v>
      </c>
      <c r="BL624" s="71">
        <v>2314.8240000000001</v>
      </c>
      <c r="BM624" s="71">
        <v>10.444000000000001</v>
      </c>
      <c r="BN624" s="72"/>
      <c r="BO624" s="71">
        <v>0</v>
      </c>
      <c r="BP624" s="71">
        <v>0</v>
      </c>
      <c r="BQ624" s="71">
        <v>728</v>
      </c>
      <c r="BR624" s="71">
        <v>26</v>
      </c>
      <c r="BS624" s="71">
        <v>290</v>
      </c>
      <c r="BT624" s="71">
        <v>1</v>
      </c>
      <c r="BU624"/>
      <c r="BV624" s="70">
        <v>39005.747380000001</v>
      </c>
      <c r="BW624" s="70">
        <v>325.00700000000001</v>
      </c>
      <c r="BX624" s="70">
        <v>1358.3630000000001</v>
      </c>
      <c r="BY624" s="70">
        <v>21.45</v>
      </c>
      <c r="BZ624" s="70">
        <v>348.75099999999998</v>
      </c>
      <c r="CA624" s="70">
        <v>0</v>
      </c>
      <c r="CB624" s="70">
        <v>37.457999999999998</v>
      </c>
      <c r="CC624" s="70">
        <v>30.016999999999999</v>
      </c>
      <c r="CD624" s="70">
        <v>0</v>
      </c>
    </row>
    <row r="625" spans="1:82">
      <c r="A625" s="70" t="s">
        <v>2512</v>
      </c>
      <c r="B625" s="70">
        <v>518</v>
      </c>
      <c r="C625" s="70">
        <v>8</v>
      </c>
      <c r="D625" s="70">
        <v>31</v>
      </c>
      <c r="E625" s="70">
        <v>2011</v>
      </c>
      <c r="F625" s="70" t="s">
        <v>178</v>
      </c>
      <c r="G625" s="70" t="s">
        <v>2504</v>
      </c>
      <c r="H625" s="70" t="s">
        <v>2505</v>
      </c>
      <c r="I625" s="148"/>
      <c r="J625" s="71">
        <v>36513.246603700492</v>
      </c>
      <c r="K625" s="71">
        <v>601.33278658257393</v>
      </c>
      <c r="L625" s="71">
        <v>431.80900283100971</v>
      </c>
      <c r="M625" s="71">
        <v>13293.775491636399</v>
      </c>
      <c r="N625" s="71">
        <v>11030.319465830031</v>
      </c>
      <c r="O625" s="71">
        <v>7788.2966399679608</v>
      </c>
      <c r="P625" s="71">
        <v>4210.3259881333397</v>
      </c>
      <c r="Q625" s="71">
        <v>509.70799524810798</v>
      </c>
      <c r="R625" s="71">
        <v>380.73916742349581</v>
      </c>
      <c r="S625" s="71">
        <v>663.55257555313824</v>
      </c>
      <c r="T625" s="72"/>
      <c r="U625" s="71">
        <v>3701561629</v>
      </c>
      <c r="V625" s="71">
        <v>255297</v>
      </c>
      <c r="W625" s="71">
        <v>9531</v>
      </c>
      <c r="X625" s="71">
        <v>2802080</v>
      </c>
      <c r="Y625" s="71">
        <v>2947483</v>
      </c>
      <c r="Z625" s="71">
        <v>4041402</v>
      </c>
      <c r="AA625" s="71">
        <v>850836</v>
      </c>
      <c r="AB625" s="71">
        <v>7263173</v>
      </c>
      <c r="AC625" s="71">
        <v>66377972.000000007</v>
      </c>
      <c r="AD625" s="71">
        <v>663.5525755531379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10.128</v>
      </c>
      <c r="BJ625" s="71">
        <v>33917.137999999999</v>
      </c>
      <c r="BK625" s="71">
        <v>4486.3440000000001</v>
      </c>
      <c r="BL625" s="71">
        <v>2644.3580000000002</v>
      </c>
      <c r="BM625" s="71">
        <v>10.641999999999999</v>
      </c>
      <c r="BN625" s="72"/>
      <c r="BO625" s="71">
        <v>0</v>
      </c>
      <c r="BP625" s="71">
        <v>2</v>
      </c>
      <c r="BQ625" s="71">
        <v>736</v>
      </c>
      <c r="BR625" s="71">
        <v>26</v>
      </c>
      <c r="BS625" s="71">
        <v>309</v>
      </c>
      <c r="BT625" s="71">
        <v>1</v>
      </c>
      <c r="BU625"/>
      <c r="BV625" s="70">
        <v>38527.292000000001</v>
      </c>
      <c r="BW625" s="70">
        <v>339.16699999999997</v>
      </c>
      <c r="BX625" s="70">
        <v>1766.278</v>
      </c>
      <c r="BY625" s="70">
        <v>20.038</v>
      </c>
      <c r="BZ625" s="70">
        <v>329.72300000000001</v>
      </c>
      <c r="CA625" s="70">
        <v>8.6760000000000002</v>
      </c>
      <c r="CB625" s="70">
        <v>35.340000000000003</v>
      </c>
      <c r="CC625" s="70">
        <v>42.095999999999997</v>
      </c>
      <c r="CD625" s="70">
        <v>0</v>
      </c>
    </row>
    <row r="626" spans="1:82">
      <c r="A626" s="70" t="s">
        <v>2513</v>
      </c>
      <c r="B626" s="70">
        <v>519</v>
      </c>
      <c r="C626" s="70">
        <v>9</v>
      </c>
      <c r="D626" s="70">
        <v>31</v>
      </c>
      <c r="E626" s="70">
        <v>2012</v>
      </c>
      <c r="F626" s="70" t="s">
        <v>179</v>
      </c>
      <c r="G626" s="70" t="s">
        <v>2504</v>
      </c>
      <c r="H626" s="70" t="s">
        <v>2505</v>
      </c>
      <c r="I626" s="148"/>
      <c r="J626" s="71">
        <v>36674.765062884937</v>
      </c>
      <c r="K626" s="71">
        <v>537.77098061924585</v>
      </c>
      <c r="L626" s="71">
        <v>420.6325180594888</v>
      </c>
      <c r="M626" s="71">
        <v>14044.352021880321</v>
      </c>
      <c r="N626" s="71">
        <v>11624.732411454061</v>
      </c>
      <c r="O626" s="71">
        <v>7811.8966546219008</v>
      </c>
      <c r="P626" s="71">
        <v>4197.8817156835112</v>
      </c>
      <c r="Q626" s="71">
        <v>569.00821486063899</v>
      </c>
      <c r="R626" s="71">
        <v>421.98750366428942</v>
      </c>
      <c r="S626" s="71">
        <v>693.86893397213566</v>
      </c>
      <c r="T626" s="72"/>
      <c r="U626" s="71">
        <v>4003322611</v>
      </c>
      <c r="V626" s="71">
        <v>255297</v>
      </c>
      <c r="W626" s="71">
        <v>9531</v>
      </c>
      <c r="X626" s="71">
        <v>2802080</v>
      </c>
      <c r="Y626" s="71">
        <v>3072876</v>
      </c>
      <c r="Z626" s="71">
        <v>4085800</v>
      </c>
      <c r="AA626" s="71">
        <v>843522</v>
      </c>
      <c r="AB626" s="71">
        <v>7462800</v>
      </c>
      <c r="AC626" s="71">
        <v>71663695</v>
      </c>
      <c r="AD626" s="71">
        <v>693.86893397213532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2.2330000000000001</v>
      </c>
      <c r="BJ626" s="71">
        <v>33948.072099999998</v>
      </c>
      <c r="BK626" s="71">
        <v>4427.8990000000003</v>
      </c>
      <c r="BL626" s="71">
        <v>2787.5819999999994</v>
      </c>
      <c r="BM626" s="71">
        <v>11.212999999999999</v>
      </c>
      <c r="BN626" s="72"/>
      <c r="BO626" s="71">
        <v>0</v>
      </c>
      <c r="BP626" s="71">
        <v>2</v>
      </c>
      <c r="BQ626" s="71">
        <v>746</v>
      </c>
      <c r="BR626" s="71">
        <v>27</v>
      </c>
      <c r="BS626" s="71">
        <v>306</v>
      </c>
      <c r="BT626" s="71">
        <v>1</v>
      </c>
      <c r="BU626"/>
      <c r="BV626" s="70">
        <v>38714.110099999998</v>
      </c>
      <c r="BW626" s="70">
        <v>266.54500000000002</v>
      </c>
      <c r="BX626" s="70">
        <v>1789.4559999999999</v>
      </c>
      <c r="BY626" s="70">
        <v>16.099</v>
      </c>
      <c r="BZ626" s="70">
        <v>305.173</v>
      </c>
      <c r="CA626" s="70">
        <v>11.058999999999999</v>
      </c>
      <c r="CB626" s="70">
        <v>34.203000000000003</v>
      </c>
      <c r="CC626" s="70">
        <v>40.353999999999999</v>
      </c>
      <c r="CD626" s="70">
        <v>0</v>
      </c>
    </row>
    <row r="627" spans="1:82">
      <c r="A627" s="70" t="s">
        <v>2514</v>
      </c>
      <c r="B627" s="70">
        <v>520</v>
      </c>
      <c r="C627" s="70">
        <v>10</v>
      </c>
      <c r="D627" s="70">
        <v>31</v>
      </c>
      <c r="E627" s="70">
        <v>2013</v>
      </c>
      <c r="F627" s="70" t="s">
        <v>180</v>
      </c>
      <c r="G627" s="70" t="s">
        <v>2504</v>
      </c>
      <c r="H627" s="70" t="s">
        <v>2505</v>
      </c>
      <c r="I627" s="148"/>
      <c r="J627" s="71">
        <v>37303.240921052828</v>
      </c>
      <c r="K627" s="71">
        <v>456.98756003952059</v>
      </c>
      <c r="L627" s="71">
        <v>388.12534295712669</v>
      </c>
      <c r="M627" s="71">
        <v>13982.07354707493</v>
      </c>
      <c r="N627" s="71">
        <v>10586.36591683245</v>
      </c>
      <c r="O627" s="71">
        <v>7579.2881215625157</v>
      </c>
      <c r="P627" s="71">
        <v>4197.8990283525973</v>
      </c>
      <c r="Q627" s="71">
        <v>578.50677288709596</v>
      </c>
      <c r="R627" s="71">
        <v>416.28890408698271</v>
      </c>
      <c r="S627" s="71">
        <v>692.5154439410569</v>
      </c>
      <c r="T627" s="72"/>
      <c r="U627" s="71">
        <v>4200184367</v>
      </c>
      <c r="V627" s="71">
        <v>255297</v>
      </c>
      <c r="W627" s="71">
        <v>9531</v>
      </c>
      <c r="X627" s="71">
        <v>2802080</v>
      </c>
      <c r="Y627" s="71">
        <v>3096802</v>
      </c>
      <c r="Z627" s="71">
        <v>4141132</v>
      </c>
      <c r="AA627" s="71">
        <v>840359</v>
      </c>
      <c r="AB627" s="71">
        <v>7478606</v>
      </c>
      <c r="AC627" s="71">
        <v>69008965</v>
      </c>
      <c r="AD627" s="71">
        <v>692.5154439410569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4.1100000000000003</v>
      </c>
      <c r="BI627" s="71">
        <v>0</v>
      </c>
      <c r="BJ627" s="71">
        <v>34665.540399999998</v>
      </c>
      <c r="BK627" s="71">
        <v>4378.1970000000001</v>
      </c>
      <c r="BL627" s="71">
        <v>2713.826</v>
      </c>
      <c r="BM627" s="71">
        <v>11.395</v>
      </c>
      <c r="BN627" s="72"/>
      <c r="BO627" s="71">
        <v>1</v>
      </c>
      <c r="BP627" s="71">
        <v>0</v>
      </c>
      <c r="BQ627" s="71">
        <v>750</v>
      </c>
      <c r="BR627" s="71">
        <v>25</v>
      </c>
      <c r="BS627" s="71">
        <v>295</v>
      </c>
      <c r="BT627" s="71">
        <v>1</v>
      </c>
      <c r="BU627"/>
      <c r="BV627" s="70">
        <v>39040.3024</v>
      </c>
      <c r="BW627" s="70">
        <v>347.64</v>
      </c>
      <c r="BX627" s="70">
        <v>1972.566</v>
      </c>
      <c r="BY627" s="70">
        <v>21.789000000000001</v>
      </c>
      <c r="BZ627" s="70">
        <v>314.12599999999998</v>
      </c>
      <c r="CA627" s="70">
        <v>17.643999999999998</v>
      </c>
      <c r="CB627" s="70">
        <v>35.093000000000004</v>
      </c>
      <c r="CC627" s="70">
        <v>23.908000000000001</v>
      </c>
      <c r="CD627" s="70">
        <v>0</v>
      </c>
    </row>
    <row r="628" spans="1:82">
      <c r="A628" s="70" t="s">
        <v>2515</v>
      </c>
      <c r="B628" s="70">
        <v>521</v>
      </c>
      <c r="C628" s="70">
        <v>11</v>
      </c>
      <c r="D628" s="70">
        <v>31</v>
      </c>
      <c r="E628" s="70">
        <v>2014</v>
      </c>
      <c r="F628" s="70" t="s">
        <v>181</v>
      </c>
      <c r="G628" s="70" t="s">
        <v>2504</v>
      </c>
      <c r="H628" s="70" t="s">
        <v>2505</v>
      </c>
      <c r="I628" s="148"/>
      <c r="J628" s="71">
        <v>35649.504959083621</v>
      </c>
      <c r="K628" s="71">
        <v>454.73035225587068</v>
      </c>
      <c r="L628" s="71">
        <v>450.3303389989843</v>
      </c>
      <c r="M628" s="71">
        <v>13233.755977189079</v>
      </c>
      <c r="N628" s="71">
        <v>10260.280453490939</v>
      </c>
      <c r="O628" s="71">
        <v>7262.0802921805689</v>
      </c>
      <c r="P628" s="71">
        <v>4215.676896468658</v>
      </c>
      <c r="Q628" s="71">
        <v>555.88441627449595</v>
      </c>
      <c r="R628" s="71">
        <v>404.71237122680338</v>
      </c>
      <c r="S628" s="71">
        <v>683.20268076667685</v>
      </c>
      <c r="T628" s="72"/>
      <c r="U628" s="71">
        <v>4383132852</v>
      </c>
      <c r="V628" s="71">
        <v>220045</v>
      </c>
      <c r="W628" s="71">
        <v>9448</v>
      </c>
      <c r="X628" s="71">
        <v>2841150</v>
      </c>
      <c r="Y628" s="71">
        <v>3130046</v>
      </c>
      <c r="Z628" s="71">
        <v>4178995</v>
      </c>
      <c r="AA628" s="71">
        <v>839554</v>
      </c>
      <c r="AB628" s="71">
        <v>7489946</v>
      </c>
      <c r="AC628" s="71">
        <v>67300858</v>
      </c>
      <c r="AD628" s="71">
        <v>683.20268076667696</v>
      </c>
      <c r="AE628" s="72"/>
      <c r="AF628" s="71"/>
      <c r="AG628" s="71"/>
      <c r="AH628" s="71"/>
      <c r="AI628" s="71"/>
      <c r="AJ628" s="71"/>
      <c r="AK628" s="71"/>
      <c r="AL628" s="71"/>
      <c r="AM628" s="71"/>
      <c r="AN628" s="71"/>
      <c r="AO628" s="71"/>
      <c r="AP628" s="71"/>
      <c r="AQ628" s="72"/>
      <c r="AR628" s="71">
        <v>134500</v>
      </c>
      <c r="AS628" s="71">
        <v>18456</v>
      </c>
      <c r="AT628" s="71">
        <v>15</v>
      </c>
      <c r="AU628" s="71">
        <v>2</v>
      </c>
      <c r="AV628" s="71">
        <v>0</v>
      </c>
      <c r="AW628" s="71">
        <v>14</v>
      </c>
      <c r="AX628" s="71"/>
      <c r="AY628" s="72"/>
      <c r="AZ628" s="71">
        <v>554537.29999999993</v>
      </c>
      <c r="BA628" s="71">
        <v>704548.4</v>
      </c>
      <c r="BB628" s="71">
        <v>65960</v>
      </c>
      <c r="BC628" s="71">
        <v>1045.5999999999999</v>
      </c>
      <c r="BD628" s="71">
        <v>0</v>
      </c>
      <c r="BE628" s="71">
        <v>80251.100000000006</v>
      </c>
      <c r="BF628" s="71"/>
      <c r="BG628" s="72"/>
      <c r="BH628" s="71">
        <v>4.2309999999999999</v>
      </c>
      <c r="BI628" s="71">
        <v>0</v>
      </c>
      <c r="BJ628" s="71">
        <v>33952.542999999998</v>
      </c>
      <c r="BK628" s="71">
        <v>4189.7169999999996</v>
      </c>
      <c r="BL628" s="71">
        <v>2907.9679999999998</v>
      </c>
      <c r="BM628" s="71">
        <v>0</v>
      </c>
      <c r="BN628" s="72"/>
      <c r="BO628" s="71">
        <v>1</v>
      </c>
      <c r="BP628" s="71">
        <v>0</v>
      </c>
      <c r="BQ628" s="71">
        <v>749</v>
      </c>
      <c r="BR628" s="71">
        <v>25</v>
      </c>
      <c r="BS628" s="71">
        <v>309</v>
      </c>
      <c r="BT628" s="71">
        <v>0</v>
      </c>
      <c r="BU628"/>
      <c r="BV628" s="70">
        <v>38249.921000000002</v>
      </c>
      <c r="BW628" s="70">
        <v>414.55700000000002</v>
      </c>
      <c r="BX628" s="70">
        <v>2017.72</v>
      </c>
      <c r="BY628" s="70">
        <v>20.472000000000001</v>
      </c>
      <c r="BZ628" s="70">
        <v>283.00400000000002</v>
      </c>
      <c r="CA628" s="70">
        <v>20.036000000000001</v>
      </c>
      <c r="CB628" s="70">
        <v>25.582999999999998</v>
      </c>
      <c r="CC628" s="70">
        <v>23.166</v>
      </c>
      <c r="CD628" s="70">
        <v>0</v>
      </c>
    </row>
    <row r="629" spans="1:82">
      <c r="A629" s="70" t="s">
        <v>2516</v>
      </c>
      <c r="B629" s="70">
        <v>522</v>
      </c>
      <c r="C629" s="70">
        <v>12</v>
      </c>
      <c r="D629" s="70">
        <v>31</v>
      </c>
      <c r="E629" s="70">
        <v>2015</v>
      </c>
      <c r="F629" s="70" t="s">
        <v>182</v>
      </c>
      <c r="G629" s="70" t="s">
        <v>2504</v>
      </c>
      <c r="H629" s="70" t="s">
        <v>2505</v>
      </c>
      <c r="I629" s="148"/>
      <c r="J629" s="71">
        <v>32673.53022519709</v>
      </c>
      <c r="K629" s="71">
        <v>440.92529338632721</v>
      </c>
      <c r="L629" s="71">
        <v>529.22170219080067</v>
      </c>
      <c r="M629" s="71">
        <v>12615.015922755019</v>
      </c>
      <c r="N629" s="71">
        <v>9348.6785419293101</v>
      </c>
      <c r="O629" s="71">
        <v>7247.7887127342265</v>
      </c>
      <c r="P629" s="71">
        <v>4211.4042544113117</v>
      </c>
      <c r="Q629" s="71">
        <v>545.60557595889202</v>
      </c>
      <c r="R629" s="71">
        <v>379.39610734783599</v>
      </c>
      <c r="S629" s="71">
        <v>693.19111040414248</v>
      </c>
      <c r="T629" s="72"/>
      <c r="U629" s="71">
        <v>4604650058</v>
      </c>
      <c r="V629" s="71">
        <v>220045</v>
      </c>
      <c r="W629" s="71">
        <v>9448</v>
      </c>
      <c r="X629" s="71">
        <v>2841150</v>
      </c>
      <c r="Y629" s="71">
        <v>3171435</v>
      </c>
      <c r="Z629" s="71">
        <v>4210910</v>
      </c>
      <c r="AA629" s="71">
        <v>838041</v>
      </c>
      <c r="AB629" s="71">
        <v>7509636</v>
      </c>
      <c r="AC629" s="71">
        <v>64851573.999999993</v>
      </c>
      <c r="AD629" s="71">
        <v>693.19111040414248</v>
      </c>
      <c r="AE629" s="72"/>
      <c r="AF629" s="71">
        <v>24297287137.627289</v>
      </c>
      <c r="AG629" s="71">
        <v>365832616.16690248</v>
      </c>
      <c r="AH629" s="71">
        <v>107220725.70283639</v>
      </c>
      <c r="AI629" s="71">
        <v>17076127579.07513</v>
      </c>
      <c r="AJ629" s="71">
        <v>13879706032.57016</v>
      </c>
      <c r="AK629" s="71"/>
      <c r="AL629" s="71"/>
      <c r="AM629" s="71">
        <v>1029164112.061783</v>
      </c>
      <c r="AN629" s="71"/>
      <c r="AO629" s="71"/>
      <c r="AP629" s="71">
        <v>56755338203.204102</v>
      </c>
      <c r="AQ629" s="72"/>
      <c r="AR629" s="71">
        <v>148723</v>
      </c>
      <c r="AS629" s="71">
        <v>26585</v>
      </c>
      <c r="AT629" s="71">
        <v>15</v>
      </c>
      <c r="AU629" s="71">
        <v>5</v>
      </c>
      <c r="AV629" s="71">
        <v>0</v>
      </c>
      <c r="AW629" s="71">
        <v>13</v>
      </c>
      <c r="AX629" s="71"/>
      <c r="AY629" s="72"/>
      <c r="AZ629" s="71">
        <v>623207.50000000035</v>
      </c>
      <c r="BA629" s="71">
        <v>1046661.4</v>
      </c>
      <c r="BB629" s="71">
        <v>65960</v>
      </c>
      <c r="BC629" s="71">
        <v>1292.9000000000001</v>
      </c>
      <c r="BD629" s="71">
        <v>0</v>
      </c>
      <c r="BE629" s="71">
        <v>81856.100000000006</v>
      </c>
      <c r="BF629" s="71"/>
      <c r="BG629" s="72"/>
      <c r="BH629" s="71">
        <v>0</v>
      </c>
      <c r="BI629" s="71">
        <v>0</v>
      </c>
      <c r="BJ629" s="71">
        <v>31910.9879</v>
      </c>
      <c r="BK629" s="71">
        <v>4144.1130000000003</v>
      </c>
      <c r="BL629" s="71">
        <v>2687.7290000000003</v>
      </c>
      <c r="BM629" s="71">
        <v>0</v>
      </c>
      <c r="BN629" s="72"/>
      <c r="BO629" s="71">
        <v>0</v>
      </c>
      <c r="BP629" s="71">
        <v>0</v>
      </c>
      <c r="BQ629" s="71">
        <v>740</v>
      </c>
      <c r="BR629" s="71">
        <v>24</v>
      </c>
      <c r="BS629" s="71">
        <v>304</v>
      </c>
      <c r="BT629" s="71">
        <v>0</v>
      </c>
      <c r="BU629"/>
      <c r="BV629" s="70">
        <v>36203.974900000001</v>
      </c>
      <c r="BW629" s="70">
        <v>389.25400000000002</v>
      </c>
      <c r="BX629" s="70">
        <v>1822.2470000000001</v>
      </c>
      <c r="BY629" s="70">
        <v>22.84</v>
      </c>
      <c r="BZ629" s="70">
        <v>239.14</v>
      </c>
      <c r="CA629" s="70">
        <v>18.097999999999999</v>
      </c>
      <c r="CB629" s="70">
        <v>29.565000000000001</v>
      </c>
      <c r="CC629" s="70">
        <v>17.710999999999999</v>
      </c>
      <c r="CD629" s="70">
        <v>0</v>
      </c>
    </row>
    <row r="630" spans="1:82">
      <c r="A630" s="70" t="s">
        <v>2517</v>
      </c>
      <c r="B630" s="70">
        <v>523</v>
      </c>
      <c r="C630" s="70">
        <v>13</v>
      </c>
      <c r="D630" s="70">
        <v>31</v>
      </c>
      <c r="E630" s="70">
        <v>2016</v>
      </c>
      <c r="F630" s="70" t="s">
        <v>155</v>
      </c>
      <c r="G630" s="70" t="s">
        <v>2504</v>
      </c>
      <c r="H630" s="70" t="s">
        <v>2505</v>
      </c>
      <c r="I630" s="148"/>
      <c r="J630" s="71">
        <v>34375.621662999729</v>
      </c>
      <c r="K630" s="71">
        <v>443.74229224153572</v>
      </c>
      <c r="L630" s="71">
        <v>560.33525742279323</v>
      </c>
      <c r="M630" s="71">
        <v>10944.087579078674</v>
      </c>
      <c r="N630" s="71">
        <v>9335.2709318853467</v>
      </c>
      <c r="O630" s="71">
        <v>7229.5025895263125</v>
      </c>
      <c r="P630" s="71">
        <v>4163.6331741739932</v>
      </c>
      <c r="Q630" s="71">
        <v>532.01674977447112</v>
      </c>
      <c r="R630" s="71">
        <v>367.84412564067367</v>
      </c>
      <c r="S630" s="71">
        <v>729.80944186799843</v>
      </c>
      <c r="T630" s="72"/>
      <c r="U630" s="71">
        <v>4490812806</v>
      </c>
      <c r="V630" s="71">
        <v>220045</v>
      </c>
      <c r="W630" s="71">
        <v>9448</v>
      </c>
      <c r="X630" s="71">
        <v>2841150</v>
      </c>
      <c r="Y630" s="71">
        <v>3214669</v>
      </c>
      <c r="Z630" s="71">
        <v>4251919</v>
      </c>
      <c r="AA630" s="71">
        <v>856940</v>
      </c>
      <c r="AB630" s="71">
        <v>7532231</v>
      </c>
      <c r="AC630" s="71">
        <v>62824155.793115757</v>
      </c>
      <c r="AD630" s="71">
        <v>729.80944186799843</v>
      </c>
      <c r="AE630" s="72"/>
      <c r="AF630" s="71">
        <v>24203086773.565151</v>
      </c>
      <c r="AG630" s="71">
        <v>347409555.6671316</v>
      </c>
      <c r="AH630" s="71">
        <v>86234092.626814172</v>
      </c>
      <c r="AI630" s="71">
        <v>16930165982.931829</v>
      </c>
      <c r="AJ630" s="71">
        <v>13383590982.37499</v>
      </c>
      <c r="AK630" s="71"/>
      <c r="AL630" s="71"/>
      <c r="AM630" s="71">
        <v>1033062627.279212</v>
      </c>
      <c r="AN630" s="71"/>
      <c r="AO630" s="71"/>
      <c r="AP630" s="71">
        <v>55983550014.445129</v>
      </c>
      <c r="AQ630" s="72"/>
      <c r="AR630" s="71">
        <v>162088</v>
      </c>
      <c r="AS630" s="71">
        <v>31887</v>
      </c>
      <c r="AT630" s="71">
        <v>17</v>
      </c>
      <c r="AU630" s="71">
        <v>6</v>
      </c>
      <c r="AV630" s="71">
        <v>0</v>
      </c>
      <c r="AW630" s="71">
        <v>17</v>
      </c>
      <c r="AX630" s="71"/>
      <c r="AY630" s="72"/>
      <c r="AZ630" s="71">
        <v>688376.79999999981</v>
      </c>
      <c r="BA630" s="71">
        <v>1253186.5</v>
      </c>
      <c r="BB630" s="71">
        <v>65988.800000000003</v>
      </c>
      <c r="BC630" s="71">
        <v>2272.9</v>
      </c>
      <c r="BD630" s="71">
        <v>0</v>
      </c>
      <c r="BE630" s="71">
        <v>84035.1</v>
      </c>
      <c r="BF630" s="71"/>
      <c r="BG630" s="72"/>
      <c r="BH630" s="71">
        <v>0</v>
      </c>
      <c r="BI630" s="71">
        <v>0</v>
      </c>
      <c r="BJ630" s="71">
        <v>33474.388299999999</v>
      </c>
      <c r="BK630" s="71">
        <v>4228.5190000000002</v>
      </c>
      <c r="BL630" s="71">
        <v>2739.3114999999998</v>
      </c>
      <c r="BM630" s="71">
        <v>0</v>
      </c>
      <c r="BN630" s="72"/>
      <c r="BO630" s="71">
        <v>0</v>
      </c>
      <c r="BP630" s="71">
        <v>0</v>
      </c>
      <c r="BQ630" s="71">
        <v>750</v>
      </c>
      <c r="BR630" s="71">
        <v>25</v>
      </c>
      <c r="BS630" s="71">
        <v>309</v>
      </c>
      <c r="BT630" s="71">
        <v>0</v>
      </c>
      <c r="BU630"/>
      <c r="BV630" s="70">
        <v>37720.611799999999</v>
      </c>
      <c r="BW630" s="70">
        <v>440.14600000000002</v>
      </c>
      <c r="BX630" s="70">
        <v>1907.1189999999999</v>
      </c>
      <c r="BY630" s="70">
        <v>28.552</v>
      </c>
      <c r="BZ630" s="70">
        <v>282.89999999999998</v>
      </c>
      <c r="CA630" s="70">
        <v>25.457999999999998</v>
      </c>
      <c r="CB630" s="70">
        <v>21.686</v>
      </c>
      <c r="CC630" s="70">
        <v>15.746</v>
      </c>
      <c r="CD630" s="70">
        <v>0</v>
      </c>
    </row>
    <row r="631" spans="1:82">
      <c r="A631" s="70" t="s">
        <v>2518</v>
      </c>
      <c r="B631" s="70">
        <v>524</v>
      </c>
      <c r="C631" s="70">
        <v>14</v>
      </c>
      <c r="D631" s="70">
        <v>31</v>
      </c>
      <c r="E631" s="70">
        <v>2017</v>
      </c>
      <c r="F631" s="70" t="s">
        <v>156</v>
      </c>
      <c r="G631" s="70" t="s">
        <v>2504</v>
      </c>
      <c r="H631" s="70" t="s">
        <v>2505</v>
      </c>
      <c r="I631" s="148"/>
      <c r="J631" s="71">
        <v>33742.777177340475</v>
      </c>
      <c r="K631" s="71">
        <v>453.04195683838878</v>
      </c>
      <c r="L631" s="71">
        <v>521.25977077270056</v>
      </c>
      <c r="M631" s="71">
        <v>10845.906214272947</v>
      </c>
      <c r="N631" s="71">
        <v>9677.9090506976154</v>
      </c>
      <c r="O631" s="71">
        <v>7177.1249361528389</v>
      </c>
      <c r="P631" s="71">
        <v>4140.2851654736041</v>
      </c>
      <c r="Q631" s="71">
        <v>515.81138768054905</v>
      </c>
      <c r="R631" s="71">
        <v>366.12349988740579</v>
      </c>
      <c r="S631" s="71">
        <v>762.84840044914506</v>
      </c>
      <c r="T631" s="72"/>
      <c r="U631" s="71">
        <v>4696805502</v>
      </c>
      <c r="V631" s="71">
        <v>220045</v>
      </c>
      <c r="W631" s="71">
        <v>9448</v>
      </c>
      <c r="X631" s="71">
        <v>2841150</v>
      </c>
      <c r="Y631" s="71">
        <v>3257903</v>
      </c>
      <c r="Z631" s="71">
        <v>4291135</v>
      </c>
      <c r="AA631" s="71">
        <v>857567</v>
      </c>
      <c r="AB631" s="71">
        <v>7551840</v>
      </c>
      <c r="AC631" s="71">
        <v>63771020.999999993</v>
      </c>
      <c r="AD631" s="71">
        <v>762.84840044914506</v>
      </c>
      <c r="AE631" s="72"/>
      <c r="AF631" s="71">
        <v>25341482265.5928</v>
      </c>
      <c r="AG631" s="71">
        <v>359556963.26685357</v>
      </c>
      <c r="AH631" s="71">
        <v>109894535.57742549</v>
      </c>
      <c r="AI631" s="71">
        <v>17202933533.212448</v>
      </c>
      <c r="AJ631" s="71">
        <v>14320433832.583269</v>
      </c>
      <c r="AK631" s="71"/>
      <c r="AL631" s="71"/>
      <c r="AM631" s="71">
        <v>1037372715.487692</v>
      </c>
      <c r="AN631" s="71"/>
      <c r="AO631" s="71"/>
      <c r="AP631" s="71">
        <v>58371673845.72049</v>
      </c>
      <c r="AQ631" s="72"/>
      <c r="AR631" s="71">
        <v>173034</v>
      </c>
      <c r="AS631" s="71">
        <v>35625</v>
      </c>
      <c r="AT631" s="71">
        <v>22</v>
      </c>
      <c r="AU631" s="71">
        <v>9</v>
      </c>
      <c r="AV631" s="71">
        <v>0</v>
      </c>
      <c r="AW631" s="71">
        <v>21</v>
      </c>
      <c r="AX631" s="71"/>
      <c r="AY631" s="72"/>
      <c r="AZ631" s="71">
        <v>741903.39999999979</v>
      </c>
      <c r="BA631" s="71">
        <v>1391780.5</v>
      </c>
      <c r="BB631" s="71">
        <v>66086</v>
      </c>
      <c r="BC631" s="71">
        <v>2366.1999999999998</v>
      </c>
      <c r="BD631" s="71">
        <v>0</v>
      </c>
      <c r="BE631" s="71">
        <v>175085</v>
      </c>
      <c r="BF631" s="71"/>
      <c r="BG631" s="72"/>
      <c r="BH631" s="71">
        <v>0</v>
      </c>
      <c r="BI631" s="71">
        <v>0</v>
      </c>
      <c r="BJ631" s="71">
        <v>33622.65</v>
      </c>
      <c r="BK631" s="71">
        <v>4111.7910000000002</v>
      </c>
      <c r="BL631" s="71">
        <v>2965.5920000000001</v>
      </c>
      <c r="BM631" s="71">
        <v>0</v>
      </c>
      <c r="BN631" s="72"/>
      <c r="BO631" s="71">
        <v>0</v>
      </c>
      <c r="BP631" s="71">
        <v>0</v>
      </c>
      <c r="BQ631" s="71">
        <v>747</v>
      </c>
      <c r="BR631" s="71">
        <v>28</v>
      </c>
      <c r="BS631" s="71">
        <v>312</v>
      </c>
      <c r="BT631" s="71">
        <v>0</v>
      </c>
      <c r="BU631"/>
      <c r="BV631" s="70">
        <v>37865.142999999996</v>
      </c>
      <c r="BW631" s="70">
        <v>418.43400000000003</v>
      </c>
      <c r="BX631" s="70">
        <v>2046.249</v>
      </c>
      <c r="BY631" s="70">
        <v>25.106000000000002</v>
      </c>
      <c r="BZ631" s="70">
        <v>286.77100000000002</v>
      </c>
      <c r="CA631" s="70">
        <v>30.349</v>
      </c>
      <c r="CB631" s="70">
        <v>20.134</v>
      </c>
      <c r="CC631" s="70">
        <v>7.8470000000000004</v>
      </c>
      <c r="CD631" s="70">
        <v>0</v>
      </c>
    </row>
    <row r="632" spans="1:82">
      <c r="A632" s="70" t="s">
        <v>2519</v>
      </c>
      <c r="B632" s="70">
        <v>525</v>
      </c>
      <c r="C632" s="70">
        <v>15</v>
      </c>
      <c r="D632" s="70">
        <v>31</v>
      </c>
      <c r="E632" s="70">
        <v>2018</v>
      </c>
      <c r="F632" s="70" t="s">
        <v>183</v>
      </c>
      <c r="G632" s="70" t="s">
        <v>2504</v>
      </c>
      <c r="H632" s="70" t="s">
        <v>2505</v>
      </c>
      <c r="I632" s="148"/>
      <c r="J632" s="71">
        <v>33541.22050490266</v>
      </c>
      <c r="K632" s="71">
        <v>422.96000977074505</v>
      </c>
      <c r="L632" s="71">
        <v>485.41605999232866</v>
      </c>
      <c r="M632" s="71">
        <v>11014.644993700773</v>
      </c>
      <c r="N632" s="71">
        <v>8892.547660128439</v>
      </c>
      <c r="O632" s="71">
        <v>7082.6819590819132</v>
      </c>
      <c r="P632" s="71">
        <v>4121.7810186463175</v>
      </c>
      <c r="Q632" s="71">
        <v>479.49558919872101</v>
      </c>
      <c r="R632" s="71">
        <v>383.74895051626362</v>
      </c>
      <c r="S632" s="71">
        <v>824.63035962877836</v>
      </c>
      <c r="T632" s="72"/>
      <c r="U632" s="71">
        <v>4872204087</v>
      </c>
      <c r="V632" s="71">
        <v>220045</v>
      </c>
      <c r="W632" s="71">
        <v>9448</v>
      </c>
      <c r="X632" s="71">
        <v>2841150</v>
      </c>
      <c r="Y632" s="71">
        <v>3300066</v>
      </c>
      <c r="Z632" s="71">
        <v>4315752</v>
      </c>
      <c r="AA632" s="71">
        <v>862318</v>
      </c>
      <c r="AB632" s="71">
        <v>7565309</v>
      </c>
      <c r="AC632" s="71">
        <v>66579045</v>
      </c>
      <c r="AD632" s="71">
        <v>824.63035962877836</v>
      </c>
      <c r="AE632" s="72"/>
      <c r="AF632" s="71">
        <v>25343829891.396561</v>
      </c>
      <c r="AG632" s="71">
        <v>319431536.37554568</v>
      </c>
      <c r="AH632" s="71">
        <v>103637398.9774197</v>
      </c>
      <c r="AI632" s="71">
        <v>16598769324.53228</v>
      </c>
      <c r="AJ632" s="71">
        <v>12994764967.624491</v>
      </c>
      <c r="AK632" s="71"/>
      <c r="AL632" s="71"/>
      <c r="AM632" s="71">
        <v>1041373186.726833</v>
      </c>
      <c r="AN632" s="71"/>
      <c r="AO632" s="71"/>
      <c r="AP632" s="71">
        <v>56401806305.633125</v>
      </c>
      <c r="AQ632" s="72"/>
      <c r="AR632" s="71">
        <v>189613</v>
      </c>
      <c r="AS632" s="71">
        <v>39879</v>
      </c>
      <c r="AT632" s="71">
        <v>30</v>
      </c>
      <c r="AU632" s="71">
        <v>12</v>
      </c>
      <c r="AV632" s="71">
        <v>0</v>
      </c>
      <c r="AW632" s="71">
        <v>23</v>
      </c>
      <c r="AX632" s="71"/>
      <c r="AY632" s="72"/>
      <c r="AZ632" s="71">
        <v>819185.60000000009</v>
      </c>
      <c r="BA632" s="71">
        <v>1540460.9</v>
      </c>
      <c r="BB632" s="71">
        <v>66232</v>
      </c>
      <c r="BC632" s="71">
        <v>3476.6</v>
      </c>
      <c r="BD632" s="71">
        <v>0</v>
      </c>
      <c r="BE632" s="71">
        <v>206478.7</v>
      </c>
      <c r="BF632" s="71"/>
      <c r="BG632" s="72"/>
      <c r="BH632" s="71">
        <v>0</v>
      </c>
      <c r="BI632" s="71">
        <v>0</v>
      </c>
      <c r="BJ632" s="71">
        <v>32834.021999999997</v>
      </c>
      <c r="BK632" s="71">
        <v>4242.4210000000003</v>
      </c>
      <c r="BL632" s="71">
        <v>2890.0060000000003</v>
      </c>
      <c r="BM632" s="71">
        <v>0</v>
      </c>
      <c r="BN632" s="72"/>
      <c r="BO632" s="71">
        <v>0</v>
      </c>
      <c r="BP632" s="71">
        <v>0</v>
      </c>
      <c r="BQ632" s="71">
        <v>742</v>
      </c>
      <c r="BR632" s="71">
        <v>28</v>
      </c>
      <c r="BS632" s="71">
        <v>310</v>
      </c>
      <c r="BT632" s="71">
        <v>0</v>
      </c>
      <c r="BU632"/>
      <c r="BV632" s="70">
        <v>37165.714</v>
      </c>
      <c r="BW632" s="70">
        <v>338.42</v>
      </c>
      <c r="BX632" s="70">
        <v>2040.06</v>
      </c>
      <c r="BY632" s="70">
        <v>33.136000000000003</v>
      </c>
      <c r="BZ632" s="70">
        <v>320.92099999999999</v>
      </c>
      <c r="CA632" s="70">
        <v>43.128999999999998</v>
      </c>
      <c r="CB632" s="70">
        <v>19.306000000000001</v>
      </c>
      <c r="CC632" s="70">
        <v>5.7629999999999999</v>
      </c>
      <c r="CD632" s="70">
        <v>0</v>
      </c>
    </row>
    <row r="633" spans="1:82">
      <c r="A633" s="70" t="s">
        <v>2520</v>
      </c>
      <c r="B633" s="70">
        <v>526</v>
      </c>
      <c r="C633" s="70">
        <v>16</v>
      </c>
      <c r="D633" s="70">
        <v>31</v>
      </c>
      <c r="E633" s="70">
        <v>2019</v>
      </c>
      <c r="F633" s="70" t="s">
        <v>158</v>
      </c>
      <c r="G633" s="70" t="s">
        <v>2504</v>
      </c>
      <c r="H633" s="70" t="s">
        <v>2505</v>
      </c>
      <c r="I633" s="148"/>
      <c r="J633" s="71">
        <v>31526.959839056697</v>
      </c>
      <c r="K633" s="71">
        <v>379.49105099877232</v>
      </c>
      <c r="L633" s="71">
        <v>488.02517127590608</v>
      </c>
      <c r="M633" s="71">
        <v>10499.795861759527</v>
      </c>
      <c r="N633" s="71">
        <v>8746.1072693680708</v>
      </c>
      <c r="O633" s="71">
        <v>6911.9469646375519</v>
      </c>
      <c r="P633" s="71">
        <v>4075.5794190459756</v>
      </c>
      <c r="Q633" s="71">
        <v>467.48761946196402</v>
      </c>
      <c r="R633" s="71">
        <v>381.68061432855058</v>
      </c>
      <c r="S633" s="71">
        <v>804.94527044648362</v>
      </c>
      <c r="T633" s="72"/>
      <c r="U633" s="71">
        <v>4792438976</v>
      </c>
      <c r="V633" s="71">
        <v>220045</v>
      </c>
      <c r="W633" s="71">
        <v>9448</v>
      </c>
      <c r="X633" s="71">
        <v>2841150</v>
      </c>
      <c r="Y633" s="71">
        <v>3343924</v>
      </c>
      <c r="Z633" s="71">
        <v>4327342</v>
      </c>
      <c r="AA633" s="71">
        <v>846270</v>
      </c>
      <c r="AB633" s="71">
        <v>7575530</v>
      </c>
      <c r="AC633" s="71">
        <v>67304804</v>
      </c>
      <c r="AD633" s="71">
        <v>804.94527044648385</v>
      </c>
      <c r="AE633" s="72"/>
      <c r="AF633" s="71">
        <v>24224717818.468338</v>
      </c>
      <c r="AG633" s="71">
        <v>307971598.689596</v>
      </c>
      <c r="AH633" s="71">
        <v>111314983.1754674</v>
      </c>
      <c r="AI633" s="71">
        <v>17136138620.921</v>
      </c>
      <c r="AJ633" s="71">
        <v>14245681984.447081</v>
      </c>
      <c r="AK633" s="71">
        <v>0</v>
      </c>
      <c r="AL633" s="71">
        <v>0</v>
      </c>
      <c r="AM633" s="71">
        <v>1031730157.4406931</v>
      </c>
      <c r="AN633" s="71">
        <v>0</v>
      </c>
      <c r="AO633" s="71">
        <v>0</v>
      </c>
      <c r="AP633" s="71">
        <v>57057555163.142181</v>
      </c>
      <c r="AQ633" s="72"/>
      <c r="AR633" s="71">
        <v>198365</v>
      </c>
      <c r="AS633" s="71">
        <v>43293</v>
      </c>
      <c r="AT633" s="71">
        <v>32</v>
      </c>
      <c r="AU633" s="71">
        <v>13</v>
      </c>
      <c r="AV633" s="71">
        <v>0</v>
      </c>
      <c r="AW633" s="71">
        <v>27</v>
      </c>
      <c r="AX633" s="71"/>
      <c r="AY633" s="72"/>
      <c r="AZ633" s="71">
        <v>867902.10000000056</v>
      </c>
      <c r="BA633" s="71">
        <v>1715424.2</v>
      </c>
      <c r="BB633" s="71">
        <v>64790.8</v>
      </c>
      <c r="BC633" s="71">
        <v>3503.4</v>
      </c>
      <c r="BD633" s="71">
        <v>0</v>
      </c>
      <c r="BE633" s="71">
        <v>371579.31000000011</v>
      </c>
      <c r="BF633" s="71"/>
      <c r="BG633" s="72"/>
      <c r="BH633" s="71">
        <v>0</v>
      </c>
      <c r="BI633" s="71">
        <v>52.997999999999998</v>
      </c>
      <c r="BJ633" s="71">
        <v>30852.588367100001</v>
      </c>
      <c r="BK633" s="71">
        <v>4744.9009999999998</v>
      </c>
      <c r="BL633" s="71">
        <v>2609.9239999999995</v>
      </c>
      <c r="BM633" s="71">
        <v>0</v>
      </c>
      <c r="BN633" s="72"/>
      <c r="BO633" s="71">
        <v>0</v>
      </c>
      <c r="BP633" s="71">
        <v>2</v>
      </c>
      <c r="BQ633" s="71">
        <v>739</v>
      </c>
      <c r="BR633" s="71">
        <v>28</v>
      </c>
      <c r="BS633" s="71">
        <v>288</v>
      </c>
      <c r="BT633" s="71">
        <v>0</v>
      </c>
      <c r="BU633"/>
      <c r="BV633" s="70">
        <v>35622.445367100001</v>
      </c>
      <c r="BW633" s="70">
        <v>336.36799999999999</v>
      </c>
      <c r="BX633" s="70">
        <v>1878.547</v>
      </c>
      <c r="BY633" s="70">
        <v>38.954999999999998</v>
      </c>
      <c r="BZ633" s="70">
        <v>334.32100000000003</v>
      </c>
      <c r="CA633" s="70">
        <v>26.044</v>
      </c>
      <c r="CB633" s="70">
        <v>20.305</v>
      </c>
      <c r="CC633" s="70">
        <v>3.4260000000000002</v>
      </c>
      <c r="CD633" s="70">
        <v>0</v>
      </c>
    </row>
    <row r="634" spans="1:82">
      <c r="A634" s="70" t="s">
        <v>2521</v>
      </c>
      <c r="B634" s="70">
        <v>527</v>
      </c>
      <c r="C634" s="70">
        <v>17</v>
      </c>
      <c r="D634" s="70">
        <v>31</v>
      </c>
      <c r="E634" s="70">
        <v>2020</v>
      </c>
      <c r="F634" s="70" t="s">
        <v>159</v>
      </c>
      <c r="G634" s="1064" t="s">
        <v>2504</v>
      </c>
      <c r="H634" s="70" t="s">
        <v>2505</v>
      </c>
      <c r="I634" s="148"/>
      <c r="J634" s="71">
        <v>29519.752385029307</v>
      </c>
      <c r="K634" s="71">
        <v>402.84586556874041</v>
      </c>
      <c r="L634" s="71">
        <v>535.34228949954024</v>
      </c>
      <c r="M634" s="71">
        <v>9549.0260682272983</v>
      </c>
      <c r="N634" s="71">
        <v>8726.9318586333284</v>
      </c>
      <c r="O634" s="71">
        <v>6067.5854491084729</v>
      </c>
      <c r="P634" s="71">
        <v>3853.7487516520291</v>
      </c>
      <c r="Q634" s="71">
        <v>445.67656119984002</v>
      </c>
      <c r="R634" s="71">
        <v>348.04691279653542</v>
      </c>
      <c r="S634" s="71">
        <v>857.72237156486756</v>
      </c>
      <c r="T634" s="72"/>
      <c r="U634" s="71">
        <v>4398796536</v>
      </c>
      <c r="V634" s="71">
        <v>217781</v>
      </c>
      <c r="W634" s="71">
        <v>11467</v>
      </c>
      <c r="X634" s="71">
        <v>2918892</v>
      </c>
      <c r="Y634" s="71">
        <v>3369137</v>
      </c>
      <c r="Z634" s="71">
        <v>4335733</v>
      </c>
      <c r="AA634" s="71">
        <v>850537</v>
      </c>
      <c r="AB634" s="71">
        <v>7558872</v>
      </c>
      <c r="AC634" s="71">
        <v>61698195</v>
      </c>
      <c r="AD634" s="71">
        <v>857.72237156486756</v>
      </c>
      <c r="AE634" s="72"/>
      <c r="AF634" s="71">
        <v>23011235494.680653</v>
      </c>
      <c r="AG634" s="71">
        <v>310699043.62697625</v>
      </c>
      <c r="AH634" s="71">
        <v>128651682.36021949</v>
      </c>
      <c r="AI634" s="71">
        <v>16256616283.634939</v>
      </c>
      <c r="AJ634" s="71">
        <v>14792763945.36939</v>
      </c>
      <c r="AK634" s="71">
        <v>0</v>
      </c>
      <c r="AL634" s="71">
        <v>0</v>
      </c>
      <c r="AM634" s="71">
        <v>986516776.81951225</v>
      </c>
      <c r="AN634" s="71">
        <v>0</v>
      </c>
      <c r="AO634" s="71">
        <v>0</v>
      </c>
      <c r="AP634" s="71">
        <v>55486483226.491692</v>
      </c>
      <c r="AQ634" s="72"/>
      <c r="AR634" s="71">
        <v>211489</v>
      </c>
      <c r="AS634" s="71">
        <v>44575</v>
      </c>
      <c r="AT634" s="71">
        <v>33</v>
      </c>
      <c r="AU634" s="71">
        <v>14</v>
      </c>
      <c r="AV634" s="71">
        <v>0</v>
      </c>
      <c r="AW634" s="71">
        <v>30</v>
      </c>
      <c r="AX634" s="71"/>
      <c r="AY634" s="72"/>
      <c r="AZ634" s="71">
        <v>938264.59999999986</v>
      </c>
      <c r="BA634" s="71">
        <v>1803281.300000001</v>
      </c>
      <c r="BB634" s="71">
        <v>64810.3</v>
      </c>
      <c r="BC634" s="71">
        <v>3538</v>
      </c>
      <c r="BD634" s="71">
        <v>0</v>
      </c>
      <c r="BE634" s="71">
        <v>385094.76500000001</v>
      </c>
      <c r="BF634" s="71"/>
      <c r="BG634" s="72"/>
      <c r="BH634" s="71">
        <v>0</v>
      </c>
      <c r="BI634" s="71">
        <v>0</v>
      </c>
      <c r="BJ634" s="71">
        <v>28750.518</v>
      </c>
      <c r="BK634" s="71">
        <v>3880.1210000000001</v>
      </c>
      <c r="BL634" s="71">
        <v>2472.3910000000001</v>
      </c>
      <c r="BM634" s="71">
        <v>0</v>
      </c>
      <c r="BN634" s="72"/>
      <c r="BO634" s="71">
        <v>0</v>
      </c>
      <c r="BP634" s="71">
        <v>0</v>
      </c>
      <c r="BQ634" s="71">
        <v>728</v>
      </c>
      <c r="BR634" s="71">
        <v>28</v>
      </c>
      <c r="BS634" s="71">
        <v>291</v>
      </c>
      <c r="BT634" s="71">
        <v>0</v>
      </c>
      <c r="BU634"/>
      <c r="BV634" s="70">
        <v>32470.232</v>
      </c>
      <c r="BW634" s="70">
        <v>339.89699999999999</v>
      </c>
      <c r="BX634" s="70">
        <v>1852.627</v>
      </c>
      <c r="BY634" s="70">
        <v>34.106999999999999</v>
      </c>
      <c r="BZ634" s="70">
        <v>360.82799999999997</v>
      </c>
      <c r="CA634" s="70">
        <v>25.302</v>
      </c>
      <c r="CB634" s="70">
        <v>15.372</v>
      </c>
      <c r="CC634" s="70">
        <v>4.665</v>
      </c>
      <c r="CD634" s="70">
        <v>0</v>
      </c>
    </row>
    <row r="635" spans="1:82">
      <c r="A635" s="70" t="s">
        <v>2522</v>
      </c>
      <c r="B635" s="70">
        <v>527</v>
      </c>
      <c r="C635" s="70">
        <v>18</v>
      </c>
      <c r="D635" s="70">
        <v>31</v>
      </c>
      <c r="E635" s="70">
        <v>2021</v>
      </c>
      <c r="F635" s="70" t="s">
        <v>160</v>
      </c>
      <c r="G635" s="1064" t="s">
        <v>2504</v>
      </c>
      <c r="H635" s="70" t="s">
        <v>2505</v>
      </c>
      <c r="I635" s="148"/>
      <c r="J635" s="71">
        <v>30519.46912478095</v>
      </c>
      <c r="K635" s="71">
        <v>456.46595299640131</v>
      </c>
      <c r="L635" s="71">
        <v>510.41197936698933</v>
      </c>
      <c r="M635" s="71">
        <v>10807.553539556824</v>
      </c>
      <c r="N635" s="71">
        <v>8628.0477185078216</v>
      </c>
      <c r="O635" s="71">
        <v>5893.6621270916621</v>
      </c>
      <c r="P635" s="71">
        <v>3978.1811274490615</v>
      </c>
      <c r="Q635" s="71">
        <v>439.56844739663802</v>
      </c>
      <c r="R635" s="71">
        <v>369.94650886919209</v>
      </c>
      <c r="S635" s="71">
        <v>827.66274886079225</v>
      </c>
      <c r="T635" s="72"/>
      <c r="U635" s="71">
        <v>4789457910</v>
      </c>
      <c r="V635" s="71">
        <v>217781</v>
      </c>
      <c r="W635" s="71">
        <v>11467</v>
      </c>
      <c r="X635" s="71">
        <v>2918892</v>
      </c>
      <c r="Y635" s="71">
        <v>3386297</v>
      </c>
      <c r="Z635" s="71">
        <v>4336331</v>
      </c>
      <c r="AA635" s="71">
        <v>856147</v>
      </c>
      <c r="AB635" s="71">
        <v>7528519</v>
      </c>
      <c r="AC635" s="71">
        <v>63620612.999999993</v>
      </c>
      <c r="AD635" s="71">
        <v>827.66274886079225</v>
      </c>
      <c r="AE635" s="72"/>
      <c r="AF635" s="71">
        <v>23497488468.085751</v>
      </c>
      <c r="AG635" s="71">
        <v>345984434.37833709</v>
      </c>
      <c r="AH635" s="71">
        <v>118365604.29533981</v>
      </c>
      <c r="AI635" s="71">
        <v>17346666879.324928</v>
      </c>
      <c r="AJ635" s="71">
        <v>13569419125.244989</v>
      </c>
      <c r="AK635" s="71">
        <v>0</v>
      </c>
      <c r="AL635" s="71">
        <v>0</v>
      </c>
      <c r="AM635" s="71">
        <v>988222673.37491298</v>
      </c>
      <c r="AN635" s="71">
        <v>0</v>
      </c>
      <c r="AO635" s="71">
        <v>0</v>
      </c>
      <c r="AP635" s="71">
        <v>55866147184.704254</v>
      </c>
      <c r="AQ635" s="72"/>
      <c r="AR635" s="71">
        <v>230688</v>
      </c>
      <c r="AS635" s="71">
        <v>45152</v>
      </c>
      <c r="AT635" s="71">
        <v>32</v>
      </c>
      <c r="AU635" s="71">
        <v>18</v>
      </c>
      <c r="AV635" s="71">
        <v>0</v>
      </c>
      <c r="AW635" s="71">
        <v>31</v>
      </c>
      <c r="AX635" s="71"/>
      <c r="AY635" s="72"/>
      <c r="AZ635" s="71">
        <v>1037011.100000147</v>
      </c>
      <c r="BA635" s="71">
        <v>1853486.9999999299</v>
      </c>
      <c r="BB635" s="71">
        <v>64510.3</v>
      </c>
      <c r="BC635" s="71">
        <v>3738</v>
      </c>
      <c r="BD635" s="71">
        <v>0</v>
      </c>
      <c r="BE635" s="71">
        <v>387084.76500000001</v>
      </c>
      <c r="BF635" s="71"/>
      <c r="BG635" s="72"/>
      <c r="BH635" s="71">
        <v>0</v>
      </c>
      <c r="BI635" s="71">
        <v>0</v>
      </c>
      <c r="BJ635" s="71">
        <v>29608.969000000001</v>
      </c>
      <c r="BK635" s="71">
        <v>3510.6979999999999</v>
      </c>
      <c r="BL635" s="71">
        <v>2539.2190000000001</v>
      </c>
      <c r="BM635" s="71">
        <v>0</v>
      </c>
      <c r="BN635" s="72"/>
      <c r="BO635" s="71">
        <v>0</v>
      </c>
      <c r="BP635" s="71">
        <v>0</v>
      </c>
      <c r="BQ635" s="71">
        <v>763</v>
      </c>
      <c r="BR635" s="71">
        <v>29</v>
      </c>
      <c r="BS635" s="71">
        <v>296</v>
      </c>
      <c r="BT635" s="71">
        <v>0</v>
      </c>
      <c r="BU635"/>
      <c r="BV635" s="70">
        <v>32936.417000000001</v>
      </c>
      <c r="BW635" s="70">
        <v>389.03699999999998</v>
      </c>
      <c r="BX635" s="70">
        <v>1881.7570000000001</v>
      </c>
      <c r="BY635" s="70">
        <v>35.491999999999997</v>
      </c>
      <c r="BZ635" s="70">
        <v>348.86</v>
      </c>
      <c r="CA635" s="70">
        <v>37.31</v>
      </c>
      <c r="CB635" s="70">
        <v>16.614000000000001</v>
      </c>
      <c r="CC635" s="70">
        <v>13.398999999999999</v>
      </c>
      <c r="CD635" s="70">
        <v>0</v>
      </c>
    </row>
    <row r="636" spans="1:82">
      <c r="A636" s="70" t="s">
        <v>2523</v>
      </c>
      <c r="B636" s="70">
        <v>527</v>
      </c>
      <c r="C636" s="70">
        <v>19</v>
      </c>
      <c r="D636" s="70">
        <v>31</v>
      </c>
      <c r="E636" s="70">
        <v>2022</v>
      </c>
      <c r="F636" s="70" t="s">
        <v>161</v>
      </c>
      <c r="G636" s="70" t="s">
        <v>2504</v>
      </c>
      <c r="H636" s="70" t="s">
        <v>2505</v>
      </c>
      <c r="I636" s="148"/>
      <c r="J636" s="71">
        <v>27582.237822803461</v>
      </c>
      <c r="K636" s="71">
        <v>411.11485731950188</v>
      </c>
      <c r="L636" s="71">
        <v>477.52765054716116</v>
      </c>
      <c r="M636" s="71">
        <v>10207.088824993987</v>
      </c>
      <c r="N636" s="71">
        <v>8596.7540287556058</v>
      </c>
      <c r="O636" s="71">
        <v>6225.3019701201201</v>
      </c>
      <c r="P636" s="71">
        <v>3967.1350852417368</v>
      </c>
      <c r="Q636" s="71">
        <v>442.27164241249949</v>
      </c>
      <c r="R636" s="71">
        <v>361.13836017912053</v>
      </c>
      <c r="S636" s="71">
        <v>846.86526431804646</v>
      </c>
      <c r="T636" s="72"/>
      <c r="U636" s="71">
        <v>5240974973</v>
      </c>
      <c r="V636" s="71">
        <v>217781</v>
      </c>
      <c r="W636" s="71">
        <v>11467</v>
      </c>
      <c r="X636" s="71">
        <v>2918892</v>
      </c>
      <c r="Y636" s="71">
        <v>3421030</v>
      </c>
      <c r="Z636" s="71">
        <v>4351816</v>
      </c>
      <c r="AA636" s="71">
        <v>866785</v>
      </c>
      <c r="AB636" s="71">
        <v>7512703</v>
      </c>
      <c r="AC636" s="71">
        <v>62885868.999999978</v>
      </c>
      <c r="AD636" s="71">
        <v>846.86526431804646</v>
      </c>
      <c r="AE636" s="72"/>
      <c r="AF636" s="71">
        <v>21851279879.73988</v>
      </c>
      <c r="AG636" s="71">
        <v>332533508.41444385</v>
      </c>
      <c r="AH636" s="71">
        <v>130100358.4825315</v>
      </c>
      <c r="AI636" s="71">
        <v>16965558501.766281</v>
      </c>
      <c r="AJ636" s="71">
        <v>14173886155.90749</v>
      </c>
      <c r="AK636" s="71">
        <v>0</v>
      </c>
      <c r="AL636" s="71">
        <v>0</v>
      </c>
      <c r="AM636" s="71">
        <v>970095012.07422042</v>
      </c>
      <c r="AN636" s="71">
        <v>0</v>
      </c>
      <c r="AO636" s="71">
        <v>0</v>
      </c>
      <c r="AP636" s="71">
        <v>54423453416.384842</v>
      </c>
      <c r="AQ636" s="72"/>
      <c r="AR636" s="71">
        <v>247913</v>
      </c>
      <c r="AS636" s="71">
        <v>45634</v>
      </c>
      <c r="AT636" s="71">
        <v>30</v>
      </c>
      <c r="AU636" s="71">
        <v>18</v>
      </c>
      <c r="AV636" s="71">
        <v>0</v>
      </c>
      <c r="AW636" s="71">
        <v>33</v>
      </c>
      <c r="AX636" s="71"/>
      <c r="AY636" s="72"/>
      <c r="AZ636" s="71">
        <v>1130858.8000001796</v>
      </c>
      <c r="BA636" s="71">
        <v>1924873.9999999283</v>
      </c>
      <c r="BB636" s="71">
        <v>61340.3</v>
      </c>
      <c r="BC636" s="71">
        <v>3738</v>
      </c>
      <c r="BD636" s="71">
        <v>0</v>
      </c>
      <c r="BE636" s="71">
        <v>533457.03599999996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2524</v>
      </c>
      <c r="B637" s="70">
        <v>527</v>
      </c>
      <c r="C637" s="70">
        <v>20</v>
      </c>
      <c r="D637" s="70">
        <v>31</v>
      </c>
      <c r="E637" s="70">
        <v>2023</v>
      </c>
      <c r="F637" s="70" t="s">
        <v>1539</v>
      </c>
      <c r="G637" s="70" t="s">
        <v>2504</v>
      </c>
      <c r="H637" s="70" t="s">
        <v>2505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265376</v>
      </c>
      <c r="AS637" s="71">
        <v>45979</v>
      </c>
      <c r="AT637" s="71">
        <v>31</v>
      </c>
      <c r="AU637" s="71">
        <v>19</v>
      </c>
      <c r="AV637" s="71">
        <v>0</v>
      </c>
      <c r="AW637" s="71">
        <v>36</v>
      </c>
      <c r="AX637" s="71"/>
      <c r="AY637" s="72"/>
      <c r="AZ637" s="71">
        <v>1221558.2000002409</v>
      </c>
      <c r="BA637" s="71">
        <v>1946696.1999999257</v>
      </c>
      <c r="BB637" s="71">
        <v>68740.3</v>
      </c>
      <c r="BC637" s="71">
        <v>5963.4</v>
      </c>
      <c r="BD637" s="71">
        <v>0</v>
      </c>
      <c r="BE637" s="71">
        <v>564724.52599999995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2525</v>
      </c>
      <c r="B638" s="70">
        <v>527</v>
      </c>
      <c r="C638" s="70">
        <v>21</v>
      </c>
      <c r="D638" s="70">
        <v>31</v>
      </c>
      <c r="E638" s="70">
        <v>2024</v>
      </c>
      <c r="F638" s="70" t="s">
        <v>1554</v>
      </c>
      <c r="G638" s="70" t="s">
        <v>2504</v>
      </c>
      <c r="H638" s="70" t="s">
        <v>2505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2219</v>
      </c>
      <c r="B9" s="70">
        <v>1</v>
      </c>
      <c r="C9" s="70">
        <v>1</v>
      </c>
      <c r="D9" s="70">
        <v>1</v>
      </c>
      <c r="E9" s="70">
        <v>1990</v>
      </c>
      <c r="F9" s="70" t="s">
        <v>787</v>
      </c>
      <c r="G9" s="1073" t="s">
        <v>2220</v>
      </c>
      <c r="H9" s="70" t="s">
        <v>2221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2222</v>
      </c>
      <c r="B10" s="70">
        <v>2</v>
      </c>
      <c r="C10" s="70">
        <v>2</v>
      </c>
      <c r="D10" s="70">
        <v>1</v>
      </c>
      <c r="E10" s="70">
        <v>2005</v>
      </c>
      <c r="F10" s="70" t="s">
        <v>789</v>
      </c>
      <c r="G10" s="1073" t="s">
        <v>2220</v>
      </c>
      <c r="H10" s="70" t="s">
        <v>2221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2223</v>
      </c>
      <c r="B11" s="70">
        <v>3</v>
      </c>
      <c r="C11" s="70">
        <v>3</v>
      </c>
      <c r="D11" s="70">
        <v>1</v>
      </c>
      <c r="E11" s="70">
        <v>2006</v>
      </c>
      <c r="F11" s="70" t="s">
        <v>790</v>
      </c>
      <c r="G11" s="1073" t="s">
        <v>2220</v>
      </c>
      <c r="H11" s="70" t="s">
        <v>2221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2224</v>
      </c>
      <c r="B12" s="70">
        <v>4</v>
      </c>
      <c r="C12" s="70">
        <v>4</v>
      </c>
      <c r="D12" s="70">
        <v>1</v>
      </c>
      <c r="E12" s="70">
        <v>2007</v>
      </c>
      <c r="F12" s="70" t="s">
        <v>791</v>
      </c>
      <c r="G12" s="1073" t="s">
        <v>2220</v>
      </c>
      <c r="H12" s="70" t="s">
        <v>2221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2225</v>
      </c>
      <c r="B13" s="70">
        <v>5</v>
      </c>
      <c r="C13" s="70">
        <v>5</v>
      </c>
      <c r="D13" s="70">
        <v>1</v>
      </c>
      <c r="E13" s="70">
        <v>2008</v>
      </c>
      <c r="F13" s="70" t="s">
        <v>792</v>
      </c>
      <c r="G13" s="1073" t="s">
        <v>2220</v>
      </c>
      <c r="H13" s="70" t="s">
        <v>2221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2226</v>
      </c>
      <c r="B14" s="70">
        <v>6</v>
      </c>
      <c r="C14" s="70">
        <v>6</v>
      </c>
      <c r="D14" s="70">
        <v>1</v>
      </c>
      <c r="E14" s="70">
        <v>2009</v>
      </c>
      <c r="F14" s="70" t="s">
        <v>176</v>
      </c>
      <c r="G14" s="1073" t="s">
        <v>2220</v>
      </c>
      <c r="H14" s="70" t="s">
        <v>2221</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11.4</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5.48</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5.3570000000000002</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11.4</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5.48</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5.3570000000000002</v>
      </c>
      <c r="HB14" s="73">
        <v>0</v>
      </c>
      <c r="HC14" s="73">
        <v>0</v>
      </c>
      <c r="HD14" s="73">
        <v>0</v>
      </c>
      <c r="HE14" s="73">
        <v>0</v>
      </c>
      <c r="HF14" s="73">
        <v>0</v>
      </c>
      <c r="HG14" s="73">
        <v>0</v>
      </c>
      <c r="HH14" s="73">
        <v>0</v>
      </c>
      <c r="HI14" s="73">
        <v>0</v>
      </c>
      <c r="HJ14" s="73">
        <v>0</v>
      </c>
      <c r="HK14" s="73">
        <v>11.4</v>
      </c>
      <c r="HL14" s="73">
        <v>0</v>
      </c>
      <c r="HM14" s="73">
        <v>0</v>
      </c>
      <c r="HN14" s="73">
        <v>0</v>
      </c>
      <c r="HO14" s="73">
        <v>5.48</v>
      </c>
      <c r="HP14" s="73">
        <v>0</v>
      </c>
      <c r="HQ14" s="73">
        <v>0</v>
      </c>
      <c r="HR14" s="73">
        <v>0</v>
      </c>
      <c r="HS14" s="73">
        <v>0</v>
      </c>
      <c r="HT14" s="73">
        <v>0</v>
      </c>
      <c r="HU14" s="73">
        <v>0</v>
      </c>
      <c r="HV14" s="73">
        <v>0</v>
      </c>
      <c r="HW14" s="73">
        <v>0</v>
      </c>
      <c r="HX14" s="73">
        <v>5.3570000000000002</v>
      </c>
      <c r="HY14" s="73">
        <v>0</v>
      </c>
      <c r="HZ14" s="73">
        <v>0</v>
      </c>
      <c r="IA14" s="73">
        <v>0</v>
      </c>
      <c r="IB14" s="73">
        <v>0</v>
      </c>
      <c r="IC14" s="73">
        <v>0</v>
      </c>
      <c r="ID14" s="73">
        <v>0</v>
      </c>
      <c r="IE14" s="73">
        <v>0</v>
      </c>
      <c r="IF14" s="73">
        <v>11.4</v>
      </c>
      <c r="IG14" s="73">
        <v>0</v>
      </c>
      <c r="IH14" s="73">
        <v>0</v>
      </c>
      <c r="II14" s="73">
        <v>0</v>
      </c>
      <c r="IJ14" s="73">
        <v>5.48</v>
      </c>
      <c r="IK14" s="73">
        <v>0</v>
      </c>
      <c r="IL14" s="73">
        <v>0</v>
      </c>
      <c r="IM14" s="73">
        <v>0</v>
      </c>
      <c r="IN14" s="73">
        <v>0</v>
      </c>
      <c r="IO14" s="73">
        <v>0</v>
      </c>
      <c r="IP14" s="73">
        <v>0</v>
      </c>
      <c r="IQ14" s="73">
        <v>0</v>
      </c>
      <c r="IR14" s="73">
        <v>0</v>
      </c>
      <c r="IS14" s="73">
        <v>5.3570000000000002</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1</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1</v>
      </c>
      <c r="QO14" s="71">
        <v>0</v>
      </c>
      <c r="QP14" s="71">
        <v>0</v>
      </c>
      <c r="QQ14" s="71">
        <v>0</v>
      </c>
      <c r="QR14" s="71">
        <v>0</v>
      </c>
      <c r="QS14" s="71">
        <v>0</v>
      </c>
      <c r="QT14" s="71">
        <v>0</v>
      </c>
      <c r="QU14" s="71">
        <v>0</v>
      </c>
      <c r="QV14" s="71">
        <v>0</v>
      </c>
      <c r="QW14" s="71">
        <v>0</v>
      </c>
      <c r="QX14" s="71">
        <v>1</v>
      </c>
      <c r="QY14" s="71">
        <v>0</v>
      </c>
      <c r="QZ14" s="71">
        <v>0</v>
      </c>
      <c r="RA14" s="71">
        <v>0</v>
      </c>
      <c r="RB14" s="71">
        <v>1</v>
      </c>
      <c r="RC14" s="71">
        <v>0</v>
      </c>
      <c r="RD14" s="71">
        <v>0</v>
      </c>
      <c r="RE14" s="71">
        <v>0</v>
      </c>
      <c r="RF14" s="71">
        <v>0</v>
      </c>
      <c r="RG14" s="71">
        <v>0</v>
      </c>
      <c r="RH14" s="71">
        <v>0</v>
      </c>
      <c r="RI14" s="71">
        <v>0</v>
      </c>
      <c r="RJ14" s="71">
        <v>0</v>
      </c>
      <c r="RK14" s="71">
        <v>1</v>
      </c>
      <c r="RL14" s="71">
        <v>0</v>
      </c>
      <c r="RM14" s="71">
        <v>0</v>
      </c>
      <c r="RN14" s="71">
        <v>0</v>
      </c>
      <c r="RO14" s="71">
        <v>0</v>
      </c>
      <c r="RP14" s="71">
        <v>0</v>
      </c>
      <c r="RQ14" s="71">
        <v>0</v>
      </c>
      <c r="RR14" s="71">
        <v>0</v>
      </c>
      <c r="RS14" s="71">
        <v>1</v>
      </c>
      <c r="RT14" s="71">
        <v>0</v>
      </c>
      <c r="RU14" s="71">
        <v>0</v>
      </c>
      <c r="RV14" s="71">
        <v>0</v>
      </c>
      <c r="RW14" s="71">
        <v>1</v>
      </c>
      <c r="RX14" s="71">
        <v>0</v>
      </c>
      <c r="RY14" s="71">
        <v>0</v>
      </c>
      <c r="RZ14" s="71">
        <v>0</v>
      </c>
      <c r="SA14" s="71">
        <v>0</v>
      </c>
      <c r="SB14" s="71">
        <v>0</v>
      </c>
      <c r="SC14" s="71">
        <v>0</v>
      </c>
      <c r="SD14" s="71">
        <v>0</v>
      </c>
      <c r="SE14" s="71">
        <v>0</v>
      </c>
      <c r="SF14" s="71">
        <v>1</v>
      </c>
      <c r="SG14" s="71">
        <v>0</v>
      </c>
      <c r="SH14" s="71">
        <v>0</v>
      </c>
    </row>
    <row r="15" spans="1:503">
      <c r="A15" s="16" t="s">
        <v>2227</v>
      </c>
      <c r="B15" s="70">
        <v>7</v>
      </c>
      <c r="C15" s="70">
        <v>7</v>
      </c>
      <c r="D15" s="70">
        <v>1</v>
      </c>
      <c r="E15" s="70">
        <v>2010</v>
      </c>
      <c r="F15" s="70" t="s">
        <v>177</v>
      </c>
      <c r="G15" s="1073" t="s">
        <v>2220</v>
      </c>
      <c r="H15" s="70" t="s">
        <v>2221</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14.292999999999999</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5.452</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5.5439999999999996</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14.292999999999999</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5.452</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5.5439999999999996</v>
      </c>
      <c r="HB15" s="73">
        <v>0</v>
      </c>
      <c r="HC15" s="73">
        <v>0</v>
      </c>
      <c r="HD15" s="73">
        <v>0</v>
      </c>
      <c r="HE15" s="73">
        <v>0</v>
      </c>
      <c r="HF15" s="73">
        <v>0</v>
      </c>
      <c r="HG15" s="73">
        <v>0</v>
      </c>
      <c r="HH15" s="73">
        <v>0</v>
      </c>
      <c r="HI15" s="73">
        <v>0</v>
      </c>
      <c r="HJ15" s="73">
        <v>0</v>
      </c>
      <c r="HK15" s="73">
        <v>14.292999999999999</v>
      </c>
      <c r="HL15" s="73">
        <v>0</v>
      </c>
      <c r="HM15" s="73">
        <v>0</v>
      </c>
      <c r="HN15" s="73">
        <v>0</v>
      </c>
      <c r="HO15" s="73">
        <v>5.452</v>
      </c>
      <c r="HP15" s="73">
        <v>0</v>
      </c>
      <c r="HQ15" s="73">
        <v>0</v>
      </c>
      <c r="HR15" s="73">
        <v>0</v>
      </c>
      <c r="HS15" s="73">
        <v>0</v>
      </c>
      <c r="HT15" s="73">
        <v>0</v>
      </c>
      <c r="HU15" s="73">
        <v>0</v>
      </c>
      <c r="HV15" s="73">
        <v>0</v>
      </c>
      <c r="HW15" s="73">
        <v>0</v>
      </c>
      <c r="HX15" s="73">
        <v>5.5439999999999996</v>
      </c>
      <c r="HY15" s="73">
        <v>0</v>
      </c>
      <c r="HZ15" s="73">
        <v>0</v>
      </c>
      <c r="IA15" s="73">
        <v>0</v>
      </c>
      <c r="IB15" s="73">
        <v>0</v>
      </c>
      <c r="IC15" s="73">
        <v>0</v>
      </c>
      <c r="ID15" s="73">
        <v>0</v>
      </c>
      <c r="IE15" s="73">
        <v>0</v>
      </c>
      <c r="IF15" s="73">
        <v>14.292999999999999</v>
      </c>
      <c r="IG15" s="73">
        <v>0</v>
      </c>
      <c r="IH15" s="73">
        <v>0</v>
      </c>
      <c r="II15" s="73">
        <v>0</v>
      </c>
      <c r="IJ15" s="73">
        <v>5.452</v>
      </c>
      <c r="IK15" s="73">
        <v>0</v>
      </c>
      <c r="IL15" s="73">
        <v>0</v>
      </c>
      <c r="IM15" s="73">
        <v>0</v>
      </c>
      <c r="IN15" s="73">
        <v>0</v>
      </c>
      <c r="IO15" s="73">
        <v>0</v>
      </c>
      <c r="IP15" s="73">
        <v>0</v>
      </c>
      <c r="IQ15" s="73">
        <v>0</v>
      </c>
      <c r="IR15" s="73">
        <v>0</v>
      </c>
      <c r="IS15" s="73">
        <v>5.5439999999999996</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1</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1</v>
      </c>
      <c r="QO15" s="71">
        <v>0</v>
      </c>
      <c r="QP15" s="71">
        <v>0</v>
      </c>
      <c r="QQ15" s="71">
        <v>0</v>
      </c>
      <c r="QR15" s="71">
        <v>0</v>
      </c>
      <c r="QS15" s="71">
        <v>0</v>
      </c>
      <c r="QT15" s="71">
        <v>0</v>
      </c>
      <c r="QU15" s="71">
        <v>0</v>
      </c>
      <c r="QV15" s="71">
        <v>0</v>
      </c>
      <c r="QW15" s="71">
        <v>0</v>
      </c>
      <c r="QX15" s="71">
        <v>1</v>
      </c>
      <c r="QY15" s="71">
        <v>0</v>
      </c>
      <c r="QZ15" s="71">
        <v>0</v>
      </c>
      <c r="RA15" s="71">
        <v>0</v>
      </c>
      <c r="RB15" s="71">
        <v>1</v>
      </c>
      <c r="RC15" s="71">
        <v>0</v>
      </c>
      <c r="RD15" s="71">
        <v>0</v>
      </c>
      <c r="RE15" s="71">
        <v>0</v>
      </c>
      <c r="RF15" s="71">
        <v>0</v>
      </c>
      <c r="RG15" s="71">
        <v>0</v>
      </c>
      <c r="RH15" s="71">
        <v>0</v>
      </c>
      <c r="RI15" s="71">
        <v>0</v>
      </c>
      <c r="RJ15" s="71">
        <v>0</v>
      </c>
      <c r="RK15" s="71">
        <v>1</v>
      </c>
      <c r="RL15" s="71">
        <v>0</v>
      </c>
      <c r="RM15" s="71">
        <v>0</v>
      </c>
      <c r="RN15" s="71">
        <v>0</v>
      </c>
      <c r="RO15" s="71">
        <v>0</v>
      </c>
      <c r="RP15" s="71">
        <v>0</v>
      </c>
      <c r="RQ15" s="71">
        <v>0</v>
      </c>
      <c r="RR15" s="71">
        <v>0</v>
      </c>
      <c r="RS15" s="71">
        <v>1</v>
      </c>
      <c r="RT15" s="71">
        <v>0</v>
      </c>
      <c r="RU15" s="71">
        <v>0</v>
      </c>
      <c r="RV15" s="71">
        <v>0</v>
      </c>
      <c r="RW15" s="71">
        <v>1</v>
      </c>
      <c r="RX15" s="71">
        <v>0</v>
      </c>
      <c r="RY15" s="71">
        <v>0</v>
      </c>
      <c r="RZ15" s="71">
        <v>0</v>
      </c>
      <c r="SA15" s="71">
        <v>0</v>
      </c>
      <c r="SB15" s="71">
        <v>0</v>
      </c>
      <c r="SC15" s="71">
        <v>0</v>
      </c>
      <c r="SD15" s="71">
        <v>0</v>
      </c>
      <c r="SE15" s="71">
        <v>0</v>
      </c>
      <c r="SF15" s="71">
        <v>1</v>
      </c>
      <c r="SG15" s="71">
        <v>0</v>
      </c>
      <c r="SH15" s="71">
        <v>0</v>
      </c>
    </row>
    <row r="16" spans="1:503">
      <c r="A16" s="16" t="s">
        <v>2228</v>
      </c>
      <c r="B16" s="70">
        <v>8</v>
      </c>
      <c r="C16" s="70">
        <v>8</v>
      </c>
      <c r="D16" s="70">
        <v>1</v>
      </c>
      <c r="E16" s="70">
        <v>2011</v>
      </c>
      <c r="F16" s="70" t="s">
        <v>178</v>
      </c>
      <c r="G16" s="1073" t="s">
        <v>2220</v>
      </c>
      <c r="H16" s="70" t="s">
        <v>2221</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16.437999999999999</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4.9409999999999998</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5.13</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16.437999999999999</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4.9409999999999998</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5.13</v>
      </c>
      <c r="HB16" s="73">
        <v>0</v>
      </c>
      <c r="HC16" s="73">
        <v>0</v>
      </c>
      <c r="HD16" s="73">
        <v>0</v>
      </c>
      <c r="HE16" s="73">
        <v>0</v>
      </c>
      <c r="HF16" s="73">
        <v>0</v>
      </c>
      <c r="HG16" s="73">
        <v>0</v>
      </c>
      <c r="HH16" s="73">
        <v>0</v>
      </c>
      <c r="HI16" s="73">
        <v>0</v>
      </c>
      <c r="HJ16" s="73">
        <v>0</v>
      </c>
      <c r="HK16" s="73">
        <v>16.437999999999999</v>
      </c>
      <c r="HL16" s="73">
        <v>0</v>
      </c>
      <c r="HM16" s="73">
        <v>0</v>
      </c>
      <c r="HN16" s="73">
        <v>0</v>
      </c>
      <c r="HO16" s="73">
        <v>4.9409999999999998</v>
      </c>
      <c r="HP16" s="73">
        <v>0</v>
      </c>
      <c r="HQ16" s="73">
        <v>0</v>
      </c>
      <c r="HR16" s="73">
        <v>0</v>
      </c>
      <c r="HS16" s="73">
        <v>0</v>
      </c>
      <c r="HT16" s="73">
        <v>0</v>
      </c>
      <c r="HU16" s="73">
        <v>0</v>
      </c>
      <c r="HV16" s="73">
        <v>0</v>
      </c>
      <c r="HW16" s="73">
        <v>0</v>
      </c>
      <c r="HX16" s="73">
        <v>5.13</v>
      </c>
      <c r="HY16" s="73">
        <v>0</v>
      </c>
      <c r="HZ16" s="73">
        <v>0</v>
      </c>
      <c r="IA16" s="73">
        <v>0</v>
      </c>
      <c r="IB16" s="73">
        <v>0</v>
      </c>
      <c r="IC16" s="73">
        <v>0</v>
      </c>
      <c r="ID16" s="73">
        <v>0</v>
      </c>
      <c r="IE16" s="73">
        <v>0</v>
      </c>
      <c r="IF16" s="73">
        <v>16.437999999999999</v>
      </c>
      <c r="IG16" s="73">
        <v>0</v>
      </c>
      <c r="IH16" s="73">
        <v>0</v>
      </c>
      <c r="II16" s="73">
        <v>0</v>
      </c>
      <c r="IJ16" s="73">
        <v>4.9409999999999998</v>
      </c>
      <c r="IK16" s="73">
        <v>0</v>
      </c>
      <c r="IL16" s="73">
        <v>0</v>
      </c>
      <c r="IM16" s="73">
        <v>0</v>
      </c>
      <c r="IN16" s="73">
        <v>0</v>
      </c>
      <c r="IO16" s="73">
        <v>0</v>
      </c>
      <c r="IP16" s="73">
        <v>0</v>
      </c>
      <c r="IQ16" s="73">
        <v>0</v>
      </c>
      <c r="IR16" s="73">
        <v>0</v>
      </c>
      <c r="IS16" s="73">
        <v>5.13</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1</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1</v>
      </c>
      <c r="QO16" s="71">
        <v>0</v>
      </c>
      <c r="QP16" s="71">
        <v>0</v>
      </c>
      <c r="QQ16" s="71">
        <v>0</v>
      </c>
      <c r="QR16" s="71">
        <v>0</v>
      </c>
      <c r="QS16" s="71">
        <v>0</v>
      </c>
      <c r="QT16" s="71">
        <v>0</v>
      </c>
      <c r="QU16" s="71">
        <v>0</v>
      </c>
      <c r="QV16" s="71">
        <v>0</v>
      </c>
      <c r="QW16" s="71">
        <v>0</v>
      </c>
      <c r="QX16" s="71">
        <v>1</v>
      </c>
      <c r="QY16" s="71">
        <v>0</v>
      </c>
      <c r="QZ16" s="71">
        <v>0</v>
      </c>
      <c r="RA16" s="71">
        <v>0</v>
      </c>
      <c r="RB16" s="71">
        <v>1</v>
      </c>
      <c r="RC16" s="71">
        <v>0</v>
      </c>
      <c r="RD16" s="71">
        <v>0</v>
      </c>
      <c r="RE16" s="71">
        <v>0</v>
      </c>
      <c r="RF16" s="71">
        <v>0</v>
      </c>
      <c r="RG16" s="71">
        <v>0</v>
      </c>
      <c r="RH16" s="71">
        <v>0</v>
      </c>
      <c r="RI16" s="71">
        <v>0</v>
      </c>
      <c r="RJ16" s="71">
        <v>0</v>
      </c>
      <c r="RK16" s="71">
        <v>1</v>
      </c>
      <c r="RL16" s="71">
        <v>0</v>
      </c>
      <c r="RM16" s="71">
        <v>0</v>
      </c>
      <c r="RN16" s="71">
        <v>0</v>
      </c>
      <c r="RO16" s="71">
        <v>0</v>
      </c>
      <c r="RP16" s="71">
        <v>0</v>
      </c>
      <c r="RQ16" s="71">
        <v>0</v>
      </c>
      <c r="RR16" s="71">
        <v>0</v>
      </c>
      <c r="RS16" s="71">
        <v>1</v>
      </c>
      <c r="RT16" s="71">
        <v>0</v>
      </c>
      <c r="RU16" s="71">
        <v>0</v>
      </c>
      <c r="RV16" s="71">
        <v>0</v>
      </c>
      <c r="RW16" s="71">
        <v>1</v>
      </c>
      <c r="RX16" s="71">
        <v>0</v>
      </c>
      <c r="RY16" s="71">
        <v>0</v>
      </c>
      <c r="RZ16" s="71">
        <v>0</v>
      </c>
      <c r="SA16" s="71">
        <v>0</v>
      </c>
      <c r="SB16" s="71">
        <v>0</v>
      </c>
      <c r="SC16" s="71">
        <v>0</v>
      </c>
      <c r="SD16" s="71">
        <v>0</v>
      </c>
      <c r="SE16" s="71">
        <v>0</v>
      </c>
      <c r="SF16" s="71">
        <v>1</v>
      </c>
      <c r="SG16" s="71">
        <v>0</v>
      </c>
      <c r="SH16" s="71">
        <v>0</v>
      </c>
    </row>
    <row r="17" spans="1:502">
      <c r="A17" s="16" t="s">
        <v>2229</v>
      </c>
      <c r="B17" s="70">
        <v>9</v>
      </c>
      <c r="C17" s="70">
        <v>9</v>
      </c>
      <c r="D17" s="70">
        <v>1</v>
      </c>
      <c r="E17" s="70">
        <v>2012</v>
      </c>
      <c r="F17" s="70" t="s">
        <v>179</v>
      </c>
      <c r="G17" s="1073" t="s">
        <v>2220</v>
      </c>
      <c r="H17" s="70" t="s">
        <v>2221</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14.695</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4.9649999999999999</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3.93</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14.695</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4.9649999999999999</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3.93</v>
      </c>
      <c r="HB17" s="73">
        <v>0</v>
      </c>
      <c r="HC17" s="73">
        <v>0</v>
      </c>
      <c r="HD17" s="73">
        <v>0</v>
      </c>
      <c r="HE17" s="73">
        <v>0</v>
      </c>
      <c r="HF17" s="73">
        <v>0</v>
      </c>
      <c r="HG17" s="73">
        <v>0</v>
      </c>
      <c r="HH17" s="73">
        <v>0</v>
      </c>
      <c r="HI17" s="73">
        <v>0</v>
      </c>
      <c r="HJ17" s="73">
        <v>0</v>
      </c>
      <c r="HK17" s="73">
        <v>14.695</v>
      </c>
      <c r="HL17" s="73">
        <v>0</v>
      </c>
      <c r="HM17" s="73">
        <v>0</v>
      </c>
      <c r="HN17" s="73">
        <v>0</v>
      </c>
      <c r="HO17" s="73">
        <v>4.9649999999999999</v>
      </c>
      <c r="HP17" s="73">
        <v>0</v>
      </c>
      <c r="HQ17" s="73">
        <v>0</v>
      </c>
      <c r="HR17" s="73">
        <v>0</v>
      </c>
      <c r="HS17" s="73">
        <v>0</v>
      </c>
      <c r="HT17" s="73">
        <v>0</v>
      </c>
      <c r="HU17" s="73">
        <v>0</v>
      </c>
      <c r="HV17" s="73">
        <v>0</v>
      </c>
      <c r="HW17" s="73">
        <v>0</v>
      </c>
      <c r="HX17" s="73">
        <v>3.93</v>
      </c>
      <c r="HY17" s="73">
        <v>0</v>
      </c>
      <c r="HZ17" s="73">
        <v>0</v>
      </c>
      <c r="IA17" s="73">
        <v>0</v>
      </c>
      <c r="IB17" s="73">
        <v>0</v>
      </c>
      <c r="IC17" s="73">
        <v>0</v>
      </c>
      <c r="ID17" s="73">
        <v>0</v>
      </c>
      <c r="IE17" s="73">
        <v>0</v>
      </c>
      <c r="IF17" s="73">
        <v>14.695</v>
      </c>
      <c r="IG17" s="73">
        <v>0</v>
      </c>
      <c r="IH17" s="73">
        <v>0</v>
      </c>
      <c r="II17" s="73">
        <v>0</v>
      </c>
      <c r="IJ17" s="73">
        <v>4.9649999999999999</v>
      </c>
      <c r="IK17" s="73">
        <v>0</v>
      </c>
      <c r="IL17" s="73">
        <v>0</v>
      </c>
      <c r="IM17" s="73">
        <v>0</v>
      </c>
      <c r="IN17" s="73">
        <v>0</v>
      </c>
      <c r="IO17" s="73">
        <v>0</v>
      </c>
      <c r="IP17" s="73">
        <v>0</v>
      </c>
      <c r="IQ17" s="73">
        <v>0</v>
      </c>
      <c r="IR17" s="73">
        <v>0</v>
      </c>
      <c r="IS17" s="73">
        <v>3.93</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1</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1</v>
      </c>
      <c r="QO17" s="71">
        <v>0</v>
      </c>
      <c r="QP17" s="71">
        <v>0</v>
      </c>
      <c r="QQ17" s="71">
        <v>0</v>
      </c>
      <c r="QR17" s="71">
        <v>0</v>
      </c>
      <c r="QS17" s="71">
        <v>0</v>
      </c>
      <c r="QT17" s="71">
        <v>0</v>
      </c>
      <c r="QU17" s="71">
        <v>0</v>
      </c>
      <c r="QV17" s="71">
        <v>0</v>
      </c>
      <c r="QW17" s="71">
        <v>0</v>
      </c>
      <c r="QX17" s="71">
        <v>1</v>
      </c>
      <c r="QY17" s="71">
        <v>0</v>
      </c>
      <c r="QZ17" s="71">
        <v>0</v>
      </c>
      <c r="RA17" s="71">
        <v>0</v>
      </c>
      <c r="RB17" s="71">
        <v>1</v>
      </c>
      <c r="RC17" s="71">
        <v>0</v>
      </c>
      <c r="RD17" s="71">
        <v>0</v>
      </c>
      <c r="RE17" s="71">
        <v>0</v>
      </c>
      <c r="RF17" s="71">
        <v>0</v>
      </c>
      <c r="RG17" s="71">
        <v>0</v>
      </c>
      <c r="RH17" s="71">
        <v>0</v>
      </c>
      <c r="RI17" s="71">
        <v>0</v>
      </c>
      <c r="RJ17" s="71">
        <v>0</v>
      </c>
      <c r="RK17" s="71">
        <v>1</v>
      </c>
      <c r="RL17" s="71">
        <v>0</v>
      </c>
      <c r="RM17" s="71">
        <v>0</v>
      </c>
      <c r="RN17" s="71">
        <v>0</v>
      </c>
      <c r="RO17" s="71">
        <v>0</v>
      </c>
      <c r="RP17" s="71">
        <v>0</v>
      </c>
      <c r="RQ17" s="71">
        <v>0</v>
      </c>
      <c r="RR17" s="71">
        <v>0</v>
      </c>
      <c r="RS17" s="71">
        <v>1</v>
      </c>
      <c r="RT17" s="71">
        <v>0</v>
      </c>
      <c r="RU17" s="71">
        <v>0</v>
      </c>
      <c r="RV17" s="71">
        <v>0</v>
      </c>
      <c r="RW17" s="71">
        <v>1</v>
      </c>
      <c r="RX17" s="71">
        <v>0</v>
      </c>
      <c r="RY17" s="71">
        <v>0</v>
      </c>
      <c r="RZ17" s="71">
        <v>0</v>
      </c>
      <c r="SA17" s="71">
        <v>0</v>
      </c>
      <c r="SB17" s="71">
        <v>0</v>
      </c>
      <c r="SC17" s="71">
        <v>0</v>
      </c>
      <c r="SD17" s="71">
        <v>0</v>
      </c>
      <c r="SE17" s="71">
        <v>0</v>
      </c>
      <c r="SF17" s="71">
        <v>1</v>
      </c>
      <c r="SG17" s="71">
        <v>0</v>
      </c>
      <c r="SH17" s="71">
        <v>0</v>
      </c>
    </row>
    <row r="18" spans="1:502">
      <c r="A18" s="16" t="s">
        <v>2230</v>
      </c>
      <c r="B18" s="70">
        <v>10</v>
      </c>
      <c r="C18" s="70">
        <v>10</v>
      </c>
      <c r="D18" s="70">
        <v>1</v>
      </c>
      <c r="E18" s="70">
        <v>2013</v>
      </c>
      <c r="F18" s="70" t="s">
        <v>180</v>
      </c>
      <c r="G18" s="1073" t="s">
        <v>2220</v>
      </c>
      <c r="H18" s="70" t="s">
        <v>2221</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14.28</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5.03</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4.18</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14.28</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5.03</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4.18</v>
      </c>
      <c r="HB18" s="73">
        <v>0</v>
      </c>
      <c r="HC18" s="73">
        <v>0</v>
      </c>
      <c r="HD18" s="73">
        <v>0</v>
      </c>
      <c r="HE18" s="73">
        <v>0</v>
      </c>
      <c r="HF18" s="73">
        <v>0</v>
      </c>
      <c r="HG18" s="73">
        <v>0</v>
      </c>
      <c r="HH18" s="73">
        <v>0</v>
      </c>
      <c r="HI18" s="73">
        <v>0</v>
      </c>
      <c r="HJ18" s="73">
        <v>0</v>
      </c>
      <c r="HK18" s="73">
        <v>14.28</v>
      </c>
      <c r="HL18" s="73">
        <v>0</v>
      </c>
      <c r="HM18" s="73">
        <v>0</v>
      </c>
      <c r="HN18" s="73">
        <v>0</v>
      </c>
      <c r="HO18" s="73">
        <v>5.03</v>
      </c>
      <c r="HP18" s="73">
        <v>0</v>
      </c>
      <c r="HQ18" s="73">
        <v>0</v>
      </c>
      <c r="HR18" s="73">
        <v>0</v>
      </c>
      <c r="HS18" s="73">
        <v>0</v>
      </c>
      <c r="HT18" s="73">
        <v>0</v>
      </c>
      <c r="HU18" s="73">
        <v>0</v>
      </c>
      <c r="HV18" s="73">
        <v>0</v>
      </c>
      <c r="HW18" s="73">
        <v>0</v>
      </c>
      <c r="HX18" s="73">
        <v>4.18</v>
      </c>
      <c r="HY18" s="73">
        <v>0</v>
      </c>
      <c r="HZ18" s="73">
        <v>0</v>
      </c>
      <c r="IA18" s="73">
        <v>0</v>
      </c>
      <c r="IB18" s="73">
        <v>0</v>
      </c>
      <c r="IC18" s="73">
        <v>0</v>
      </c>
      <c r="ID18" s="73">
        <v>0</v>
      </c>
      <c r="IE18" s="73">
        <v>0</v>
      </c>
      <c r="IF18" s="73">
        <v>14.28</v>
      </c>
      <c r="IG18" s="73">
        <v>0</v>
      </c>
      <c r="IH18" s="73">
        <v>0</v>
      </c>
      <c r="II18" s="73">
        <v>0</v>
      </c>
      <c r="IJ18" s="73">
        <v>5.03</v>
      </c>
      <c r="IK18" s="73">
        <v>0</v>
      </c>
      <c r="IL18" s="73">
        <v>0</v>
      </c>
      <c r="IM18" s="73">
        <v>0</v>
      </c>
      <c r="IN18" s="73">
        <v>0</v>
      </c>
      <c r="IO18" s="73">
        <v>0</v>
      </c>
      <c r="IP18" s="73">
        <v>0</v>
      </c>
      <c r="IQ18" s="73">
        <v>0</v>
      </c>
      <c r="IR18" s="73">
        <v>0</v>
      </c>
      <c r="IS18" s="73">
        <v>4.18</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1</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1</v>
      </c>
      <c r="QO18" s="71">
        <v>0</v>
      </c>
      <c r="QP18" s="71">
        <v>0</v>
      </c>
      <c r="QQ18" s="71">
        <v>0</v>
      </c>
      <c r="QR18" s="71">
        <v>0</v>
      </c>
      <c r="QS18" s="71">
        <v>0</v>
      </c>
      <c r="QT18" s="71">
        <v>0</v>
      </c>
      <c r="QU18" s="71">
        <v>0</v>
      </c>
      <c r="QV18" s="71">
        <v>0</v>
      </c>
      <c r="QW18" s="71">
        <v>0</v>
      </c>
      <c r="QX18" s="71">
        <v>1</v>
      </c>
      <c r="QY18" s="71">
        <v>0</v>
      </c>
      <c r="QZ18" s="71">
        <v>0</v>
      </c>
      <c r="RA18" s="71">
        <v>0</v>
      </c>
      <c r="RB18" s="71">
        <v>1</v>
      </c>
      <c r="RC18" s="71">
        <v>0</v>
      </c>
      <c r="RD18" s="71">
        <v>0</v>
      </c>
      <c r="RE18" s="71">
        <v>0</v>
      </c>
      <c r="RF18" s="71">
        <v>0</v>
      </c>
      <c r="RG18" s="71">
        <v>0</v>
      </c>
      <c r="RH18" s="71">
        <v>0</v>
      </c>
      <c r="RI18" s="71">
        <v>0</v>
      </c>
      <c r="RJ18" s="71">
        <v>0</v>
      </c>
      <c r="RK18" s="71">
        <v>1</v>
      </c>
      <c r="RL18" s="71">
        <v>0</v>
      </c>
      <c r="RM18" s="71">
        <v>0</v>
      </c>
      <c r="RN18" s="71">
        <v>0</v>
      </c>
      <c r="RO18" s="71">
        <v>0</v>
      </c>
      <c r="RP18" s="71">
        <v>0</v>
      </c>
      <c r="RQ18" s="71">
        <v>0</v>
      </c>
      <c r="RR18" s="71">
        <v>0</v>
      </c>
      <c r="RS18" s="71">
        <v>1</v>
      </c>
      <c r="RT18" s="71">
        <v>0</v>
      </c>
      <c r="RU18" s="71">
        <v>0</v>
      </c>
      <c r="RV18" s="71">
        <v>0</v>
      </c>
      <c r="RW18" s="71">
        <v>1</v>
      </c>
      <c r="RX18" s="71">
        <v>0</v>
      </c>
      <c r="RY18" s="71">
        <v>0</v>
      </c>
      <c r="RZ18" s="71">
        <v>0</v>
      </c>
      <c r="SA18" s="71">
        <v>0</v>
      </c>
      <c r="SB18" s="71">
        <v>0</v>
      </c>
      <c r="SC18" s="71">
        <v>0</v>
      </c>
      <c r="SD18" s="71">
        <v>0</v>
      </c>
      <c r="SE18" s="71">
        <v>0</v>
      </c>
      <c r="SF18" s="71">
        <v>1</v>
      </c>
      <c r="SG18" s="71">
        <v>0</v>
      </c>
      <c r="SH18" s="71">
        <v>0</v>
      </c>
    </row>
    <row r="19" spans="1:502">
      <c r="A19" s="16" t="s">
        <v>2231</v>
      </c>
      <c r="B19" s="70">
        <v>11</v>
      </c>
      <c r="C19" s="70">
        <v>11</v>
      </c>
      <c r="D19" s="70">
        <v>1</v>
      </c>
      <c r="E19" s="70">
        <v>2014</v>
      </c>
      <c r="F19" s="70" t="s">
        <v>181</v>
      </c>
      <c r="G19" s="1073" t="s">
        <v>2220</v>
      </c>
      <c r="H19" s="70" t="s">
        <v>2221</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15.885</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4.8609999999999998</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4.72</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15.885</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4.8609999999999998</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4.72</v>
      </c>
      <c r="HB19" s="73">
        <v>0</v>
      </c>
      <c r="HC19" s="73">
        <v>0</v>
      </c>
      <c r="HD19" s="73">
        <v>0</v>
      </c>
      <c r="HE19" s="73">
        <v>0</v>
      </c>
      <c r="HF19" s="73">
        <v>0</v>
      </c>
      <c r="HG19" s="73">
        <v>0</v>
      </c>
      <c r="HH19" s="73">
        <v>0</v>
      </c>
      <c r="HI19" s="73">
        <v>0</v>
      </c>
      <c r="HJ19" s="73">
        <v>0</v>
      </c>
      <c r="HK19" s="73">
        <v>15.885</v>
      </c>
      <c r="HL19" s="73">
        <v>0</v>
      </c>
      <c r="HM19" s="73">
        <v>0</v>
      </c>
      <c r="HN19" s="73">
        <v>0</v>
      </c>
      <c r="HO19" s="73">
        <v>4.8609999999999998</v>
      </c>
      <c r="HP19" s="73">
        <v>0</v>
      </c>
      <c r="HQ19" s="73">
        <v>0</v>
      </c>
      <c r="HR19" s="73">
        <v>0</v>
      </c>
      <c r="HS19" s="73">
        <v>0</v>
      </c>
      <c r="HT19" s="73">
        <v>0</v>
      </c>
      <c r="HU19" s="73">
        <v>0</v>
      </c>
      <c r="HV19" s="73">
        <v>0</v>
      </c>
      <c r="HW19" s="73">
        <v>0</v>
      </c>
      <c r="HX19" s="73">
        <v>4.72</v>
      </c>
      <c r="HY19" s="73">
        <v>0</v>
      </c>
      <c r="HZ19" s="73">
        <v>0</v>
      </c>
      <c r="IA19" s="73">
        <v>0</v>
      </c>
      <c r="IB19" s="73">
        <v>0</v>
      </c>
      <c r="IC19" s="73">
        <v>0</v>
      </c>
      <c r="ID19" s="73">
        <v>0</v>
      </c>
      <c r="IE19" s="73">
        <v>0</v>
      </c>
      <c r="IF19" s="73">
        <v>15.885</v>
      </c>
      <c r="IG19" s="73">
        <v>0</v>
      </c>
      <c r="IH19" s="73">
        <v>0</v>
      </c>
      <c r="II19" s="73">
        <v>0</v>
      </c>
      <c r="IJ19" s="73">
        <v>4.8609999999999998</v>
      </c>
      <c r="IK19" s="73">
        <v>0</v>
      </c>
      <c r="IL19" s="73">
        <v>0</v>
      </c>
      <c r="IM19" s="73">
        <v>0</v>
      </c>
      <c r="IN19" s="73">
        <v>0</v>
      </c>
      <c r="IO19" s="73">
        <v>0</v>
      </c>
      <c r="IP19" s="73">
        <v>0</v>
      </c>
      <c r="IQ19" s="73">
        <v>0</v>
      </c>
      <c r="IR19" s="73">
        <v>0</v>
      </c>
      <c r="IS19" s="73">
        <v>4.72</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1</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1</v>
      </c>
      <c r="QO19" s="71">
        <v>0</v>
      </c>
      <c r="QP19" s="71">
        <v>0</v>
      </c>
      <c r="QQ19" s="71">
        <v>0</v>
      </c>
      <c r="QR19" s="71">
        <v>0</v>
      </c>
      <c r="QS19" s="71">
        <v>0</v>
      </c>
      <c r="QT19" s="71">
        <v>0</v>
      </c>
      <c r="QU19" s="71">
        <v>0</v>
      </c>
      <c r="QV19" s="71">
        <v>0</v>
      </c>
      <c r="QW19" s="71">
        <v>0</v>
      </c>
      <c r="QX19" s="71">
        <v>1</v>
      </c>
      <c r="QY19" s="71">
        <v>0</v>
      </c>
      <c r="QZ19" s="71">
        <v>0</v>
      </c>
      <c r="RA19" s="71">
        <v>0</v>
      </c>
      <c r="RB19" s="71">
        <v>1</v>
      </c>
      <c r="RC19" s="71">
        <v>0</v>
      </c>
      <c r="RD19" s="71">
        <v>0</v>
      </c>
      <c r="RE19" s="71">
        <v>0</v>
      </c>
      <c r="RF19" s="71">
        <v>0</v>
      </c>
      <c r="RG19" s="71">
        <v>0</v>
      </c>
      <c r="RH19" s="71">
        <v>0</v>
      </c>
      <c r="RI19" s="71">
        <v>0</v>
      </c>
      <c r="RJ19" s="71">
        <v>0</v>
      </c>
      <c r="RK19" s="71">
        <v>1</v>
      </c>
      <c r="RL19" s="71">
        <v>0</v>
      </c>
      <c r="RM19" s="71">
        <v>0</v>
      </c>
      <c r="RN19" s="71">
        <v>0</v>
      </c>
      <c r="RO19" s="71">
        <v>0</v>
      </c>
      <c r="RP19" s="71">
        <v>0</v>
      </c>
      <c r="RQ19" s="71">
        <v>0</v>
      </c>
      <c r="RR19" s="71">
        <v>0</v>
      </c>
      <c r="RS19" s="71">
        <v>1</v>
      </c>
      <c r="RT19" s="71">
        <v>0</v>
      </c>
      <c r="RU19" s="71">
        <v>0</v>
      </c>
      <c r="RV19" s="71">
        <v>0</v>
      </c>
      <c r="RW19" s="71">
        <v>1</v>
      </c>
      <c r="RX19" s="71">
        <v>0</v>
      </c>
      <c r="RY19" s="71">
        <v>0</v>
      </c>
      <c r="RZ19" s="71">
        <v>0</v>
      </c>
      <c r="SA19" s="71">
        <v>0</v>
      </c>
      <c r="SB19" s="71">
        <v>0</v>
      </c>
      <c r="SC19" s="71">
        <v>0</v>
      </c>
      <c r="SD19" s="71">
        <v>0</v>
      </c>
      <c r="SE19" s="71">
        <v>0</v>
      </c>
      <c r="SF19" s="71">
        <v>1</v>
      </c>
      <c r="SG19" s="71">
        <v>0</v>
      </c>
      <c r="SH19" s="71">
        <v>0</v>
      </c>
    </row>
    <row r="20" spans="1:502">
      <c r="A20" s="16" t="s">
        <v>2232</v>
      </c>
      <c r="B20" s="70">
        <v>12</v>
      </c>
      <c r="C20" s="70">
        <v>12</v>
      </c>
      <c r="D20" s="70">
        <v>1</v>
      </c>
      <c r="E20" s="70">
        <v>2015</v>
      </c>
      <c r="F20" s="70" t="s">
        <v>182</v>
      </c>
      <c r="G20" s="1073" t="s">
        <v>2220</v>
      </c>
      <c r="H20" s="70" t="s">
        <v>2221</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18.954000000000001</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4.7229999999999999</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5.1520000000000001</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18.954000000000001</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4.7229999999999999</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5.1520000000000001</v>
      </c>
      <c r="HB20" s="73">
        <v>0</v>
      </c>
      <c r="HC20" s="73">
        <v>0</v>
      </c>
      <c r="HD20" s="73">
        <v>0</v>
      </c>
      <c r="HE20" s="73">
        <v>0</v>
      </c>
      <c r="HF20" s="73">
        <v>0</v>
      </c>
      <c r="HG20" s="73">
        <v>0</v>
      </c>
      <c r="HH20" s="73">
        <v>0</v>
      </c>
      <c r="HI20" s="73">
        <v>0</v>
      </c>
      <c r="HJ20" s="73">
        <v>0</v>
      </c>
      <c r="HK20" s="73">
        <v>18.954000000000001</v>
      </c>
      <c r="HL20" s="73">
        <v>0</v>
      </c>
      <c r="HM20" s="73">
        <v>0</v>
      </c>
      <c r="HN20" s="73">
        <v>0</v>
      </c>
      <c r="HO20" s="73">
        <v>4.7229999999999999</v>
      </c>
      <c r="HP20" s="73">
        <v>0</v>
      </c>
      <c r="HQ20" s="73">
        <v>0</v>
      </c>
      <c r="HR20" s="73">
        <v>0</v>
      </c>
      <c r="HS20" s="73">
        <v>0</v>
      </c>
      <c r="HT20" s="73">
        <v>0</v>
      </c>
      <c r="HU20" s="73">
        <v>0</v>
      </c>
      <c r="HV20" s="73">
        <v>0</v>
      </c>
      <c r="HW20" s="73">
        <v>0</v>
      </c>
      <c r="HX20" s="73">
        <v>5.1520000000000001</v>
      </c>
      <c r="HY20" s="73">
        <v>0</v>
      </c>
      <c r="HZ20" s="73">
        <v>0</v>
      </c>
      <c r="IA20" s="73">
        <v>0</v>
      </c>
      <c r="IB20" s="73">
        <v>0</v>
      </c>
      <c r="IC20" s="73">
        <v>0</v>
      </c>
      <c r="ID20" s="73">
        <v>0</v>
      </c>
      <c r="IE20" s="73">
        <v>0</v>
      </c>
      <c r="IF20" s="73">
        <v>18.954000000000001</v>
      </c>
      <c r="IG20" s="73">
        <v>0</v>
      </c>
      <c r="IH20" s="73">
        <v>0</v>
      </c>
      <c r="II20" s="73">
        <v>0</v>
      </c>
      <c r="IJ20" s="73">
        <v>4.7229999999999999</v>
      </c>
      <c r="IK20" s="73">
        <v>0</v>
      </c>
      <c r="IL20" s="73">
        <v>0</v>
      </c>
      <c r="IM20" s="73">
        <v>0</v>
      </c>
      <c r="IN20" s="73">
        <v>0</v>
      </c>
      <c r="IO20" s="73">
        <v>0</v>
      </c>
      <c r="IP20" s="73">
        <v>0</v>
      </c>
      <c r="IQ20" s="73">
        <v>0</v>
      </c>
      <c r="IR20" s="73">
        <v>0</v>
      </c>
      <c r="IS20" s="73">
        <v>5.1520000000000001</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1</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1</v>
      </c>
      <c r="QO20" s="71">
        <v>0</v>
      </c>
      <c r="QP20" s="71">
        <v>0</v>
      </c>
      <c r="QQ20" s="71">
        <v>0</v>
      </c>
      <c r="QR20" s="71">
        <v>0</v>
      </c>
      <c r="QS20" s="71">
        <v>0</v>
      </c>
      <c r="QT20" s="71">
        <v>0</v>
      </c>
      <c r="QU20" s="71">
        <v>0</v>
      </c>
      <c r="QV20" s="71">
        <v>0</v>
      </c>
      <c r="QW20" s="71">
        <v>0</v>
      </c>
      <c r="QX20" s="71">
        <v>1</v>
      </c>
      <c r="QY20" s="71">
        <v>0</v>
      </c>
      <c r="QZ20" s="71">
        <v>0</v>
      </c>
      <c r="RA20" s="71">
        <v>0</v>
      </c>
      <c r="RB20" s="71">
        <v>1</v>
      </c>
      <c r="RC20" s="71">
        <v>0</v>
      </c>
      <c r="RD20" s="71">
        <v>0</v>
      </c>
      <c r="RE20" s="71">
        <v>0</v>
      </c>
      <c r="RF20" s="71">
        <v>0</v>
      </c>
      <c r="RG20" s="71">
        <v>0</v>
      </c>
      <c r="RH20" s="71">
        <v>0</v>
      </c>
      <c r="RI20" s="71">
        <v>0</v>
      </c>
      <c r="RJ20" s="71">
        <v>0</v>
      </c>
      <c r="RK20" s="71">
        <v>1</v>
      </c>
      <c r="RL20" s="71">
        <v>0</v>
      </c>
      <c r="RM20" s="71">
        <v>0</v>
      </c>
      <c r="RN20" s="71">
        <v>0</v>
      </c>
      <c r="RO20" s="71">
        <v>0</v>
      </c>
      <c r="RP20" s="71">
        <v>0</v>
      </c>
      <c r="RQ20" s="71">
        <v>0</v>
      </c>
      <c r="RR20" s="71">
        <v>0</v>
      </c>
      <c r="RS20" s="71">
        <v>1</v>
      </c>
      <c r="RT20" s="71">
        <v>0</v>
      </c>
      <c r="RU20" s="71">
        <v>0</v>
      </c>
      <c r="RV20" s="71">
        <v>0</v>
      </c>
      <c r="RW20" s="71">
        <v>1</v>
      </c>
      <c r="RX20" s="71">
        <v>0</v>
      </c>
      <c r="RY20" s="71">
        <v>0</v>
      </c>
      <c r="RZ20" s="71">
        <v>0</v>
      </c>
      <c r="SA20" s="71">
        <v>0</v>
      </c>
      <c r="SB20" s="71">
        <v>0</v>
      </c>
      <c r="SC20" s="71">
        <v>0</v>
      </c>
      <c r="SD20" s="71">
        <v>0</v>
      </c>
      <c r="SE20" s="71">
        <v>0</v>
      </c>
      <c r="SF20" s="71">
        <v>1</v>
      </c>
      <c r="SG20" s="71">
        <v>0</v>
      </c>
      <c r="SH20" s="71">
        <v>0</v>
      </c>
    </row>
    <row r="21" spans="1:502">
      <c r="A21" s="16" t="s">
        <v>2233</v>
      </c>
      <c r="B21" s="70">
        <v>13</v>
      </c>
      <c r="C21" s="70">
        <v>13</v>
      </c>
      <c r="D21" s="70">
        <v>1</v>
      </c>
      <c r="E21" s="70">
        <v>2016</v>
      </c>
      <c r="F21" s="70" t="s">
        <v>155</v>
      </c>
      <c r="G21" s="1073" t="s">
        <v>2220</v>
      </c>
      <c r="H21" s="70" t="s">
        <v>2221</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21.161999999999999</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4.875</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4.4059999999999997</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21.161999999999999</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4.875</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4.4059999999999997</v>
      </c>
      <c r="HB21" s="73">
        <v>0</v>
      </c>
      <c r="HC21" s="73">
        <v>0</v>
      </c>
      <c r="HD21" s="73">
        <v>0</v>
      </c>
      <c r="HE21" s="73">
        <v>0</v>
      </c>
      <c r="HF21" s="73">
        <v>0</v>
      </c>
      <c r="HG21" s="73">
        <v>0</v>
      </c>
      <c r="HH21" s="73">
        <v>0</v>
      </c>
      <c r="HI21" s="73">
        <v>0</v>
      </c>
      <c r="HJ21" s="73">
        <v>0</v>
      </c>
      <c r="HK21" s="73">
        <v>21.161999999999999</v>
      </c>
      <c r="HL21" s="73">
        <v>0</v>
      </c>
      <c r="HM21" s="73">
        <v>0</v>
      </c>
      <c r="HN21" s="73">
        <v>0</v>
      </c>
      <c r="HO21" s="73">
        <v>4.875</v>
      </c>
      <c r="HP21" s="73">
        <v>0</v>
      </c>
      <c r="HQ21" s="73">
        <v>0</v>
      </c>
      <c r="HR21" s="73">
        <v>0</v>
      </c>
      <c r="HS21" s="73">
        <v>0</v>
      </c>
      <c r="HT21" s="73">
        <v>0</v>
      </c>
      <c r="HU21" s="73">
        <v>0</v>
      </c>
      <c r="HV21" s="73">
        <v>0</v>
      </c>
      <c r="HW21" s="73">
        <v>0</v>
      </c>
      <c r="HX21" s="73">
        <v>4.4059999999999997</v>
      </c>
      <c r="HY21" s="73">
        <v>0</v>
      </c>
      <c r="HZ21" s="73">
        <v>0</v>
      </c>
      <c r="IA21" s="73">
        <v>0</v>
      </c>
      <c r="IB21" s="73">
        <v>0</v>
      </c>
      <c r="IC21" s="73">
        <v>0</v>
      </c>
      <c r="ID21" s="73">
        <v>0</v>
      </c>
      <c r="IE21" s="73">
        <v>0</v>
      </c>
      <c r="IF21" s="73">
        <v>21.161999999999999</v>
      </c>
      <c r="IG21" s="73">
        <v>0</v>
      </c>
      <c r="IH21" s="73">
        <v>0</v>
      </c>
      <c r="II21" s="73">
        <v>0</v>
      </c>
      <c r="IJ21" s="73">
        <v>4.875</v>
      </c>
      <c r="IK21" s="73">
        <v>0</v>
      </c>
      <c r="IL21" s="73">
        <v>0</v>
      </c>
      <c r="IM21" s="73">
        <v>0</v>
      </c>
      <c r="IN21" s="73">
        <v>0</v>
      </c>
      <c r="IO21" s="73">
        <v>0</v>
      </c>
      <c r="IP21" s="73">
        <v>0</v>
      </c>
      <c r="IQ21" s="73">
        <v>0</v>
      </c>
      <c r="IR21" s="73">
        <v>0</v>
      </c>
      <c r="IS21" s="73">
        <v>4.4059999999999997</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1</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1</v>
      </c>
      <c r="QO21" s="71">
        <v>0</v>
      </c>
      <c r="QP21" s="71">
        <v>0</v>
      </c>
      <c r="QQ21" s="71">
        <v>0</v>
      </c>
      <c r="QR21" s="71">
        <v>0</v>
      </c>
      <c r="QS21" s="71">
        <v>0</v>
      </c>
      <c r="QT21" s="71">
        <v>0</v>
      </c>
      <c r="QU21" s="71">
        <v>0</v>
      </c>
      <c r="QV21" s="71">
        <v>0</v>
      </c>
      <c r="QW21" s="71">
        <v>0</v>
      </c>
      <c r="QX21" s="71">
        <v>1</v>
      </c>
      <c r="QY21" s="71">
        <v>0</v>
      </c>
      <c r="QZ21" s="71">
        <v>0</v>
      </c>
      <c r="RA21" s="71">
        <v>0</v>
      </c>
      <c r="RB21" s="71">
        <v>1</v>
      </c>
      <c r="RC21" s="71">
        <v>0</v>
      </c>
      <c r="RD21" s="71">
        <v>0</v>
      </c>
      <c r="RE21" s="71">
        <v>0</v>
      </c>
      <c r="RF21" s="71">
        <v>0</v>
      </c>
      <c r="RG21" s="71">
        <v>0</v>
      </c>
      <c r="RH21" s="71">
        <v>0</v>
      </c>
      <c r="RI21" s="71">
        <v>0</v>
      </c>
      <c r="RJ21" s="71">
        <v>0</v>
      </c>
      <c r="RK21" s="71">
        <v>1</v>
      </c>
      <c r="RL21" s="71">
        <v>0</v>
      </c>
      <c r="RM21" s="71">
        <v>0</v>
      </c>
      <c r="RN21" s="71">
        <v>0</v>
      </c>
      <c r="RO21" s="71">
        <v>0</v>
      </c>
      <c r="RP21" s="71">
        <v>0</v>
      </c>
      <c r="RQ21" s="71">
        <v>0</v>
      </c>
      <c r="RR21" s="71">
        <v>0</v>
      </c>
      <c r="RS21" s="71">
        <v>1</v>
      </c>
      <c r="RT21" s="71">
        <v>0</v>
      </c>
      <c r="RU21" s="71">
        <v>0</v>
      </c>
      <c r="RV21" s="71">
        <v>0</v>
      </c>
      <c r="RW21" s="71">
        <v>1</v>
      </c>
      <c r="RX21" s="71">
        <v>0</v>
      </c>
      <c r="RY21" s="71">
        <v>0</v>
      </c>
      <c r="RZ21" s="71">
        <v>0</v>
      </c>
      <c r="SA21" s="71">
        <v>0</v>
      </c>
      <c r="SB21" s="71">
        <v>0</v>
      </c>
      <c r="SC21" s="71">
        <v>0</v>
      </c>
      <c r="SD21" s="71">
        <v>0</v>
      </c>
      <c r="SE21" s="71">
        <v>0</v>
      </c>
      <c r="SF21" s="71">
        <v>1</v>
      </c>
      <c r="SG21" s="71">
        <v>0</v>
      </c>
      <c r="SH21" s="71">
        <v>0</v>
      </c>
    </row>
    <row r="22" spans="1:502">
      <c r="A22" s="16" t="s">
        <v>2234</v>
      </c>
      <c r="B22" s="70">
        <v>14</v>
      </c>
      <c r="C22" s="70">
        <v>14</v>
      </c>
      <c r="D22" s="70">
        <v>1</v>
      </c>
      <c r="E22" s="70">
        <v>2017</v>
      </c>
      <c r="F22" s="70" t="s">
        <v>156</v>
      </c>
      <c r="G22" s="1073" t="s">
        <v>2220</v>
      </c>
      <c r="H22" s="70" t="s">
        <v>2221</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25.077000000000002</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4.7919999999999998</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4.0469999999999997</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25.077000000000002</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4.7919999999999998</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4.0469999999999997</v>
      </c>
      <c r="HB22" s="73">
        <v>0</v>
      </c>
      <c r="HC22" s="73">
        <v>0</v>
      </c>
      <c r="HD22" s="73">
        <v>0</v>
      </c>
      <c r="HE22" s="73">
        <v>0</v>
      </c>
      <c r="HF22" s="73">
        <v>0</v>
      </c>
      <c r="HG22" s="73">
        <v>0</v>
      </c>
      <c r="HH22" s="73">
        <v>0</v>
      </c>
      <c r="HI22" s="73">
        <v>0</v>
      </c>
      <c r="HJ22" s="73">
        <v>0</v>
      </c>
      <c r="HK22" s="73">
        <v>25.077000000000002</v>
      </c>
      <c r="HL22" s="73">
        <v>0</v>
      </c>
      <c r="HM22" s="73">
        <v>0</v>
      </c>
      <c r="HN22" s="73">
        <v>0</v>
      </c>
      <c r="HO22" s="73">
        <v>4.7919999999999998</v>
      </c>
      <c r="HP22" s="73">
        <v>0</v>
      </c>
      <c r="HQ22" s="73">
        <v>0</v>
      </c>
      <c r="HR22" s="73">
        <v>0</v>
      </c>
      <c r="HS22" s="73">
        <v>0</v>
      </c>
      <c r="HT22" s="73">
        <v>0</v>
      </c>
      <c r="HU22" s="73">
        <v>0</v>
      </c>
      <c r="HV22" s="73">
        <v>0</v>
      </c>
      <c r="HW22" s="73">
        <v>0</v>
      </c>
      <c r="HX22" s="73">
        <v>4.0469999999999997</v>
      </c>
      <c r="HY22" s="73">
        <v>0</v>
      </c>
      <c r="HZ22" s="73">
        <v>0</v>
      </c>
      <c r="IA22" s="73">
        <v>0</v>
      </c>
      <c r="IB22" s="73">
        <v>0</v>
      </c>
      <c r="IC22" s="73">
        <v>0</v>
      </c>
      <c r="ID22" s="73">
        <v>0</v>
      </c>
      <c r="IE22" s="73">
        <v>0</v>
      </c>
      <c r="IF22" s="73">
        <v>25.077000000000002</v>
      </c>
      <c r="IG22" s="73">
        <v>0</v>
      </c>
      <c r="IH22" s="73">
        <v>0</v>
      </c>
      <c r="II22" s="73">
        <v>0</v>
      </c>
      <c r="IJ22" s="73">
        <v>4.7919999999999998</v>
      </c>
      <c r="IK22" s="73">
        <v>0</v>
      </c>
      <c r="IL22" s="73">
        <v>0</v>
      </c>
      <c r="IM22" s="73">
        <v>0</v>
      </c>
      <c r="IN22" s="73">
        <v>0</v>
      </c>
      <c r="IO22" s="73">
        <v>0</v>
      </c>
      <c r="IP22" s="73">
        <v>0</v>
      </c>
      <c r="IQ22" s="73">
        <v>0</v>
      </c>
      <c r="IR22" s="73">
        <v>0</v>
      </c>
      <c r="IS22" s="73">
        <v>4.0469999999999997</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1</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1</v>
      </c>
      <c r="QO22" s="71">
        <v>0</v>
      </c>
      <c r="QP22" s="71">
        <v>0</v>
      </c>
      <c r="QQ22" s="71">
        <v>0</v>
      </c>
      <c r="QR22" s="71">
        <v>0</v>
      </c>
      <c r="QS22" s="71">
        <v>0</v>
      </c>
      <c r="QT22" s="71">
        <v>0</v>
      </c>
      <c r="QU22" s="71">
        <v>0</v>
      </c>
      <c r="QV22" s="71">
        <v>0</v>
      </c>
      <c r="QW22" s="71">
        <v>0</v>
      </c>
      <c r="QX22" s="71">
        <v>1</v>
      </c>
      <c r="QY22" s="71">
        <v>0</v>
      </c>
      <c r="QZ22" s="71">
        <v>0</v>
      </c>
      <c r="RA22" s="71">
        <v>0</v>
      </c>
      <c r="RB22" s="71">
        <v>1</v>
      </c>
      <c r="RC22" s="71">
        <v>0</v>
      </c>
      <c r="RD22" s="71">
        <v>0</v>
      </c>
      <c r="RE22" s="71">
        <v>0</v>
      </c>
      <c r="RF22" s="71">
        <v>0</v>
      </c>
      <c r="RG22" s="71">
        <v>0</v>
      </c>
      <c r="RH22" s="71">
        <v>0</v>
      </c>
      <c r="RI22" s="71">
        <v>0</v>
      </c>
      <c r="RJ22" s="71">
        <v>0</v>
      </c>
      <c r="RK22" s="71">
        <v>1</v>
      </c>
      <c r="RL22" s="71">
        <v>0</v>
      </c>
      <c r="RM22" s="71">
        <v>0</v>
      </c>
      <c r="RN22" s="71">
        <v>0</v>
      </c>
      <c r="RO22" s="71">
        <v>0</v>
      </c>
      <c r="RP22" s="71">
        <v>0</v>
      </c>
      <c r="RQ22" s="71">
        <v>0</v>
      </c>
      <c r="RR22" s="71">
        <v>0</v>
      </c>
      <c r="RS22" s="71">
        <v>1</v>
      </c>
      <c r="RT22" s="71">
        <v>0</v>
      </c>
      <c r="RU22" s="71">
        <v>0</v>
      </c>
      <c r="RV22" s="71">
        <v>0</v>
      </c>
      <c r="RW22" s="71">
        <v>1</v>
      </c>
      <c r="RX22" s="71">
        <v>0</v>
      </c>
      <c r="RY22" s="71">
        <v>0</v>
      </c>
      <c r="RZ22" s="71">
        <v>0</v>
      </c>
      <c r="SA22" s="71">
        <v>0</v>
      </c>
      <c r="SB22" s="71">
        <v>0</v>
      </c>
      <c r="SC22" s="71">
        <v>0</v>
      </c>
      <c r="SD22" s="71">
        <v>0</v>
      </c>
      <c r="SE22" s="71">
        <v>0</v>
      </c>
      <c r="SF22" s="71">
        <v>1</v>
      </c>
      <c r="SG22" s="71">
        <v>0</v>
      </c>
      <c r="SH22" s="71">
        <v>0</v>
      </c>
    </row>
    <row r="23" spans="1:502">
      <c r="A23" s="16" t="s">
        <v>2235</v>
      </c>
      <c r="B23" s="70">
        <v>15</v>
      </c>
      <c r="C23" s="70">
        <v>15</v>
      </c>
      <c r="D23" s="70">
        <v>1</v>
      </c>
      <c r="E23" s="70">
        <v>2018</v>
      </c>
      <c r="F23" s="70" t="s">
        <v>183</v>
      </c>
      <c r="G23" s="1073" t="s">
        <v>2220</v>
      </c>
      <c r="H23" s="70" t="s">
        <v>2221</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24.872</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4.1959999999999997</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4.4260000000000002</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24.872</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4.1959999999999997</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4.4260000000000002</v>
      </c>
      <c r="HB23" s="73">
        <v>0</v>
      </c>
      <c r="HC23" s="73">
        <v>0</v>
      </c>
      <c r="HD23" s="73">
        <v>0</v>
      </c>
      <c r="HE23" s="73">
        <v>0</v>
      </c>
      <c r="HF23" s="73">
        <v>0</v>
      </c>
      <c r="HG23" s="73">
        <v>0</v>
      </c>
      <c r="HH23" s="73">
        <v>0</v>
      </c>
      <c r="HI23" s="73">
        <v>0</v>
      </c>
      <c r="HJ23" s="73">
        <v>0</v>
      </c>
      <c r="HK23" s="73">
        <v>24.872</v>
      </c>
      <c r="HL23" s="73">
        <v>0</v>
      </c>
      <c r="HM23" s="73">
        <v>0</v>
      </c>
      <c r="HN23" s="73">
        <v>0</v>
      </c>
      <c r="HO23" s="73">
        <v>4.1959999999999997</v>
      </c>
      <c r="HP23" s="73">
        <v>0</v>
      </c>
      <c r="HQ23" s="73">
        <v>0</v>
      </c>
      <c r="HR23" s="73">
        <v>0</v>
      </c>
      <c r="HS23" s="73">
        <v>0</v>
      </c>
      <c r="HT23" s="73">
        <v>0</v>
      </c>
      <c r="HU23" s="73">
        <v>0</v>
      </c>
      <c r="HV23" s="73">
        <v>0</v>
      </c>
      <c r="HW23" s="73">
        <v>0</v>
      </c>
      <c r="HX23" s="73">
        <v>4.4260000000000002</v>
      </c>
      <c r="HY23" s="73">
        <v>0</v>
      </c>
      <c r="HZ23" s="73">
        <v>0</v>
      </c>
      <c r="IA23" s="73">
        <v>0</v>
      </c>
      <c r="IB23" s="73">
        <v>0</v>
      </c>
      <c r="IC23" s="73">
        <v>0</v>
      </c>
      <c r="ID23" s="73">
        <v>0</v>
      </c>
      <c r="IE23" s="73">
        <v>0</v>
      </c>
      <c r="IF23" s="73">
        <v>24.872</v>
      </c>
      <c r="IG23" s="73">
        <v>0</v>
      </c>
      <c r="IH23" s="73">
        <v>0</v>
      </c>
      <c r="II23" s="73">
        <v>0</v>
      </c>
      <c r="IJ23" s="73">
        <v>4.1959999999999997</v>
      </c>
      <c r="IK23" s="73">
        <v>0</v>
      </c>
      <c r="IL23" s="73">
        <v>0</v>
      </c>
      <c r="IM23" s="73">
        <v>0</v>
      </c>
      <c r="IN23" s="73">
        <v>0</v>
      </c>
      <c r="IO23" s="73">
        <v>0</v>
      </c>
      <c r="IP23" s="73">
        <v>0</v>
      </c>
      <c r="IQ23" s="73">
        <v>0</v>
      </c>
      <c r="IR23" s="73">
        <v>0</v>
      </c>
      <c r="IS23" s="73">
        <v>4.4260000000000002</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1</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1</v>
      </c>
      <c r="QO23" s="71">
        <v>0</v>
      </c>
      <c r="QP23" s="71">
        <v>0</v>
      </c>
      <c r="QQ23" s="71">
        <v>0</v>
      </c>
      <c r="QR23" s="71">
        <v>0</v>
      </c>
      <c r="QS23" s="71">
        <v>0</v>
      </c>
      <c r="QT23" s="71">
        <v>0</v>
      </c>
      <c r="QU23" s="71">
        <v>0</v>
      </c>
      <c r="QV23" s="71">
        <v>0</v>
      </c>
      <c r="QW23" s="71">
        <v>0</v>
      </c>
      <c r="QX23" s="71">
        <v>1</v>
      </c>
      <c r="QY23" s="71">
        <v>0</v>
      </c>
      <c r="QZ23" s="71">
        <v>0</v>
      </c>
      <c r="RA23" s="71">
        <v>0</v>
      </c>
      <c r="RB23" s="71">
        <v>1</v>
      </c>
      <c r="RC23" s="71">
        <v>0</v>
      </c>
      <c r="RD23" s="71">
        <v>0</v>
      </c>
      <c r="RE23" s="71">
        <v>0</v>
      </c>
      <c r="RF23" s="71">
        <v>0</v>
      </c>
      <c r="RG23" s="71">
        <v>0</v>
      </c>
      <c r="RH23" s="71">
        <v>0</v>
      </c>
      <c r="RI23" s="71">
        <v>0</v>
      </c>
      <c r="RJ23" s="71">
        <v>0</v>
      </c>
      <c r="RK23" s="71">
        <v>1</v>
      </c>
      <c r="RL23" s="71">
        <v>0</v>
      </c>
      <c r="RM23" s="71">
        <v>0</v>
      </c>
      <c r="RN23" s="71">
        <v>0</v>
      </c>
      <c r="RO23" s="71">
        <v>0</v>
      </c>
      <c r="RP23" s="71">
        <v>0</v>
      </c>
      <c r="RQ23" s="71">
        <v>0</v>
      </c>
      <c r="RR23" s="71">
        <v>0</v>
      </c>
      <c r="RS23" s="71">
        <v>1</v>
      </c>
      <c r="RT23" s="71">
        <v>0</v>
      </c>
      <c r="RU23" s="71">
        <v>0</v>
      </c>
      <c r="RV23" s="71">
        <v>0</v>
      </c>
      <c r="RW23" s="71">
        <v>1</v>
      </c>
      <c r="RX23" s="71">
        <v>0</v>
      </c>
      <c r="RY23" s="71">
        <v>0</v>
      </c>
      <c r="RZ23" s="71">
        <v>0</v>
      </c>
      <c r="SA23" s="71">
        <v>0</v>
      </c>
      <c r="SB23" s="71">
        <v>0</v>
      </c>
      <c r="SC23" s="71">
        <v>0</v>
      </c>
      <c r="SD23" s="71">
        <v>0</v>
      </c>
      <c r="SE23" s="71">
        <v>0</v>
      </c>
      <c r="SF23" s="71">
        <v>1</v>
      </c>
      <c r="SG23" s="71">
        <v>0</v>
      </c>
      <c r="SH23" s="71">
        <v>0</v>
      </c>
    </row>
    <row r="24" spans="1:502">
      <c r="A24" s="16" t="s">
        <v>2236</v>
      </c>
      <c r="B24" s="70">
        <v>16</v>
      </c>
      <c r="C24" s="70">
        <v>16</v>
      </c>
      <c r="D24" s="70">
        <v>1</v>
      </c>
      <c r="E24" s="70">
        <v>2019</v>
      </c>
      <c r="F24" s="70" t="s">
        <v>158</v>
      </c>
      <c r="G24" s="1073" t="s">
        <v>2220</v>
      </c>
      <c r="H24" s="70" t="s">
        <v>2221</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23.161000000000001</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3.552</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3.4039999999999999</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23.161000000000001</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3.552</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3.4039999999999999</v>
      </c>
      <c r="HB24" s="73">
        <v>0</v>
      </c>
      <c r="HC24" s="73">
        <v>0</v>
      </c>
      <c r="HD24" s="73">
        <v>0</v>
      </c>
      <c r="HE24" s="73">
        <v>0</v>
      </c>
      <c r="HF24" s="73">
        <v>0</v>
      </c>
      <c r="HG24" s="73">
        <v>0</v>
      </c>
      <c r="HH24" s="73">
        <v>0</v>
      </c>
      <c r="HI24" s="73">
        <v>0</v>
      </c>
      <c r="HJ24" s="73">
        <v>0</v>
      </c>
      <c r="HK24" s="73">
        <v>23.161000000000001</v>
      </c>
      <c r="HL24" s="73">
        <v>0</v>
      </c>
      <c r="HM24" s="73">
        <v>0</v>
      </c>
      <c r="HN24" s="73">
        <v>0</v>
      </c>
      <c r="HO24" s="73">
        <v>3.552</v>
      </c>
      <c r="HP24" s="73">
        <v>0</v>
      </c>
      <c r="HQ24" s="73">
        <v>0</v>
      </c>
      <c r="HR24" s="73">
        <v>0</v>
      </c>
      <c r="HS24" s="73">
        <v>0</v>
      </c>
      <c r="HT24" s="73">
        <v>0</v>
      </c>
      <c r="HU24" s="73">
        <v>0</v>
      </c>
      <c r="HV24" s="73">
        <v>0</v>
      </c>
      <c r="HW24" s="73">
        <v>0</v>
      </c>
      <c r="HX24" s="73">
        <v>3.4039999999999999</v>
      </c>
      <c r="HY24" s="73">
        <v>0</v>
      </c>
      <c r="HZ24" s="73">
        <v>0</v>
      </c>
      <c r="IA24" s="73">
        <v>0</v>
      </c>
      <c r="IB24" s="73">
        <v>0</v>
      </c>
      <c r="IC24" s="73">
        <v>0</v>
      </c>
      <c r="ID24" s="73">
        <v>0</v>
      </c>
      <c r="IE24" s="73">
        <v>0</v>
      </c>
      <c r="IF24" s="73">
        <v>23.161000000000001</v>
      </c>
      <c r="IG24" s="73">
        <v>0</v>
      </c>
      <c r="IH24" s="73">
        <v>0</v>
      </c>
      <c r="II24" s="73">
        <v>0</v>
      </c>
      <c r="IJ24" s="73">
        <v>3.552</v>
      </c>
      <c r="IK24" s="73">
        <v>0</v>
      </c>
      <c r="IL24" s="73">
        <v>0</v>
      </c>
      <c r="IM24" s="73">
        <v>0</v>
      </c>
      <c r="IN24" s="73">
        <v>0</v>
      </c>
      <c r="IO24" s="73">
        <v>0</v>
      </c>
      <c r="IP24" s="73">
        <v>0</v>
      </c>
      <c r="IQ24" s="73">
        <v>0</v>
      </c>
      <c r="IR24" s="73">
        <v>0</v>
      </c>
      <c r="IS24" s="73">
        <v>3.4039999999999999</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1</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1</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1</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1</v>
      </c>
      <c r="QO24" s="71">
        <v>0</v>
      </c>
      <c r="QP24" s="71">
        <v>0</v>
      </c>
      <c r="QQ24" s="71">
        <v>0</v>
      </c>
      <c r="QR24" s="71">
        <v>0</v>
      </c>
      <c r="QS24" s="71">
        <v>0</v>
      </c>
      <c r="QT24" s="71">
        <v>0</v>
      </c>
      <c r="QU24" s="71">
        <v>0</v>
      </c>
      <c r="QV24" s="71">
        <v>0</v>
      </c>
      <c r="QW24" s="71">
        <v>0</v>
      </c>
      <c r="QX24" s="71">
        <v>1</v>
      </c>
      <c r="QY24" s="71">
        <v>0</v>
      </c>
      <c r="QZ24" s="71">
        <v>0</v>
      </c>
      <c r="RA24" s="71">
        <v>0</v>
      </c>
      <c r="RB24" s="71">
        <v>1</v>
      </c>
      <c r="RC24" s="71">
        <v>0</v>
      </c>
      <c r="RD24" s="71">
        <v>0</v>
      </c>
      <c r="RE24" s="71">
        <v>0</v>
      </c>
      <c r="RF24" s="71">
        <v>0</v>
      </c>
      <c r="RG24" s="71">
        <v>0</v>
      </c>
      <c r="RH24" s="71">
        <v>0</v>
      </c>
      <c r="RI24" s="71">
        <v>0</v>
      </c>
      <c r="RJ24" s="71">
        <v>0</v>
      </c>
      <c r="RK24" s="71">
        <v>1</v>
      </c>
      <c r="RL24" s="71">
        <v>0</v>
      </c>
      <c r="RM24" s="71">
        <v>0</v>
      </c>
      <c r="RN24" s="71">
        <v>0</v>
      </c>
      <c r="RO24" s="71">
        <v>0</v>
      </c>
      <c r="RP24" s="71">
        <v>0</v>
      </c>
      <c r="RQ24" s="71">
        <v>0</v>
      </c>
      <c r="RR24" s="71">
        <v>0</v>
      </c>
      <c r="RS24" s="71">
        <v>1</v>
      </c>
      <c r="RT24" s="71">
        <v>0</v>
      </c>
      <c r="RU24" s="71">
        <v>0</v>
      </c>
      <c r="RV24" s="71">
        <v>0</v>
      </c>
      <c r="RW24" s="71">
        <v>1</v>
      </c>
      <c r="RX24" s="71">
        <v>0</v>
      </c>
      <c r="RY24" s="71">
        <v>0</v>
      </c>
      <c r="RZ24" s="71">
        <v>0</v>
      </c>
      <c r="SA24" s="71">
        <v>0</v>
      </c>
      <c r="SB24" s="71">
        <v>0</v>
      </c>
      <c r="SC24" s="71">
        <v>0</v>
      </c>
      <c r="SD24" s="71">
        <v>0</v>
      </c>
      <c r="SE24" s="71">
        <v>0</v>
      </c>
      <c r="SF24" s="71">
        <v>1</v>
      </c>
      <c r="SG24" s="71">
        <v>0</v>
      </c>
      <c r="SH24" s="71">
        <v>0</v>
      </c>
    </row>
    <row r="25" spans="1:502">
      <c r="A25" s="16" t="s">
        <v>2237</v>
      </c>
      <c r="B25" s="70">
        <v>17</v>
      </c>
      <c r="C25" s="70">
        <v>17</v>
      </c>
      <c r="D25" s="70">
        <v>1</v>
      </c>
      <c r="E25" s="70">
        <v>2020</v>
      </c>
      <c r="F25" s="70" t="s">
        <v>159</v>
      </c>
      <c r="G25" s="1073" t="s">
        <v>2220</v>
      </c>
      <c r="H25" s="70" t="s">
        <v>2221</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18.382999999999999</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3.137</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3.105</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18.382999999999999</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3.137</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3.105</v>
      </c>
      <c r="HB25" s="73">
        <v>0</v>
      </c>
      <c r="HC25" s="73">
        <v>0</v>
      </c>
      <c r="HD25" s="73">
        <v>0</v>
      </c>
      <c r="HE25" s="73">
        <v>0</v>
      </c>
      <c r="HF25" s="73">
        <v>0</v>
      </c>
      <c r="HG25" s="73">
        <v>0</v>
      </c>
      <c r="HH25" s="73">
        <v>0</v>
      </c>
      <c r="HI25" s="73">
        <v>0</v>
      </c>
      <c r="HJ25" s="73">
        <v>0</v>
      </c>
      <c r="HK25" s="73">
        <v>18.382999999999999</v>
      </c>
      <c r="HL25" s="73">
        <v>0</v>
      </c>
      <c r="HM25" s="73">
        <v>0</v>
      </c>
      <c r="HN25" s="73">
        <v>0</v>
      </c>
      <c r="HO25" s="73">
        <v>3.137</v>
      </c>
      <c r="HP25" s="73">
        <v>0</v>
      </c>
      <c r="HQ25" s="73">
        <v>0</v>
      </c>
      <c r="HR25" s="73">
        <v>0</v>
      </c>
      <c r="HS25" s="73">
        <v>0</v>
      </c>
      <c r="HT25" s="73">
        <v>0</v>
      </c>
      <c r="HU25" s="73">
        <v>0</v>
      </c>
      <c r="HV25" s="73">
        <v>0</v>
      </c>
      <c r="HW25" s="73">
        <v>0</v>
      </c>
      <c r="HX25" s="73">
        <v>3.105</v>
      </c>
      <c r="HY25" s="73">
        <v>0</v>
      </c>
      <c r="HZ25" s="73">
        <v>0</v>
      </c>
      <c r="IA25" s="73">
        <v>0</v>
      </c>
      <c r="IB25" s="73">
        <v>0</v>
      </c>
      <c r="IC25" s="73">
        <v>0</v>
      </c>
      <c r="ID25" s="73">
        <v>0</v>
      </c>
      <c r="IE25" s="73">
        <v>0</v>
      </c>
      <c r="IF25" s="73">
        <v>18.382999999999999</v>
      </c>
      <c r="IG25" s="73">
        <v>0</v>
      </c>
      <c r="IH25" s="73">
        <v>0</v>
      </c>
      <c r="II25" s="73">
        <v>0</v>
      </c>
      <c r="IJ25" s="73">
        <v>3.137</v>
      </c>
      <c r="IK25" s="73">
        <v>0</v>
      </c>
      <c r="IL25" s="73">
        <v>0</v>
      </c>
      <c r="IM25" s="73">
        <v>0</v>
      </c>
      <c r="IN25" s="73">
        <v>0</v>
      </c>
      <c r="IO25" s="73">
        <v>0</v>
      </c>
      <c r="IP25" s="73">
        <v>0</v>
      </c>
      <c r="IQ25" s="73">
        <v>0</v>
      </c>
      <c r="IR25" s="73">
        <v>0</v>
      </c>
      <c r="IS25" s="73">
        <v>3.105</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1</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1</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1</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1</v>
      </c>
      <c r="QO25" s="71">
        <v>0</v>
      </c>
      <c r="QP25" s="71">
        <v>0</v>
      </c>
      <c r="QQ25" s="71">
        <v>0</v>
      </c>
      <c r="QR25" s="71">
        <v>0</v>
      </c>
      <c r="QS25" s="71">
        <v>0</v>
      </c>
      <c r="QT25" s="71">
        <v>0</v>
      </c>
      <c r="QU25" s="71">
        <v>0</v>
      </c>
      <c r="QV25" s="71">
        <v>0</v>
      </c>
      <c r="QW25" s="71">
        <v>0</v>
      </c>
      <c r="QX25" s="71">
        <v>1</v>
      </c>
      <c r="QY25" s="71">
        <v>0</v>
      </c>
      <c r="QZ25" s="71">
        <v>0</v>
      </c>
      <c r="RA25" s="71">
        <v>0</v>
      </c>
      <c r="RB25" s="71">
        <v>1</v>
      </c>
      <c r="RC25" s="71">
        <v>0</v>
      </c>
      <c r="RD25" s="71">
        <v>0</v>
      </c>
      <c r="RE25" s="71">
        <v>0</v>
      </c>
      <c r="RF25" s="71">
        <v>0</v>
      </c>
      <c r="RG25" s="71">
        <v>0</v>
      </c>
      <c r="RH25" s="71">
        <v>0</v>
      </c>
      <c r="RI25" s="71">
        <v>0</v>
      </c>
      <c r="RJ25" s="71">
        <v>0</v>
      </c>
      <c r="RK25" s="71">
        <v>1</v>
      </c>
      <c r="RL25" s="71">
        <v>0</v>
      </c>
      <c r="RM25" s="71">
        <v>0</v>
      </c>
      <c r="RN25" s="71">
        <v>0</v>
      </c>
      <c r="RO25" s="71">
        <v>0</v>
      </c>
      <c r="RP25" s="71">
        <v>0</v>
      </c>
      <c r="RQ25" s="71">
        <v>0</v>
      </c>
      <c r="RR25" s="71">
        <v>0</v>
      </c>
      <c r="RS25" s="71">
        <v>1</v>
      </c>
      <c r="RT25" s="71">
        <v>0</v>
      </c>
      <c r="RU25" s="71">
        <v>0</v>
      </c>
      <c r="RV25" s="71">
        <v>0</v>
      </c>
      <c r="RW25" s="71">
        <v>1</v>
      </c>
      <c r="RX25" s="71">
        <v>0</v>
      </c>
      <c r="RY25" s="71">
        <v>0</v>
      </c>
      <c r="RZ25" s="71">
        <v>0</v>
      </c>
      <c r="SA25" s="71">
        <v>0</v>
      </c>
      <c r="SB25" s="71">
        <v>0</v>
      </c>
      <c r="SC25" s="71">
        <v>0</v>
      </c>
      <c r="SD25" s="71">
        <v>0</v>
      </c>
      <c r="SE25" s="71">
        <v>0</v>
      </c>
      <c r="SF25" s="71">
        <v>1</v>
      </c>
      <c r="SG25" s="71">
        <v>0</v>
      </c>
      <c r="SH25" s="71">
        <v>0</v>
      </c>
    </row>
    <row r="26" spans="1:502">
      <c r="A26" s="16" t="s">
        <v>2238</v>
      </c>
      <c r="B26" s="70">
        <v>18</v>
      </c>
      <c r="C26" s="70">
        <v>18</v>
      </c>
      <c r="D26" s="70">
        <v>1</v>
      </c>
      <c r="E26" s="70">
        <v>2021</v>
      </c>
      <c r="F26" s="70" t="s">
        <v>160</v>
      </c>
      <c r="G26" s="1073" t="s">
        <v>2220</v>
      </c>
      <c r="H26" s="70" t="s">
        <v>2221</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16.606000000000002</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2.9889999999999999</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3.077</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16.606000000000002</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2.9889999999999999</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3.077</v>
      </c>
      <c r="HB26" s="73">
        <v>0</v>
      </c>
      <c r="HC26" s="73">
        <v>0</v>
      </c>
      <c r="HD26" s="73">
        <v>0</v>
      </c>
      <c r="HE26" s="73">
        <v>0</v>
      </c>
      <c r="HF26" s="73">
        <v>0</v>
      </c>
      <c r="HG26" s="73">
        <v>0</v>
      </c>
      <c r="HH26" s="73">
        <v>0</v>
      </c>
      <c r="HI26" s="73">
        <v>0</v>
      </c>
      <c r="HJ26" s="73">
        <v>0</v>
      </c>
      <c r="HK26" s="73">
        <v>16.606000000000002</v>
      </c>
      <c r="HL26" s="73">
        <v>0</v>
      </c>
      <c r="HM26" s="73">
        <v>0</v>
      </c>
      <c r="HN26" s="73">
        <v>0</v>
      </c>
      <c r="HO26" s="73">
        <v>2.9889999999999999</v>
      </c>
      <c r="HP26" s="73">
        <v>0</v>
      </c>
      <c r="HQ26" s="73">
        <v>0</v>
      </c>
      <c r="HR26" s="73">
        <v>0</v>
      </c>
      <c r="HS26" s="73">
        <v>0</v>
      </c>
      <c r="HT26" s="73">
        <v>0</v>
      </c>
      <c r="HU26" s="73">
        <v>0</v>
      </c>
      <c r="HV26" s="73">
        <v>0</v>
      </c>
      <c r="HW26" s="73">
        <v>0</v>
      </c>
      <c r="HX26" s="73">
        <v>3.077</v>
      </c>
      <c r="HY26" s="73">
        <v>0</v>
      </c>
      <c r="HZ26" s="73">
        <v>0</v>
      </c>
      <c r="IA26" s="73">
        <v>0</v>
      </c>
      <c r="IB26" s="73">
        <v>0</v>
      </c>
      <c r="IC26" s="73">
        <v>0</v>
      </c>
      <c r="ID26" s="73">
        <v>0</v>
      </c>
      <c r="IE26" s="73">
        <v>0</v>
      </c>
      <c r="IF26" s="73">
        <v>16.606000000000002</v>
      </c>
      <c r="IG26" s="73">
        <v>0</v>
      </c>
      <c r="IH26" s="73">
        <v>0</v>
      </c>
      <c r="II26" s="73">
        <v>0</v>
      </c>
      <c r="IJ26" s="73">
        <v>2.9889999999999999</v>
      </c>
      <c r="IK26" s="73">
        <v>0</v>
      </c>
      <c r="IL26" s="73">
        <v>0</v>
      </c>
      <c r="IM26" s="73">
        <v>0</v>
      </c>
      <c r="IN26" s="73">
        <v>0</v>
      </c>
      <c r="IO26" s="73">
        <v>0</v>
      </c>
      <c r="IP26" s="73">
        <v>0</v>
      </c>
      <c r="IQ26" s="73">
        <v>0</v>
      </c>
      <c r="IR26" s="73">
        <v>0</v>
      </c>
      <c r="IS26" s="73">
        <v>3.077</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1</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1</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1</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1</v>
      </c>
      <c r="QO26" s="71">
        <v>0</v>
      </c>
      <c r="QP26" s="71">
        <v>0</v>
      </c>
      <c r="QQ26" s="71">
        <v>0</v>
      </c>
      <c r="QR26" s="71">
        <v>0</v>
      </c>
      <c r="QS26" s="71">
        <v>0</v>
      </c>
      <c r="QT26" s="71">
        <v>0</v>
      </c>
      <c r="QU26" s="71">
        <v>0</v>
      </c>
      <c r="QV26" s="71">
        <v>0</v>
      </c>
      <c r="QW26" s="71">
        <v>0</v>
      </c>
      <c r="QX26" s="71">
        <v>1</v>
      </c>
      <c r="QY26" s="71">
        <v>0</v>
      </c>
      <c r="QZ26" s="71">
        <v>0</v>
      </c>
      <c r="RA26" s="71">
        <v>0</v>
      </c>
      <c r="RB26" s="71">
        <v>1</v>
      </c>
      <c r="RC26" s="71">
        <v>0</v>
      </c>
      <c r="RD26" s="71">
        <v>0</v>
      </c>
      <c r="RE26" s="71">
        <v>0</v>
      </c>
      <c r="RF26" s="71">
        <v>0</v>
      </c>
      <c r="RG26" s="71">
        <v>0</v>
      </c>
      <c r="RH26" s="71">
        <v>0</v>
      </c>
      <c r="RI26" s="71">
        <v>0</v>
      </c>
      <c r="RJ26" s="71">
        <v>0</v>
      </c>
      <c r="RK26" s="71">
        <v>1</v>
      </c>
      <c r="RL26" s="71">
        <v>0</v>
      </c>
      <c r="RM26" s="71">
        <v>0</v>
      </c>
      <c r="RN26" s="71">
        <v>0</v>
      </c>
      <c r="RO26" s="71">
        <v>0</v>
      </c>
      <c r="RP26" s="71">
        <v>0</v>
      </c>
      <c r="RQ26" s="71">
        <v>0</v>
      </c>
      <c r="RR26" s="71">
        <v>0</v>
      </c>
      <c r="RS26" s="71">
        <v>1</v>
      </c>
      <c r="RT26" s="71">
        <v>0</v>
      </c>
      <c r="RU26" s="71">
        <v>0</v>
      </c>
      <c r="RV26" s="71">
        <v>0</v>
      </c>
      <c r="RW26" s="71">
        <v>1</v>
      </c>
      <c r="RX26" s="71">
        <v>0</v>
      </c>
      <c r="RY26" s="71">
        <v>0</v>
      </c>
      <c r="RZ26" s="71">
        <v>0</v>
      </c>
      <c r="SA26" s="71">
        <v>0</v>
      </c>
      <c r="SB26" s="71">
        <v>0</v>
      </c>
      <c r="SC26" s="71">
        <v>0</v>
      </c>
      <c r="SD26" s="71">
        <v>0</v>
      </c>
      <c r="SE26" s="71">
        <v>0</v>
      </c>
      <c r="SF26" s="71">
        <v>1</v>
      </c>
      <c r="SG26" s="71">
        <v>0</v>
      </c>
      <c r="SH26" s="71">
        <v>0</v>
      </c>
    </row>
    <row r="27" spans="1:502">
      <c r="A27" s="16" t="s">
        <v>2239</v>
      </c>
      <c r="B27" s="70">
        <v>19</v>
      </c>
      <c r="C27" s="70">
        <v>19</v>
      </c>
      <c r="D27" s="70">
        <v>1</v>
      </c>
      <c r="E27" s="70">
        <v>2022</v>
      </c>
      <c r="F27" s="70" t="s">
        <v>161</v>
      </c>
      <c r="G27" s="1073" t="s">
        <v>2220</v>
      </c>
      <c r="H27" s="70" t="s">
        <v>2221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2240</v>
      </c>
      <c r="B28" s="70">
        <v>20</v>
      </c>
      <c r="C28" s="70">
        <v>20</v>
      </c>
      <c r="D28" s="70">
        <v>1</v>
      </c>
      <c r="E28" s="70">
        <v>2023</v>
      </c>
      <c r="F28" s="70" t="s">
        <v>1539</v>
      </c>
      <c r="G28" s="1073" t="s">
        <v>2220</v>
      </c>
      <c r="H28" s="70" t="s">
        <v>2221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2241</v>
      </c>
      <c r="B29" s="70">
        <v>21</v>
      </c>
      <c r="C29" s="70">
        <v>21</v>
      </c>
      <c r="D29" s="70">
        <v>1</v>
      </c>
      <c r="E29" s="70">
        <v>2024</v>
      </c>
      <c r="F29" s="70" t="s">
        <v>1554</v>
      </c>
      <c r="G29" s="1073" t="s">
        <v>2220</v>
      </c>
      <c r="H29" s="70" t="s">
        <v>2221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2526</v>
      </c>
      <c r="B30" s="70">
        <v>22</v>
      </c>
      <c r="C30" s="70">
        <v>22</v>
      </c>
      <c r="D30" s="70">
        <v>1</v>
      </c>
      <c r="E30" s="70">
        <v>2025</v>
      </c>
      <c r="F30" s="70" t="s">
        <v>1560</v>
      </c>
      <c r="G30" s="1073" t="s">
        <v>2220</v>
      </c>
      <c r="H30" s="70" t="s">
        <v>2221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2527</v>
      </c>
      <c r="B31" s="70">
        <v>23</v>
      </c>
      <c r="C31" s="70">
        <v>23</v>
      </c>
      <c r="D31" s="70">
        <v>1</v>
      </c>
      <c r="E31" s="70">
        <v>2026</v>
      </c>
      <c r="F31" s="70" t="s">
        <v>1561</v>
      </c>
      <c r="G31" s="1073" t="s">
        <v>2220</v>
      </c>
      <c r="H31" s="70" t="s">
        <v>2221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2528</v>
      </c>
      <c r="B32" s="70">
        <v>24</v>
      </c>
      <c r="C32" s="70">
        <v>24</v>
      </c>
      <c r="D32" s="70">
        <v>1</v>
      </c>
      <c r="E32" s="70">
        <v>2027</v>
      </c>
      <c r="F32" s="70" t="s">
        <v>1562</v>
      </c>
      <c r="G32" s="1073" t="s">
        <v>2220</v>
      </c>
      <c r="H32" s="70" t="s">
        <v>2221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2529</v>
      </c>
      <c r="B33" s="70">
        <v>25</v>
      </c>
      <c r="C33" s="70">
        <v>25</v>
      </c>
      <c r="D33" s="70">
        <v>1</v>
      </c>
      <c r="E33" s="70">
        <v>2028</v>
      </c>
      <c r="F33" s="70" t="s">
        <v>1563</v>
      </c>
      <c r="G33" s="1073" t="s">
        <v>2220</v>
      </c>
      <c r="H33" s="70" t="s">
        <v>2221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2530</v>
      </c>
      <c r="B34" s="70">
        <v>26</v>
      </c>
      <c r="C34" s="70">
        <v>26</v>
      </c>
      <c r="D34" s="70">
        <v>1</v>
      </c>
      <c r="E34" s="70">
        <v>2029</v>
      </c>
      <c r="F34" s="70" t="s">
        <v>1564</v>
      </c>
      <c r="G34" s="1073" t="s">
        <v>2220</v>
      </c>
      <c r="H34" s="70" t="s">
        <v>2221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2531</v>
      </c>
      <c r="B35" s="70">
        <v>27</v>
      </c>
      <c r="C35" s="70">
        <v>27</v>
      </c>
      <c r="D35" s="70">
        <v>1</v>
      </c>
      <c r="E35" s="70">
        <v>2030</v>
      </c>
      <c r="F35" s="70" t="s">
        <v>1565</v>
      </c>
      <c r="G35" s="1073" t="s">
        <v>2220</v>
      </c>
      <c r="H35" s="70" t="s">
        <v>2221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2422</v>
      </c>
      <c r="B10" s="70">
        <v>2</v>
      </c>
      <c r="C10" s="70">
        <v>18</v>
      </c>
      <c r="D10" s="70">
        <v>2</v>
      </c>
      <c r="E10" s="70">
        <v>2024</v>
      </c>
      <c r="F10" s="70" t="s">
        <v>1554</v>
      </c>
      <c r="G10" s="1073" t="s">
        <v>2419</v>
      </c>
      <c r="H10" s="70" t="s">
        <v>2420</v>
      </c>
      <c r="I10" s="1066"/>
      <c r="J10" s="73">
        <v>261144.99999999997</v>
      </c>
      <c r="K10" s="71">
        <v>369016455</v>
      </c>
      <c r="L10" s="71">
        <v>132930</v>
      </c>
      <c r="M10" s="71">
        <v>186912512</v>
      </c>
      <c r="N10" s="71">
        <v>0</v>
      </c>
      <c r="O10" s="71">
        <v>0</v>
      </c>
      <c r="P10" s="71">
        <v>0</v>
      </c>
      <c r="Q10" s="71">
        <v>0</v>
      </c>
      <c r="R10" s="71">
        <v>0</v>
      </c>
      <c r="S10" s="71">
        <v>0</v>
      </c>
      <c r="T10" s="71">
        <v>0</v>
      </c>
      <c r="U10" s="71">
        <v>0</v>
      </c>
      <c r="V10" s="71">
        <v>13</v>
      </c>
      <c r="W10" s="71">
        <v>0</v>
      </c>
      <c r="X10" s="71">
        <v>0</v>
      </c>
      <c r="Y10" s="71">
        <v>77508</v>
      </c>
      <c r="Z10" s="71">
        <v>556006475</v>
      </c>
      <c r="AA10" s="71">
        <v>810111596</v>
      </c>
      <c r="AB10" s="71">
        <v>4384076951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2442</v>
      </c>
      <c r="B11" s="70">
        <v>3</v>
      </c>
      <c r="C11" s="70">
        <v>18</v>
      </c>
      <c r="D11" s="70">
        <v>3</v>
      </c>
      <c r="E11" s="70">
        <v>2024</v>
      </c>
      <c r="F11" s="70" t="s">
        <v>1554</v>
      </c>
      <c r="G11" s="1073" t="s">
        <v>2439</v>
      </c>
      <c r="H11" s="70" t="s">
        <v>2440</v>
      </c>
      <c r="I11" s="1066"/>
      <c r="J11" s="73">
        <v>93571</v>
      </c>
      <c r="K11" s="71">
        <v>135452172</v>
      </c>
      <c r="L11" s="71">
        <v>173268</v>
      </c>
      <c r="M11" s="71">
        <v>249081467</v>
      </c>
      <c r="N11" s="71">
        <v>1100</v>
      </c>
      <c r="O11" s="71">
        <v>2038117.0000000002</v>
      </c>
      <c r="P11" s="71">
        <v>0</v>
      </c>
      <c r="Q11" s="71">
        <v>0</v>
      </c>
      <c r="R11" s="71">
        <v>0</v>
      </c>
      <c r="S11" s="71">
        <v>0</v>
      </c>
      <c r="T11" s="71">
        <v>0</v>
      </c>
      <c r="U11" s="71">
        <v>0</v>
      </c>
      <c r="V11" s="71">
        <v>0</v>
      </c>
      <c r="W11" s="71">
        <v>0</v>
      </c>
      <c r="X11" s="71">
        <v>0</v>
      </c>
      <c r="Y11" s="71">
        <v>0</v>
      </c>
      <c r="Z11" s="71">
        <v>386571756</v>
      </c>
      <c r="AA11" s="71">
        <v>263591962</v>
      </c>
      <c r="AB11" s="71">
        <v>1319142558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2454</v>
      </c>
      <c r="B12" s="70">
        <v>4</v>
      </c>
      <c r="C12" s="70">
        <v>18</v>
      </c>
      <c r="D12" s="70">
        <v>4</v>
      </c>
      <c r="E12" s="70">
        <v>2024</v>
      </c>
      <c r="F12" s="70" t="s">
        <v>1554</v>
      </c>
      <c r="G12" s="1073" t="s">
        <v>2451</v>
      </c>
      <c r="H12" s="70" t="s">
        <v>2452</v>
      </c>
      <c r="I12" s="1066"/>
      <c r="J12" s="73">
        <v>267459</v>
      </c>
      <c r="K12" s="71">
        <v>375343377</v>
      </c>
      <c r="L12" s="71">
        <v>41286</v>
      </c>
      <c r="M12" s="71">
        <v>57589026</v>
      </c>
      <c r="N12" s="71">
        <v>0</v>
      </c>
      <c r="O12" s="71">
        <v>0</v>
      </c>
      <c r="P12" s="71">
        <v>0</v>
      </c>
      <c r="Q12" s="71">
        <v>0</v>
      </c>
      <c r="R12" s="71">
        <v>0</v>
      </c>
      <c r="S12" s="71">
        <v>0</v>
      </c>
      <c r="T12" s="71">
        <v>0</v>
      </c>
      <c r="U12" s="71">
        <v>0</v>
      </c>
      <c r="V12" s="71">
        <v>0</v>
      </c>
      <c r="W12" s="71">
        <v>0</v>
      </c>
      <c r="X12" s="71">
        <v>0</v>
      </c>
      <c r="Y12" s="71">
        <v>0</v>
      </c>
      <c r="Z12" s="71">
        <v>432932403</v>
      </c>
      <c r="AA12" s="71">
        <v>825849227</v>
      </c>
      <c r="AB12" s="71">
        <v>4224413166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2406</v>
      </c>
      <c r="B13" s="70">
        <v>5</v>
      </c>
      <c r="C13" s="70">
        <v>18</v>
      </c>
      <c r="D13" s="70">
        <v>5</v>
      </c>
      <c r="E13" s="70">
        <v>2024</v>
      </c>
      <c r="F13" s="70" t="s">
        <v>1554</v>
      </c>
      <c r="G13" s="1073" t="s">
        <v>2403</v>
      </c>
      <c r="H13" s="70" t="s">
        <v>2404</v>
      </c>
      <c r="I13" s="1066"/>
      <c r="J13" s="73">
        <v>646160</v>
      </c>
      <c r="K13" s="71">
        <v>922326890.99999988</v>
      </c>
      <c r="L13" s="71">
        <v>547760</v>
      </c>
      <c r="M13" s="71">
        <v>778586488</v>
      </c>
      <c r="N13" s="71">
        <v>0</v>
      </c>
      <c r="O13" s="71">
        <v>0</v>
      </c>
      <c r="P13" s="71">
        <v>0</v>
      </c>
      <c r="Q13" s="71">
        <v>0</v>
      </c>
      <c r="R13" s="71">
        <v>0</v>
      </c>
      <c r="S13" s="71">
        <v>0</v>
      </c>
      <c r="T13" s="71">
        <v>0</v>
      </c>
      <c r="U13" s="71">
        <v>0</v>
      </c>
      <c r="V13" s="71">
        <v>0</v>
      </c>
      <c r="W13" s="71">
        <v>0</v>
      </c>
      <c r="X13" s="71">
        <v>0</v>
      </c>
      <c r="Y13" s="71">
        <v>0</v>
      </c>
      <c r="Z13" s="71">
        <v>1700913379.0000002</v>
      </c>
      <c r="AA13" s="71">
        <v>1851402556</v>
      </c>
      <c r="AB13" s="71">
        <v>7831472834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1643</v>
      </c>
      <c r="B14" s="70">
        <v>6</v>
      </c>
      <c r="C14" s="70">
        <v>18</v>
      </c>
      <c r="D14" s="70">
        <v>6</v>
      </c>
      <c r="E14" s="70">
        <v>2024</v>
      </c>
      <c r="F14" s="70" t="s">
        <v>1554</v>
      </c>
      <c r="G14" s="1073" t="s">
        <v>1640</v>
      </c>
      <c r="H14" s="70" t="s">
        <v>1641</v>
      </c>
      <c r="I14" s="1066"/>
      <c r="J14" s="73">
        <v>1206218</v>
      </c>
      <c r="K14" s="71">
        <v>1661061888</v>
      </c>
      <c r="L14" s="71">
        <v>128464</v>
      </c>
      <c r="M14" s="71">
        <v>175991152</v>
      </c>
      <c r="N14" s="71">
        <v>0</v>
      </c>
      <c r="O14" s="71">
        <v>0</v>
      </c>
      <c r="P14" s="71">
        <v>0</v>
      </c>
      <c r="Q14" s="71">
        <v>0</v>
      </c>
      <c r="R14" s="71">
        <v>0</v>
      </c>
      <c r="S14" s="71">
        <v>0</v>
      </c>
      <c r="T14" s="71">
        <v>0</v>
      </c>
      <c r="U14" s="71">
        <v>0</v>
      </c>
      <c r="V14" s="71">
        <v>0</v>
      </c>
      <c r="W14" s="71">
        <v>0</v>
      </c>
      <c r="X14" s="71">
        <v>0</v>
      </c>
      <c r="Y14" s="71">
        <v>0</v>
      </c>
      <c r="Z14" s="71">
        <v>1837053040</v>
      </c>
      <c r="AA14" s="71">
        <v>3514811634</v>
      </c>
      <c r="AB14" s="71">
        <v>14466583202.999998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1668</v>
      </c>
      <c r="B15" s="70">
        <v>7</v>
      </c>
      <c r="C15" s="70">
        <v>18</v>
      </c>
      <c r="D15" s="70">
        <v>7</v>
      </c>
      <c r="E15" s="70">
        <v>2024</v>
      </c>
      <c r="F15" s="70" t="s">
        <v>1554</v>
      </c>
      <c r="G15" s="1073" t="s">
        <v>1665</v>
      </c>
      <c r="H15" s="70" t="s">
        <v>1666</v>
      </c>
      <c r="I15" s="1066"/>
      <c r="J15" s="73">
        <v>550781</v>
      </c>
      <c r="K15" s="71">
        <v>773582572</v>
      </c>
      <c r="L15" s="71">
        <v>156837</v>
      </c>
      <c r="M15" s="71">
        <v>219330325.00000003</v>
      </c>
      <c r="N15" s="71">
        <v>0</v>
      </c>
      <c r="O15" s="71">
        <v>0</v>
      </c>
      <c r="P15" s="71">
        <v>0</v>
      </c>
      <c r="Q15" s="71">
        <v>0</v>
      </c>
      <c r="R15" s="71">
        <v>0</v>
      </c>
      <c r="S15" s="71">
        <v>0</v>
      </c>
      <c r="T15" s="71">
        <v>0</v>
      </c>
      <c r="U15" s="71">
        <v>0</v>
      </c>
      <c r="V15" s="71">
        <v>1</v>
      </c>
      <c r="W15" s="71">
        <v>0</v>
      </c>
      <c r="X15" s="71">
        <v>0</v>
      </c>
      <c r="Y15" s="71">
        <v>4415</v>
      </c>
      <c r="Z15" s="71">
        <v>992917312</v>
      </c>
      <c r="AA15" s="71">
        <v>1506601822</v>
      </c>
      <c r="AB15" s="71">
        <v>6902901817.999999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1699</v>
      </c>
      <c r="B16" s="70">
        <v>8</v>
      </c>
      <c r="C16" s="70">
        <v>18</v>
      </c>
      <c r="D16" s="70">
        <v>8</v>
      </c>
      <c r="E16" s="70">
        <v>2024</v>
      </c>
      <c r="F16" s="70" t="s">
        <v>1554</v>
      </c>
      <c r="G16" s="1073" t="s">
        <v>1696</v>
      </c>
      <c r="H16" s="70" t="s">
        <v>1697</v>
      </c>
      <c r="I16" s="1066"/>
      <c r="J16" s="73">
        <v>290486</v>
      </c>
      <c r="K16" s="71">
        <v>402091079.00000006</v>
      </c>
      <c r="L16" s="71">
        <v>203399</v>
      </c>
      <c r="M16" s="71">
        <v>279861494</v>
      </c>
      <c r="N16" s="71">
        <v>0</v>
      </c>
      <c r="O16" s="71">
        <v>0</v>
      </c>
      <c r="P16" s="71">
        <v>0</v>
      </c>
      <c r="Q16" s="71">
        <v>0</v>
      </c>
      <c r="R16" s="71">
        <v>295</v>
      </c>
      <c r="S16" s="71">
        <v>2459053</v>
      </c>
      <c r="T16" s="71">
        <v>0</v>
      </c>
      <c r="U16" s="71">
        <v>0</v>
      </c>
      <c r="V16" s="71">
        <v>0</v>
      </c>
      <c r="W16" s="71">
        <v>0</v>
      </c>
      <c r="X16" s="71">
        <v>0</v>
      </c>
      <c r="Y16" s="71">
        <v>0</v>
      </c>
      <c r="Z16" s="71">
        <v>684411626.09788001</v>
      </c>
      <c r="AA16" s="71">
        <v>775727264</v>
      </c>
      <c r="AB16" s="71">
        <v>3622786021.9999995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2478</v>
      </c>
      <c r="B17" s="70">
        <v>9</v>
      </c>
      <c r="C17" s="70">
        <v>18</v>
      </c>
      <c r="D17" s="70">
        <v>9</v>
      </c>
      <c r="E17" s="70">
        <v>2024</v>
      </c>
      <c r="F17" s="70" t="s">
        <v>1554</v>
      </c>
      <c r="G17" s="1073" t="s">
        <v>2475</v>
      </c>
      <c r="H17" s="70" t="s">
        <v>2476</v>
      </c>
      <c r="I17" s="1066"/>
      <c r="J17" s="73">
        <v>122855</v>
      </c>
      <c r="K17" s="71">
        <v>170362950</v>
      </c>
      <c r="L17" s="71">
        <v>15668</v>
      </c>
      <c r="M17" s="71">
        <v>21605819</v>
      </c>
      <c r="N17" s="71">
        <v>0</v>
      </c>
      <c r="O17" s="71">
        <v>0</v>
      </c>
      <c r="P17" s="71">
        <v>0</v>
      </c>
      <c r="Q17" s="71">
        <v>0</v>
      </c>
      <c r="R17" s="71">
        <v>0</v>
      </c>
      <c r="S17" s="71">
        <v>0</v>
      </c>
      <c r="T17" s="71">
        <v>0</v>
      </c>
      <c r="U17" s="71">
        <v>0</v>
      </c>
      <c r="V17" s="71">
        <v>0</v>
      </c>
      <c r="W17" s="71">
        <v>0</v>
      </c>
      <c r="X17" s="71">
        <v>0</v>
      </c>
      <c r="Y17" s="71">
        <v>0</v>
      </c>
      <c r="Z17" s="71">
        <v>191968769</v>
      </c>
      <c r="AA17" s="71">
        <v>385075134</v>
      </c>
      <c r="AB17" s="71">
        <v>1783879019.9999998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1683</v>
      </c>
      <c r="B18" s="70">
        <v>10</v>
      </c>
      <c r="C18" s="70">
        <v>18</v>
      </c>
      <c r="D18" s="70">
        <v>10</v>
      </c>
      <c r="E18" s="70">
        <v>2024</v>
      </c>
      <c r="F18" s="70" t="s">
        <v>1554</v>
      </c>
      <c r="G18" s="1073" t="s">
        <v>1680</v>
      </c>
      <c r="H18" s="70" t="s">
        <v>1681</v>
      </c>
      <c r="I18" s="1066"/>
      <c r="J18" s="73">
        <v>127179</v>
      </c>
      <c r="K18" s="71">
        <v>175178881</v>
      </c>
      <c r="L18" s="71">
        <v>88579</v>
      </c>
      <c r="M18" s="71">
        <v>121552212</v>
      </c>
      <c r="N18" s="71">
        <v>0</v>
      </c>
      <c r="O18" s="71">
        <v>0</v>
      </c>
      <c r="P18" s="71">
        <v>0</v>
      </c>
      <c r="Q18" s="71">
        <v>0</v>
      </c>
      <c r="R18" s="71">
        <v>14</v>
      </c>
      <c r="S18" s="71">
        <v>113585.99999999999</v>
      </c>
      <c r="T18" s="71">
        <v>0</v>
      </c>
      <c r="U18" s="71">
        <v>0</v>
      </c>
      <c r="V18" s="71">
        <v>0</v>
      </c>
      <c r="W18" s="71">
        <v>0</v>
      </c>
      <c r="X18" s="71">
        <v>0</v>
      </c>
      <c r="Y18" s="71">
        <v>0</v>
      </c>
      <c r="Z18" s="71">
        <v>296844679.31814998</v>
      </c>
      <c r="AA18" s="71">
        <v>328507990</v>
      </c>
      <c r="AB18" s="71">
        <v>1912140846.0000002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2486</v>
      </c>
      <c r="B19" s="70">
        <v>11</v>
      </c>
      <c r="C19" s="70">
        <v>18</v>
      </c>
      <c r="D19" s="70">
        <v>11</v>
      </c>
      <c r="E19" s="70">
        <v>2024</v>
      </c>
      <c r="F19" s="70" t="s">
        <v>1554</v>
      </c>
      <c r="G19" s="1073" t="s">
        <v>2483</v>
      </c>
      <c r="H19" s="70" t="s">
        <v>2484</v>
      </c>
      <c r="I19" s="1066"/>
      <c r="J19" s="73">
        <v>79641</v>
      </c>
      <c r="K19" s="71">
        <v>111445670</v>
      </c>
      <c r="L19" s="71">
        <v>5546</v>
      </c>
      <c r="M19" s="71">
        <v>7710082.0000000009</v>
      </c>
      <c r="N19" s="71">
        <v>0</v>
      </c>
      <c r="O19" s="71">
        <v>0</v>
      </c>
      <c r="P19" s="71">
        <v>0</v>
      </c>
      <c r="Q19" s="71">
        <v>0</v>
      </c>
      <c r="R19" s="71">
        <v>0</v>
      </c>
      <c r="S19" s="71">
        <v>0</v>
      </c>
      <c r="T19" s="71">
        <v>0</v>
      </c>
      <c r="U19" s="71">
        <v>0</v>
      </c>
      <c r="V19" s="71">
        <v>0</v>
      </c>
      <c r="W19" s="71">
        <v>0</v>
      </c>
      <c r="X19" s="71">
        <v>0</v>
      </c>
      <c r="Y19" s="71">
        <v>0</v>
      </c>
      <c r="Z19" s="71">
        <v>119155752</v>
      </c>
      <c r="AA19" s="71">
        <v>278432078</v>
      </c>
      <c r="AB19" s="71">
        <v>1388726754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2450</v>
      </c>
      <c r="B20" s="70">
        <v>12</v>
      </c>
      <c r="C20" s="70">
        <v>18</v>
      </c>
      <c r="D20" s="70">
        <v>12</v>
      </c>
      <c r="E20" s="70">
        <v>2024</v>
      </c>
      <c r="F20" s="70" t="s">
        <v>1554</v>
      </c>
      <c r="G20" s="1073" t="s">
        <v>2447</v>
      </c>
      <c r="H20" s="70" t="s">
        <v>2448</v>
      </c>
      <c r="I20" s="1066"/>
      <c r="J20" s="73">
        <v>289446</v>
      </c>
      <c r="K20" s="71">
        <v>408778139</v>
      </c>
      <c r="L20" s="71">
        <v>130731</v>
      </c>
      <c r="M20" s="71">
        <v>183411879</v>
      </c>
      <c r="N20" s="71">
        <v>0</v>
      </c>
      <c r="O20" s="71">
        <v>0</v>
      </c>
      <c r="P20" s="71">
        <v>0</v>
      </c>
      <c r="Q20" s="71">
        <v>0</v>
      </c>
      <c r="R20" s="71">
        <v>0</v>
      </c>
      <c r="S20" s="71">
        <v>0</v>
      </c>
      <c r="T20" s="71">
        <v>0</v>
      </c>
      <c r="U20" s="71">
        <v>0</v>
      </c>
      <c r="V20" s="71">
        <v>0</v>
      </c>
      <c r="W20" s="71">
        <v>0</v>
      </c>
      <c r="X20" s="71">
        <v>0</v>
      </c>
      <c r="Y20" s="71">
        <v>0</v>
      </c>
      <c r="Z20" s="71">
        <v>592190018</v>
      </c>
      <c r="AA20" s="71">
        <v>729484824</v>
      </c>
      <c r="AB20" s="71">
        <v>3126938396</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2502</v>
      </c>
      <c r="B21" s="70">
        <v>13</v>
      </c>
      <c r="C21" s="70">
        <v>18</v>
      </c>
      <c r="D21" s="70">
        <v>13</v>
      </c>
      <c r="E21" s="70">
        <v>2024</v>
      </c>
      <c r="F21" s="70" t="s">
        <v>1554</v>
      </c>
      <c r="G21" s="1073" t="s">
        <v>2499</v>
      </c>
      <c r="H21" s="70" t="s">
        <v>2500</v>
      </c>
      <c r="I21" s="1066"/>
      <c r="J21" s="73">
        <v>1195134</v>
      </c>
      <c r="K21" s="71">
        <v>1685745675.0000002</v>
      </c>
      <c r="L21" s="71">
        <v>363547</v>
      </c>
      <c r="M21" s="71">
        <v>509698874</v>
      </c>
      <c r="N21" s="71">
        <v>167800</v>
      </c>
      <c r="O21" s="71">
        <v>435955038</v>
      </c>
      <c r="P21" s="71">
        <v>1547</v>
      </c>
      <c r="Q21" s="71">
        <v>8714652</v>
      </c>
      <c r="R21" s="71">
        <v>0</v>
      </c>
      <c r="S21" s="71">
        <v>0</v>
      </c>
      <c r="T21" s="71">
        <v>0</v>
      </c>
      <c r="U21" s="71">
        <v>0</v>
      </c>
      <c r="V21" s="71">
        <v>0</v>
      </c>
      <c r="W21" s="71">
        <v>0</v>
      </c>
      <c r="X21" s="71">
        <v>0</v>
      </c>
      <c r="Y21" s="71">
        <v>0</v>
      </c>
      <c r="Z21" s="71">
        <v>2640114239.0000005</v>
      </c>
      <c r="AA21" s="71">
        <v>3397193172</v>
      </c>
      <c r="AB21" s="71">
        <v>12844404291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2462</v>
      </c>
      <c r="B22" s="70">
        <v>14</v>
      </c>
      <c r="C22" s="70">
        <v>18</v>
      </c>
      <c r="D22" s="70">
        <v>14</v>
      </c>
      <c r="E22" s="70">
        <v>2024</v>
      </c>
      <c r="F22" s="70" t="s">
        <v>1554</v>
      </c>
      <c r="G22" s="1073" t="s">
        <v>2459</v>
      </c>
      <c r="H22" s="70" t="s">
        <v>2460</v>
      </c>
      <c r="I22" s="1066"/>
      <c r="J22" s="73">
        <v>213131</v>
      </c>
      <c r="K22" s="71">
        <v>297383126</v>
      </c>
      <c r="L22" s="71">
        <v>34600</v>
      </c>
      <c r="M22" s="71">
        <v>47618440</v>
      </c>
      <c r="N22" s="71">
        <v>0</v>
      </c>
      <c r="O22" s="71">
        <v>0</v>
      </c>
      <c r="P22" s="71">
        <v>0</v>
      </c>
      <c r="Q22" s="71">
        <v>0</v>
      </c>
      <c r="R22" s="71">
        <v>0</v>
      </c>
      <c r="S22" s="71">
        <v>0</v>
      </c>
      <c r="T22" s="71">
        <v>0</v>
      </c>
      <c r="U22" s="71">
        <v>0</v>
      </c>
      <c r="V22" s="71">
        <v>0</v>
      </c>
      <c r="W22" s="71">
        <v>0</v>
      </c>
      <c r="X22" s="71">
        <v>0</v>
      </c>
      <c r="Y22" s="71">
        <v>0</v>
      </c>
      <c r="Z22" s="71">
        <v>345001566.00000006</v>
      </c>
      <c r="AA22" s="71">
        <v>635354425</v>
      </c>
      <c r="AB22" s="71">
        <v>3825999729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1651</v>
      </c>
      <c r="B23" s="70">
        <v>15</v>
      </c>
      <c r="C23" s="70">
        <v>18</v>
      </c>
      <c r="D23" s="70">
        <v>15</v>
      </c>
      <c r="E23" s="70">
        <v>2024</v>
      </c>
      <c r="F23" s="70" t="s">
        <v>1554</v>
      </c>
      <c r="G23" s="1073" t="s">
        <v>1648</v>
      </c>
      <c r="H23" s="70" t="s">
        <v>1649</v>
      </c>
      <c r="I23" s="1066"/>
      <c r="J23" s="73">
        <v>873804</v>
      </c>
      <c r="K23" s="71">
        <v>1204445874</v>
      </c>
      <c r="L23" s="71">
        <v>106902</v>
      </c>
      <c r="M23" s="71">
        <v>145710229</v>
      </c>
      <c r="N23" s="71">
        <v>2800</v>
      </c>
      <c r="O23" s="71">
        <v>4838410</v>
      </c>
      <c r="P23" s="71">
        <v>0</v>
      </c>
      <c r="Q23" s="71">
        <v>0</v>
      </c>
      <c r="R23" s="71">
        <v>0</v>
      </c>
      <c r="S23" s="71">
        <v>0</v>
      </c>
      <c r="T23" s="71">
        <v>0</v>
      </c>
      <c r="U23" s="71">
        <v>0</v>
      </c>
      <c r="V23" s="71">
        <v>0</v>
      </c>
      <c r="W23" s="71">
        <v>0</v>
      </c>
      <c r="X23" s="71">
        <v>0</v>
      </c>
      <c r="Y23" s="71">
        <v>0</v>
      </c>
      <c r="Z23" s="71">
        <v>1354994513</v>
      </c>
      <c r="AA23" s="71">
        <v>2318251382</v>
      </c>
      <c r="AB23" s="71">
        <v>9925072994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1687</v>
      </c>
      <c r="B24" s="70">
        <v>16</v>
      </c>
      <c r="C24" s="70">
        <v>18</v>
      </c>
      <c r="D24" s="70">
        <v>16</v>
      </c>
      <c r="E24" s="70">
        <v>2024</v>
      </c>
      <c r="F24" s="70" t="s">
        <v>1554</v>
      </c>
      <c r="G24" s="1073" t="s">
        <v>1684</v>
      </c>
      <c r="H24" s="70" t="s">
        <v>1685</v>
      </c>
      <c r="I24" s="1066"/>
      <c r="J24" s="73">
        <v>105319</v>
      </c>
      <c r="K24" s="71">
        <v>148221301</v>
      </c>
      <c r="L24" s="71">
        <v>7577</v>
      </c>
      <c r="M24" s="71">
        <v>10611443</v>
      </c>
      <c r="N24" s="71">
        <v>0</v>
      </c>
      <c r="O24" s="71">
        <v>0</v>
      </c>
      <c r="P24" s="71">
        <v>0</v>
      </c>
      <c r="Q24" s="71">
        <v>0</v>
      </c>
      <c r="R24" s="71">
        <v>0</v>
      </c>
      <c r="S24" s="71">
        <v>0</v>
      </c>
      <c r="T24" s="71">
        <v>0</v>
      </c>
      <c r="U24" s="71">
        <v>0</v>
      </c>
      <c r="V24" s="71">
        <v>0</v>
      </c>
      <c r="W24" s="71">
        <v>0</v>
      </c>
      <c r="X24" s="71">
        <v>0</v>
      </c>
      <c r="Y24" s="71">
        <v>0</v>
      </c>
      <c r="Z24" s="71">
        <v>158832744</v>
      </c>
      <c r="AA24" s="71">
        <v>302833336</v>
      </c>
      <c r="AB24" s="71">
        <v>1256566801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1655</v>
      </c>
      <c r="B25" s="70">
        <v>17</v>
      </c>
      <c r="C25" s="70">
        <v>18</v>
      </c>
      <c r="D25" s="70">
        <v>17</v>
      </c>
      <c r="E25" s="70">
        <v>2024</v>
      </c>
      <c r="F25" s="70" t="s">
        <v>1554</v>
      </c>
      <c r="G25" s="1073" t="s">
        <v>1652</v>
      </c>
      <c r="H25" s="70" t="s">
        <v>1653</v>
      </c>
      <c r="I25" s="1066"/>
      <c r="J25" s="73">
        <v>322753</v>
      </c>
      <c r="K25" s="71">
        <v>459968029</v>
      </c>
      <c r="L25" s="71">
        <v>154569</v>
      </c>
      <c r="M25" s="71">
        <v>219096442</v>
      </c>
      <c r="N25" s="71">
        <v>19400</v>
      </c>
      <c r="O25" s="71">
        <v>56952555.999999993</v>
      </c>
      <c r="P25" s="71">
        <v>0</v>
      </c>
      <c r="Q25" s="71">
        <v>0</v>
      </c>
      <c r="R25" s="71">
        <v>0</v>
      </c>
      <c r="S25" s="71">
        <v>0</v>
      </c>
      <c r="T25" s="71">
        <v>0</v>
      </c>
      <c r="U25" s="71">
        <v>0</v>
      </c>
      <c r="V25" s="71">
        <v>0</v>
      </c>
      <c r="W25" s="71">
        <v>0</v>
      </c>
      <c r="X25" s="71">
        <v>0</v>
      </c>
      <c r="Y25" s="71">
        <v>0</v>
      </c>
      <c r="Z25" s="71">
        <v>736017027</v>
      </c>
      <c r="AA25" s="71">
        <v>1017470400</v>
      </c>
      <c r="AB25" s="71">
        <v>3199313933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2490</v>
      </c>
      <c r="B26" s="70">
        <v>18</v>
      </c>
      <c r="C26" s="70">
        <v>18</v>
      </c>
      <c r="D26" s="70">
        <v>18</v>
      </c>
      <c r="E26" s="70">
        <v>2024</v>
      </c>
      <c r="F26" s="70" t="s">
        <v>1554</v>
      </c>
      <c r="G26" s="1073" t="s">
        <v>2487</v>
      </c>
      <c r="H26" s="70" t="s">
        <v>2488</v>
      </c>
      <c r="I26" s="1066"/>
      <c r="J26" s="73">
        <v>475891</v>
      </c>
      <c r="K26" s="71">
        <v>670836112</v>
      </c>
      <c r="L26" s="71">
        <v>251097</v>
      </c>
      <c r="M26" s="71">
        <v>352337933</v>
      </c>
      <c r="N26" s="71">
        <v>0</v>
      </c>
      <c r="O26" s="71">
        <v>0</v>
      </c>
      <c r="P26" s="71">
        <v>0</v>
      </c>
      <c r="Q26" s="71">
        <v>0</v>
      </c>
      <c r="R26" s="71">
        <v>0</v>
      </c>
      <c r="S26" s="71">
        <v>0</v>
      </c>
      <c r="T26" s="71">
        <v>0</v>
      </c>
      <c r="U26" s="71">
        <v>0</v>
      </c>
      <c r="V26" s="71">
        <v>0</v>
      </c>
      <c r="W26" s="71">
        <v>0</v>
      </c>
      <c r="X26" s="71">
        <v>0</v>
      </c>
      <c r="Y26" s="71">
        <v>0</v>
      </c>
      <c r="Z26" s="71">
        <v>1023174044.9999999</v>
      </c>
      <c r="AA26" s="71">
        <v>1358754414</v>
      </c>
      <c r="AB26" s="71">
        <v>5174469970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2458</v>
      </c>
      <c r="B27" s="70">
        <v>19</v>
      </c>
      <c r="C27" s="70">
        <v>18</v>
      </c>
      <c r="D27" s="70">
        <v>19</v>
      </c>
      <c r="E27" s="70">
        <v>2024</v>
      </c>
      <c r="F27" s="70" t="s">
        <v>1554</v>
      </c>
      <c r="G27" s="1073" t="s">
        <v>2455</v>
      </c>
      <c r="H27" s="70" t="s">
        <v>2456</v>
      </c>
      <c r="I27" s="1066"/>
      <c r="J27" s="73">
        <v>243064</v>
      </c>
      <c r="K27" s="71">
        <v>336511375</v>
      </c>
      <c r="L27" s="71">
        <v>19951</v>
      </c>
      <c r="M27" s="71">
        <v>27464135</v>
      </c>
      <c r="N27" s="71">
        <v>0</v>
      </c>
      <c r="O27" s="71">
        <v>0</v>
      </c>
      <c r="P27" s="71">
        <v>0</v>
      </c>
      <c r="Q27" s="71">
        <v>0</v>
      </c>
      <c r="R27" s="71">
        <v>0</v>
      </c>
      <c r="S27" s="71">
        <v>0</v>
      </c>
      <c r="T27" s="71">
        <v>0</v>
      </c>
      <c r="U27" s="71">
        <v>0</v>
      </c>
      <c r="V27" s="71">
        <v>0</v>
      </c>
      <c r="W27" s="71">
        <v>0</v>
      </c>
      <c r="X27" s="71">
        <v>0</v>
      </c>
      <c r="Y27" s="71">
        <v>0</v>
      </c>
      <c r="Z27" s="71">
        <v>363975510</v>
      </c>
      <c r="AA27" s="71">
        <v>776990004</v>
      </c>
      <c r="AB27" s="71">
        <v>4201254932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1703</v>
      </c>
      <c r="B28" s="70">
        <v>20</v>
      </c>
      <c r="C28" s="70">
        <v>18</v>
      </c>
      <c r="D28" s="70">
        <v>20</v>
      </c>
      <c r="E28" s="70">
        <v>2024</v>
      </c>
      <c r="F28" s="70" t="s">
        <v>1554</v>
      </c>
      <c r="G28" s="1073" t="s">
        <v>1700</v>
      </c>
      <c r="H28" s="70" t="s">
        <v>1701</v>
      </c>
      <c r="I28" s="1066"/>
      <c r="J28" s="73">
        <v>214175</v>
      </c>
      <c r="K28" s="71">
        <v>295158212</v>
      </c>
      <c r="L28" s="71">
        <v>19975</v>
      </c>
      <c r="M28" s="71">
        <v>27382133.999999996</v>
      </c>
      <c r="N28" s="71">
        <v>0</v>
      </c>
      <c r="O28" s="71">
        <v>0</v>
      </c>
      <c r="P28" s="71">
        <v>0</v>
      </c>
      <c r="Q28" s="71">
        <v>0</v>
      </c>
      <c r="R28" s="71">
        <v>0</v>
      </c>
      <c r="S28" s="71">
        <v>0</v>
      </c>
      <c r="T28" s="71">
        <v>0</v>
      </c>
      <c r="U28" s="71">
        <v>0</v>
      </c>
      <c r="V28" s="71">
        <v>0</v>
      </c>
      <c r="W28" s="71">
        <v>0</v>
      </c>
      <c r="X28" s="71">
        <v>0</v>
      </c>
      <c r="Y28" s="71">
        <v>0</v>
      </c>
      <c r="Z28" s="71">
        <v>322540346</v>
      </c>
      <c r="AA28" s="71">
        <v>607461448</v>
      </c>
      <c r="AB28" s="71">
        <v>3730943903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1723</v>
      </c>
      <c r="B29" s="70">
        <v>21</v>
      </c>
      <c r="C29" s="70">
        <v>18</v>
      </c>
      <c r="D29" s="70">
        <v>21</v>
      </c>
      <c r="E29" s="70">
        <v>2024</v>
      </c>
      <c r="F29" s="70" t="s">
        <v>1554</v>
      </c>
      <c r="G29" s="1073" t="s">
        <v>1720</v>
      </c>
      <c r="H29" s="70" t="s">
        <v>1721</v>
      </c>
      <c r="I29" s="1066"/>
      <c r="J29" s="73">
        <v>167574</v>
      </c>
      <c r="K29" s="71">
        <v>242346333.00000003</v>
      </c>
      <c r="L29" s="71">
        <v>185445</v>
      </c>
      <c r="M29" s="71">
        <v>266641239.99999997</v>
      </c>
      <c r="N29" s="71">
        <v>34700</v>
      </c>
      <c r="O29" s="71">
        <v>98025519</v>
      </c>
      <c r="P29" s="71">
        <v>0</v>
      </c>
      <c r="Q29" s="71">
        <v>0</v>
      </c>
      <c r="R29" s="71">
        <v>0</v>
      </c>
      <c r="S29" s="71">
        <v>0</v>
      </c>
      <c r="T29" s="71">
        <v>0</v>
      </c>
      <c r="U29" s="71">
        <v>0</v>
      </c>
      <c r="V29" s="71">
        <v>0</v>
      </c>
      <c r="W29" s="71">
        <v>0</v>
      </c>
      <c r="X29" s="71">
        <v>0</v>
      </c>
      <c r="Y29" s="71">
        <v>0</v>
      </c>
      <c r="Z29" s="71">
        <v>607013092.00000012</v>
      </c>
      <c r="AA29" s="71">
        <v>440234575</v>
      </c>
      <c r="AB29" s="71">
        <v>1656190697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1639</v>
      </c>
      <c r="B30" s="70">
        <v>22</v>
      </c>
      <c r="C30" s="70">
        <v>18</v>
      </c>
      <c r="D30" s="70">
        <v>22</v>
      </c>
      <c r="E30" s="70">
        <v>2024</v>
      </c>
      <c r="F30" s="70" t="s">
        <v>1554</v>
      </c>
      <c r="G30" s="1073" t="s">
        <v>1636</v>
      </c>
      <c r="H30" s="70" t="s">
        <v>1637</v>
      </c>
      <c r="I30" s="1066"/>
      <c r="J30" s="73">
        <v>313737</v>
      </c>
      <c r="K30" s="71">
        <v>433677261</v>
      </c>
      <c r="L30" s="71">
        <v>30812</v>
      </c>
      <c r="M30" s="71">
        <v>42357806</v>
      </c>
      <c r="N30" s="71">
        <v>0</v>
      </c>
      <c r="O30" s="71">
        <v>0</v>
      </c>
      <c r="P30" s="71">
        <v>0</v>
      </c>
      <c r="Q30" s="71">
        <v>0</v>
      </c>
      <c r="R30" s="71">
        <v>13</v>
      </c>
      <c r="S30" s="71">
        <v>107774</v>
      </c>
      <c r="T30" s="71">
        <v>0</v>
      </c>
      <c r="U30" s="71">
        <v>0</v>
      </c>
      <c r="V30" s="71">
        <v>0</v>
      </c>
      <c r="W30" s="71">
        <v>0</v>
      </c>
      <c r="X30" s="71">
        <v>0</v>
      </c>
      <c r="Y30" s="71">
        <v>0</v>
      </c>
      <c r="Z30" s="71">
        <v>476142841.16922998</v>
      </c>
      <c r="AA30" s="71">
        <v>894232489.99999988</v>
      </c>
      <c r="AB30" s="71">
        <v>4463457077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2494</v>
      </c>
      <c r="B31" s="70">
        <v>23</v>
      </c>
      <c r="C31" s="70">
        <v>18</v>
      </c>
      <c r="D31" s="70">
        <v>23</v>
      </c>
      <c r="E31" s="70">
        <v>2024</v>
      </c>
      <c r="F31" s="70" t="s">
        <v>1554</v>
      </c>
      <c r="G31" s="1073" t="s">
        <v>2491</v>
      </c>
      <c r="H31" s="70" t="s">
        <v>2492</v>
      </c>
      <c r="I31" s="1066"/>
      <c r="J31" s="73">
        <v>609356</v>
      </c>
      <c r="K31" s="71">
        <v>836290715</v>
      </c>
      <c r="L31" s="71">
        <v>187614</v>
      </c>
      <c r="M31" s="71">
        <v>256254261.99999997</v>
      </c>
      <c r="N31" s="71">
        <v>0</v>
      </c>
      <c r="O31" s="71">
        <v>0</v>
      </c>
      <c r="P31" s="71">
        <v>0</v>
      </c>
      <c r="Q31" s="71">
        <v>0</v>
      </c>
      <c r="R31" s="71">
        <v>1474</v>
      </c>
      <c r="S31" s="71">
        <v>12276961</v>
      </c>
      <c r="T31" s="71">
        <v>0</v>
      </c>
      <c r="U31" s="71">
        <v>0</v>
      </c>
      <c r="V31" s="71">
        <v>0</v>
      </c>
      <c r="W31" s="71">
        <v>0</v>
      </c>
      <c r="X31" s="71">
        <v>0</v>
      </c>
      <c r="Y31" s="71">
        <v>0</v>
      </c>
      <c r="Z31" s="71">
        <v>1104821938.3599501</v>
      </c>
      <c r="AA31" s="71">
        <v>1540346148</v>
      </c>
      <c r="AB31" s="71">
        <v>6630475275.000001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1735</v>
      </c>
      <c r="B32" s="70">
        <v>24</v>
      </c>
      <c r="C32" s="70">
        <v>18</v>
      </c>
      <c r="D32" s="70">
        <v>24</v>
      </c>
      <c r="E32" s="70">
        <v>2024</v>
      </c>
      <c r="F32" s="70" t="s">
        <v>1554</v>
      </c>
      <c r="G32" s="1073" t="s">
        <v>1732</v>
      </c>
      <c r="H32" s="70" t="s">
        <v>1733</v>
      </c>
      <c r="I32" s="1066"/>
      <c r="J32" s="73">
        <v>61771</v>
      </c>
      <c r="K32" s="71">
        <v>83344527</v>
      </c>
      <c r="L32" s="71">
        <v>119446</v>
      </c>
      <c r="M32" s="71">
        <v>160485451.99999997</v>
      </c>
      <c r="N32" s="71">
        <v>600300</v>
      </c>
      <c r="O32" s="71">
        <v>1650626674</v>
      </c>
      <c r="P32" s="71">
        <v>9091</v>
      </c>
      <c r="Q32" s="71">
        <v>54251138</v>
      </c>
      <c r="R32" s="71">
        <v>0</v>
      </c>
      <c r="S32" s="71">
        <v>0</v>
      </c>
      <c r="T32" s="71">
        <v>0</v>
      </c>
      <c r="U32" s="71">
        <v>0</v>
      </c>
      <c r="V32" s="71">
        <v>0</v>
      </c>
      <c r="W32" s="71">
        <v>0</v>
      </c>
      <c r="X32" s="71">
        <v>0</v>
      </c>
      <c r="Y32" s="71">
        <v>0</v>
      </c>
      <c r="Z32" s="71">
        <v>1948707791.0000002</v>
      </c>
      <c r="AA32" s="71">
        <v>19265595</v>
      </c>
      <c r="AB32" s="71">
        <v>264974228.99999997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1719</v>
      </c>
      <c r="B33" s="70">
        <v>25</v>
      </c>
      <c r="C33" s="70">
        <v>18</v>
      </c>
      <c r="D33" s="70">
        <v>25</v>
      </c>
      <c r="E33" s="70">
        <v>2024</v>
      </c>
      <c r="F33" s="70" t="s">
        <v>1554</v>
      </c>
      <c r="G33" s="1073" t="s">
        <v>1716</v>
      </c>
      <c r="H33" s="70" t="s">
        <v>1717</v>
      </c>
      <c r="I33" s="1066"/>
      <c r="J33" s="73">
        <v>306030</v>
      </c>
      <c r="K33" s="71">
        <v>431257457</v>
      </c>
      <c r="L33" s="71">
        <v>419575</v>
      </c>
      <c r="M33" s="71">
        <v>588366554</v>
      </c>
      <c r="N33" s="71">
        <v>293700</v>
      </c>
      <c r="O33" s="71">
        <v>801219828</v>
      </c>
      <c r="P33" s="71">
        <v>11301</v>
      </c>
      <c r="Q33" s="71">
        <v>67580195</v>
      </c>
      <c r="R33" s="71">
        <v>11427</v>
      </c>
      <c r="S33" s="71">
        <v>78936623.000000015</v>
      </c>
      <c r="T33" s="71">
        <v>0</v>
      </c>
      <c r="U33" s="71">
        <v>0</v>
      </c>
      <c r="V33" s="71">
        <v>0</v>
      </c>
      <c r="W33" s="71">
        <v>0</v>
      </c>
      <c r="X33" s="71">
        <v>0</v>
      </c>
      <c r="Y33" s="71">
        <v>0</v>
      </c>
      <c r="Z33" s="71">
        <v>1967360656.9564297</v>
      </c>
      <c r="AA33" s="71">
        <v>820831293</v>
      </c>
      <c r="AB33" s="71">
        <v>2948534803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1672</v>
      </c>
      <c r="B34" s="70">
        <v>26</v>
      </c>
      <c r="C34" s="70">
        <v>18</v>
      </c>
      <c r="D34" s="70">
        <v>26</v>
      </c>
      <c r="E34" s="70">
        <v>2024</v>
      </c>
      <c r="F34" s="70" t="s">
        <v>1554</v>
      </c>
      <c r="G34" s="1073" t="s">
        <v>1669</v>
      </c>
      <c r="H34" s="70" t="s">
        <v>1670</v>
      </c>
      <c r="I34" s="1066"/>
      <c r="J34" s="73">
        <v>428881</v>
      </c>
      <c r="K34" s="71">
        <v>598958850</v>
      </c>
      <c r="L34" s="71">
        <v>55589</v>
      </c>
      <c r="M34" s="71">
        <v>77125058.000000015</v>
      </c>
      <c r="N34" s="71">
        <v>24100</v>
      </c>
      <c r="O34" s="71">
        <v>50662155</v>
      </c>
      <c r="P34" s="71">
        <v>21</v>
      </c>
      <c r="Q34" s="71">
        <v>117045</v>
      </c>
      <c r="R34" s="71">
        <v>724</v>
      </c>
      <c r="S34" s="71">
        <v>6033541.0000000009</v>
      </c>
      <c r="T34" s="71">
        <v>0</v>
      </c>
      <c r="U34" s="71">
        <v>0</v>
      </c>
      <c r="V34" s="71">
        <v>0</v>
      </c>
      <c r="W34" s="71">
        <v>0</v>
      </c>
      <c r="X34" s="71">
        <v>0</v>
      </c>
      <c r="Y34" s="71">
        <v>0</v>
      </c>
      <c r="Z34" s="71">
        <v>732896649.24234986</v>
      </c>
      <c r="AA34" s="71">
        <v>1171811780</v>
      </c>
      <c r="AB34" s="71">
        <v>5420992752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2474</v>
      </c>
      <c r="B35" s="70">
        <v>27</v>
      </c>
      <c r="C35" s="70">
        <v>18</v>
      </c>
      <c r="D35" s="70">
        <v>27</v>
      </c>
      <c r="E35" s="70">
        <v>2024</v>
      </c>
      <c r="F35" s="70" t="s">
        <v>1554</v>
      </c>
      <c r="G35" s="1073" t="s">
        <v>2471</v>
      </c>
      <c r="H35" s="70" t="s">
        <v>2472</v>
      </c>
      <c r="I35" s="1066"/>
      <c r="J35" s="73">
        <v>166909</v>
      </c>
      <c r="K35" s="71">
        <v>237455967.00000003</v>
      </c>
      <c r="L35" s="71">
        <v>30306</v>
      </c>
      <c r="M35" s="71">
        <v>42922621</v>
      </c>
      <c r="N35" s="71">
        <v>0</v>
      </c>
      <c r="O35" s="71">
        <v>0</v>
      </c>
      <c r="P35" s="71">
        <v>0</v>
      </c>
      <c r="Q35" s="71">
        <v>0</v>
      </c>
      <c r="R35" s="71">
        <v>0</v>
      </c>
      <c r="S35" s="71">
        <v>0</v>
      </c>
      <c r="T35" s="71">
        <v>0</v>
      </c>
      <c r="U35" s="71">
        <v>0</v>
      </c>
      <c r="V35" s="71">
        <v>0</v>
      </c>
      <c r="W35" s="71">
        <v>0</v>
      </c>
      <c r="X35" s="71">
        <v>0</v>
      </c>
      <c r="Y35" s="71">
        <v>0</v>
      </c>
      <c r="Z35" s="71">
        <v>280378588.00000006</v>
      </c>
      <c r="AA35" s="71">
        <v>458623025</v>
      </c>
      <c r="AB35" s="71">
        <v>1566668783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1715</v>
      </c>
      <c r="B36" s="70">
        <v>28</v>
      </c>
      <c r="C36" s="70">
        <v>18</v>
      </c>
      <c r="D36" s="70">
        <v>28</v>
      </c>
      <c r="E36" s="70">
        <v>2024</v>
      </c>
      <c r="F36" s="70" t="s">
        <v>1554</v>
      </c>
      <c r="G36" s="1073" t="s">
        <v>1712</v>
      </c>
      <c r="H36" s="70" t="s">
        <v>1713</v>
      </c>
      <c r="I36" s="1066"/>
      <c r="J36" s="73">
        <v>183146</v>
      </c>
      <c r="K36" s="71">
        <v>256723387</v>
      </c>
      <c r="L36" s="71">
        <v>93522</v>
      </c>
      <c r="M36" s="71">
        <v>130210482.00000001</v>
      </c>
      <c r="N36" s="71">
        <v>400</v>
      </c>
      <c r="O36" s="71">
        <v>941215</v>
      </c>
      <c r="P36" s="71">
        <v>0</v>
      </c>
      <c r="Q36" s="71">
        <v>0</v>
      </c>
      <c r="R36" s="71">
        <v>0</v>
      </c>
      <c r="S36" s="71">
        <v>0</v>
      </c>
      <c r="T36" s="71">
        <v>0</v>
      </c>
      <c r="U36" s="71">
        <v>0</v>
      </c>
      <c r="V36" s="71">
        <v>0</v>
      </c>
      <c r="W36" s="71">
        <v>0</v>
      </c>
      <c r="X36" s="71">
        <v>0</v>
      </c>
      <c r="Y36" s="71">
        <v>0</v>
      </c>
      <c r="Z36" s="71">
        <v>387875084.00000006</v>
      </c>
      <c r="AA36" s="71">
        <v>442784852.00000006</v>
      </c>
      <c r="AB36" s="71">
        <v>1640538343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2434</v>
      </c>
      <c r="B37" s="70">
        <v>29</v>
      </c>
      <c r="C37" s="70">
        <v>18</v>
      </c>
      <c r="D37" s="70">
        <v>29</v>
      </c>
      <c r="E37" s="70">
        <v>2024</v>
      </c>
      <c r="F37" s="70" t="s">
        <v>1554</v>
      </c>
      <c r="G37" s="1073" t="s">
        <v>2431</v>
      </c>
      <c r="H37" s="70" t="s">
        <v>2432</v>
      </c>
      <c r="I37" s="1066"/>
      <c r="J37" s="73">
        <v>440092</v>
      </c>
      <c r="K37" s="71">
        <v>644036503.99999988</v>
      </c>
      <c r="L37" s="71">
        <v>1449243</v>
      </c>
      <c r="M37" s="71">
        <v>2113296167</v>
      </c>
      <c r="N37" s="71">
        <v>104900</v>
      </c>
      <c r="O37" s="71">
        <v>318010120</v>
      </c>
      <c r="P37" s="71">
        <v>0</v>
      </c>
      <c r="Q37" s="71">
        <v>0</v>
      </c>
      <c r="R37" s="71">
        <v>0</v>
      </c>
      <c r="S37" s="71">
        <v>0</v>
      </c>
      <c r="T37" s="71">
        <v>0</v>
      </c>
      <c r="U37" s="71">
        <v>0</v>
      </c>
      <c r="V37" s="71">
        <v>22</v>
      </c>
      <c r="W37" s="71">
        <v>0</v>
      </c>
      <c r="X37" s="71">
        <v>0</v>
      </c>
      <c r="Y37" s="71">
        <v>135639.99999999997</v>
      </c>
      <c r="Z37" s="71">
        <v>3075478431</v>
      </c>
      <c r="AA37" s="71">
        <v>1310029273</v>
      </c>
      <c r="AB37" s="71">
        <v>3996550418.0000005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2466</v>
      </c>
      <c r="B38" s="70">
        <v>30</v>
      </c>
      <c r="C38" s="70">
        <v>18</v>
      </c>
      <c r="D38" s="70">
        <v>30</v>
      </c>
      <c r="E38" s="70">
        <v>2024</v>
      </c>
      <c r="F38" s="70" t="s">
        <v>1554</v>
      </c>
      <c r="G38" s="1073" t="s">
        <v>2463</v>
      </c>
      <c r="H38" s="70" t="s">
        <v>2464</v>
      </c>
      <c r="I38" s="1066"/>
      <c r="J38" s="73">
        <v>272484</v>
      </c>
      <c r="K38" s="71">
        <v>379741023</v>
      </c>
      <c r="L38" s="71">
        <v>196943</v>
      </c>
      <c r="M38" s="71">
        <v>272846030.00000006</v>
      </c>
      <c r="N38" s="71">
        <v>300</v>
      </c>
      <c r="O38" s="71">
        <v>557160.99999999988</v>
      </c>
      <c r="P38" s="71">
        <v>0</v>
      </c>
      <c r="Q38" s="71">
        <v>0</v>
      </c>
      <c r="R38" s="71">
        <v>0</v>
      </c>
      <c r="S38" s="71">
        <v>0</v>
      </c>
      <c r="T38" s="71">
        <v>0</v>
      </c>
      <c r="U38" s="71">
        <v>0</v>
      </c>
      <c r="V38" s="71">
        <v>0</v>
      </c>
      <c r="W38" s="71">
        <v>0</v>
      </c>
      <c r="X38" s="71">
        <v>0</v>
      </c>
      <c r="Y38" s="71">
        <v>0</v>
      </c>
      <c r="Z38" s="71">
        <v>653144213.99999988</v>
      </c>
      <c r="AA38" s="71">
        <v>757548884</v>
      </c>
      <c r="AB38" s="71">
        <v>2795027067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1695</v>
      </c>
      <c r="B39" s="70">
        <v>31</v>
      </c>
      <c r="C39" s="70">
        <v>18</v>
      </c>
      <c r="D39" s="70">
        <v>31</v>
      </c>
      <c r="E39" s="70">
        <v>2024</v>
      </c>
      <c r="F39" s="70" t="s">
        <v>1554</v>
      </c>
      <c r="G39" s="1073" t="s">
        <v>1692</v>
      </c>
      <c r="H39" s="70" t="s">
        <v>1693</v>
      </c>
      <c r="I39" s="1066"/>
      <c r="J39" s="73">
        <v>171566</v>
      </c>
      <c r="K39" s="71">
        <v>242869227.00000003</v>
      </c>
      <c r="L39" s="71">
        <v>85291</v>
      </c>
      <c r="M39" s="71">
        <v>120029038</v>
      </c>
      <c r="N39" s="71">
        <v>0</v>
      </c>
      <c r="O39" s="71">
        <v>0</v>
      </c>
      <c r="P39" s="71">
        <v>0</v>
      </c>
      <c r="Q39" s="71">
        <v>0</v>
      </c>
      <c r="R39" s="71">
        <v>0</v>
      </c>
      <c r="S39" s="71">
        <v>0</v>
      </c>
      <c r="T39" s="71">
        <v>0</v>
      </c>
      <c r="U39" s="71">
        <v>0</v>
      </c>
      <c r="V39" s="71">
        <v>0</v>
      </c>
      <c r="W39" s="71">
        <v>0</v>
      </c>
      <c r="X39" s="71">
        <v>0</v>
      </c>
      <c r="Y39" s="71">
        <v>0</v>
      </c>
      <c r="Z39" s="71">
        <v>362898265</v>
      </c>
      <c r="AA39" s="71">
        <v>498775946.00000006</v>
      </c>
      <c r="AB39" s="71">
        <v>3106184199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2430</v>
      </c>
      <c r="B40" s="70">
        <v>32</v>
      </c>
      <c r="C40" s="70">
        <v>18</v>
      </c>
      <c r="D40" s="70">
        <v>32</v>
      </c>
      <c r="E40" s="70">
        <v>2024</v>
      </c>
      <c r="F40" s="70" t="s">
        <v>1554</v>
      </c>
      <c r="G40" s="1073" t="s">
        <v>2427</v>
      </c>
      <c r="H40" s="70" t="s">
        <v>2428</v>
      </c>
      <c r="I40" s="1066"/>
      <c r="J40" s="73">
        <v>215894</v>
      </c>
      <c r="K40" s="71">
        <v>303632841.00000006</v>
      </c>
      <c r="L40" s="71">
        <v>39922</v>
      </c>
      <c r="M40" s="71">
        <v>55885594</v>
      </c>
      <c r="N40" s="71">
        <v>0</v>
      </c>
      <c r="O40" s="71">
        <v>0</v>
      </c>
      <c r="P40" s="71">
        <v>0</v>
      </c>
      <c r="Q40" s="71">
        <v>0</v>
      </c>
      <c r="R40" s="71">
        <v>0</v>
      </c>
      <c r="S40" s="71">
        <v>0</v>
      </c>
      <c r="T40" s="71">
        <v>0</v>
      </c>
      <c r="U40" s="71">
        <v>0</v>
      </c>
      <c r="V40" s="71">
        <v>6</v>
      </c>
      <c r="W40" s="71">
        <v>0</v>
      </c>
      <c r="X40" s="71">
        <v>0</v>
      </c>
      <c r="Y40" s="71">
        <v>34584</v>
      </c>
      <c r="Z40" s="71">
        <v>359553019.00000006</v>
      </c>
      <c r="AA40" s="71">
        <v>667262722</v>
      </c>
      <c r="AB40" s="71">
        <v>3673077629</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1727</v>
      </c>
      <c r="B41" s="70">
        <v>33</v>
      </c>
      <c r="C41" s="70">
        <v>18</v>
      </c>
      <c r="D41" s="70">
        <v>33</v>
      </c>
      <c r="E41" s="70">
        <v>2024</v>
      </c>
      <c r="F41" s="70" t="s">
        <v>1554</v>
      </c>
      <c r="G41" s="1073" t="s">
        <v>1724</v>
      </c>
      <c r="H41" s="70" t="s">
        <v>1725</v>
      </c>
      <c r="I41" s="1066"/>
      <c r="J41" s="73">
        <v>36953</v>
      </c>
      <c r="K41" s="71">
        <v>50141578</v>
      </c>
      <c r="L41" s="71">
        <v>18411</v>
      </c>
      <c r="M41" s="71">
        <v>24865354</v>
      </c>
      <c r="N41" s="71">
        <v>83300</v>
      </c>
      <c r="O41" s="71">
        <v>221938800</v>
      </c>
      <c r="P41" s="71">
        <v>6254</v>
      </c>
      <c r="Q41" s="71">
        <v>36457483.999999993</v>
      </c>
      <c r="R41" s="71">
        <v>358</v>
      </c>
      <c r="S41" s="71">
        <v>2983989</v>
      </c>
      <c r="T41" s="71">
        <v>0</v>
      </c>
      <c r="U41" s="71">
        <v>0</v>
      </c>
      <c r="V41" s="71">
        <v>0</v>
      </c>
      <c r="W41" s="71">
        <v>0</v>
      </c>
      <c r="X41" s="71">
        <v>0</v>
      </c>
      <c r="Y41" s="71">
        <v>0</v>
      </c>
      <c r="Z41" s="71">
        <v>336387205.48522002</v>
      </c>
      <c r="AA41" s="71">
        <v>13092191</v>
      </c>
      <c r="AB41" s="71">
        <v>166916423</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1663</v>
      </c>
      <c r="B42" s="70">
        <v>34</v>
      </c>
      <c r="C42" s="70">
        <v>18</v>
      </c>
      <c r="D42" s="70">
        <v>34</v>
      </c>
      <c r="E42" s="70">
        <v>2024</v>
      </c>
      <c r="F42" s="70" t="s">
        <v>1554</v>
      </c>
      <c r="G42" s="1073" t="s">
        <v>1660</v>
      </c>
      <c r="H42" s="70" t="s">
        <v>1661</v>
      </c>
      <c r="I42" s="1066"/>
      <c r="J42" s="73">
        <v>440396</v>
      </c>
      <c r="K42" s="71">
        <v>617599441</v>
      </c>
      <c r="L42" s="71">
        <v>110436</v>
      </c>
      <c r="M42" s="71">
        <v>154242260.99999997</v>
      </c>
      <c r="N42" s="71">
        <v>0</v>
      </c>
      <c r="O42" s="71">
        <v>0</v>
      </c>
      <c r="P42" s="71">
        <v>0</v>
      </c>
      <c r="Q42" s="71">
        <v>0</v>
      </c>
      <c r="R42" s="71">
        <v>109</v>
      </c>
      <c r="S42" s="71">
        <v>903902.00000000012</v>
      </c>
      <c r="T42" s="71">
        <v>0</v>
      </c>
      <c r="U42" s="71">
        <v>0</v>
      </c>
      <c r="V42" s="71">
        <v>0</v>
      </c>
      <c r="W42" s="71">
        <v>0</v>
      </c>
      <c r="X42" s="71">
        <v>0</v>
      </c>
      <c r="Y42" s="71">
        <v>0</v>
      </c>
      <c r="Z42" s="71">
        <v>772745604.23478997</v>
      </c>
      <c r="AA42" s="71">
        <v>1034196655</v>
      </c>
      <c r="AB42" s="71">
        <v>3365960831.0000005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1707</v>
      </c>
      <c r="B43" s="70">
        <v>35</v>
      </c>
      <c r="C43" s="70">
        <v>18</v>
      </c>
      <c r="D43" s="70">
        <v>35</v>
      </c>
      <c r="E43" s="70">
        <v>2024</v>
      </c>
      <c r="F43" s="70" t="s">
        <v>1554</v>
      </c>
      <c r="G43" s="1073" t="s">
        <v>1704</v>
      </c>
      <c r="H43" s="70" t="s">
        <v>1705</v>
      </c>
      <c r="I43" s="1066"/>
      <c r="J43" s="73">
        <v>123926</v>
      </c>
      <c r="K43" s="71">
        <v>176130793</v>
      </c>
      <c r="L43" s="71">
        <v>76177</v>
      </c>
      <c r="M43" s="71">
        <v>107597471</v>
      </c>
      <c r="N43" s="71">
        <v>0</v>
      </c>
      <c r="O43" s="71">
        <v>0</v>
      </c>
      <c r="P43" s="71">
        <v>0</v>
      </c>
      <c r="Q43" s="71">
        <v>0</v>
      </c>
      <c r="R43" s="71">
        <v>0</v>
      </c>
      <c r="S43" s="71">
        <v>0</v>
      </c>
      <c r="T43" s="71">
        <v>0</v>
      </c>
      <c r="U43" s="71">
        <v>0</v>
      </c>
      <c r="V43" s="71">
        <v>0</v>
      </c>
      <c r="W43" s="71">
        <v>0</v>
      </c>
      <c r="X43" s="71">
        <v>0</v>
      </c>
      <c r="Y43" s="71">
        <v>0</v>
      </c>
      <c r="Z43" s="71">
        <v>283728264</v>
      </c>
      <c r="AA43" s="71">
        <v>306119370</v>
      </c>
      <c r="AB43" s="71">
        <v>2245232900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2438</v>
      </c>
      <c r="B44" s="70">
        <v>36</v>
      </c>
      <c r="C44" s="70">
        <v>18</v>
      </c>
      <c r="D44" s="70">
        <v>36</v>
      </c>
      <c r="E44" s="70">
        <v>2024</v>
      </c>
      <c r="F44" s="70" t="s">
        <v>1554</v>
      </c>
      <c r="G44" s="1073" t="s">
        <v>2435</v>
      </c>
      <c r="H44" s="70" t="s">
        <v>2436</v>
      </c>
      <c r="I44" s="1066"/>
      <c r="J44" s="73">
        <v>277159</v>
      </c>
      <c r="K44" s="71">
        <v>381341063</v>
      </c>
      <c r="L44" s="71">
        <v>300484</v>
      </c>
      <c r="M44" s="71">
        <v>411311772</v>
      </c>
      <c r="N44" s="71">
        <v>3700</v>
      </c>
      <c r="O44" s="71">
        <v>7250970.0000000009</v>
      </c>
      <c r="P44" s="71">
        <v>0</v>
      </c>
      <c r="Q44" s="71">
        <v>0</v>
      </c>
      <c r="R44" s="71">
        <v>69</v>
      </c>
      <c r="S44" s="71">
        <v>578789</v>
      </c>
      <c r="T44" s="71">
        <v>0</v>
      </c>
      <c r="U44" s="71">
        <v>0</v>
      </c>
      <c r="V44" s="71">
        <v>1</v>
      </c>
      <c r="W44" s="71">
        <v>0</v>
      </c>
      <c r="X44" s="71">
        <v>0</v>
      </c>
      <c r="Y44" s="71">
        <v>3189</v>
      </c>
      <c r="Z44" s="71">
        <v>800485783.49140024</v>
      </c>
      <c r="AA44" s="71">
        <v>809902961</v>
      </c>
      <c r="AB44" s="71">
        <v>2746005536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1731</v>
      </c>
      <c r="B45" s="70">
        <v>37</v>
      </c>
      <c r="C45" s="70">
        <v>18</v>
      </c>
      <c r="D45" s="70">
        <v>37</v>
      </c>
      <c r="E45" s="70">
        <v>2024</v>
      </c>
      <c r="F45" s="70" t="s">
        <v>1554</v>
      </c>
      <c r="G45" s="1073" t="s">
        <v>1728</v>
      </c>
      <c r="H45" s="70" t="s">
        <v>1729</v>
      </c>
      <c r="I45" s="1066"/>
      <c r="J45" s="73">
        <v>136089</v>
      </c>
      <c r="K45" s="71">
        <v>189539440.99999997</v>
      </c>
      <c r="L45" s="71">
        <v>26929</v>
      </c>
      <c r="M45" s="71">
        <v>37478761</v>
      </c>
      <c r="N45" s="71">
        <v>0</v>
      </c>
      <c r="O45" s="71">
        <v>0</v>
      </c>
      <c r="P45" s="71">
        <v>0</v>
      </c>
      <c r="Q45" s="71">
        <v>0</v>
      </c>
      <c r="R45" s="71">
        <v>0</v>
      </c>
      <c r="S45" s="71">
        <v>0</v>
      </c>
      <c r="T45" s="71">
        <v>0</v>
      </c>
      <c r="U45" s="71">
        <v>0</v>
      </c>
      <c r="V45" s="71">
        <v>0</v>
      </c>
      <c r="W45" s="71">
        <v>0</v>
      </c>
      <c r="X45" s="71">
        <v>0</v>
      </c>
      <c r="Y45" s="71">
        <v>0</v>
      </c>
      <c r="Z45" s="71">
        <v>227018201.99999997</v>
      </c>
      <c r="AA45" s="71">
        <v>258727962</v>
      </c>
      <c r="AB45" s="71">
        <v>45487</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2470</v>
      </c>
      <c r="B46" s="70">
        <v>38</v>
      </c>
      <c r="C46" s="70">
        <v>18</v>
      </c>
      <c r="D46" s="70">
        <v>38</v>
      </c>
      <c r="E46" s="70">
        <v>2024</v>
      </c>
      <c r="F46" s="70" t="s">
        <v>1554</v>
      </c>
      <c r="G46" s="1073" t="s">
        <v>2467</v>
      </c>
      <c r="H46" s="70" t="s">
        <v>2468</v>
      </c>
      <c r="I46" s="1066"/>
      <c r="J46" s="73">
        <v>187881</v>
      </c>
      <c r="K46" s="71">
        <v>266117656</v>
      </c>
      <c r="L46" s="71">
        <v>103384</v>
      </c>
      <c r="M46" s="71">
        <v>145392181.00000003</v>
      </c>
      <c r="N46" s="71">
        <v>0</v>
      </c>
      <c r="O46" s="71">
        <v>0</v>
      </c>
      <c r="P46" s="71">
        <v>0</v>
      </c>
      <c r="Q46" s="71">
        <v>0</v>
      </c>
      <c r="R46" s="71">
        <v>85</v>
      </c>
      <c r="S46" s="71">
        <v>708426</v>
      </c>
      <c r="T46" s="71">
        <v>0</v>
      </c>
      <c r="U46" s="71">
        <v>0</v>
      </c>
      <c r="V46" s="71">
        <v>0</v>
      </c>
      <c r="W46" s="71">
        <v>0</v>
      </c>
      <c r="X46" s="71">
        <v>0</v>
      </c>
      <c r="Y46" s="71">
        <v>0</v>
      </c>
      <c r="Z46" s="71">
        <v>412218262.81233007</v>
      </c>
      <c r="AA46" s="71">
        <v>512915649</v>
      </c>
      <c r="AB46" s="71">
        <v>2431521616</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2410</v>
      </c>
      <c r="B47" s="70">
        <v>39</v>
      </c>
      <c r="C47" s="70">
        <v>18</v>
      </c>
      <c r="D47" s="70">
        <v>39</v>
      </c>
      <c r="E47" s="70">
        <v>2024</v>
      </c>
      <c r="F47" s="70" t="s">
        <v>1554</v>
      </c>
      <c r="G47" s="1073" t="s">
        <v>2407</v>
      </c>
      <c r="H47" s="70" t="s">
        <v>2408</v>
      </c>
      <c r="I47" s="1066"/>
      <c r="J47" s="73">
        <v>703804</v>
      </c>
      <c r="K47" s="71">
        <v>1006619498</v>
      </c>
      <c r="L47" s="71">
        <v>471048</v>
      </c>
      <c r="M47" s="71">
        <v>669722217</v>
      </c>
      <c r="N47" s="71">
        <v>61800</v>
      </c>
      <c r="O47" s="71">
        <v>171631080</v>
      </c>
      <c r="P47" s="71">
        <v>0</v>
      </c>
      <c r="Q47" s="71">
        <v>0</v>
      </c>
      <c r="R47" s="71">
        <v>4017.0000000000005</v>
      </c>
      <c r="S47" s="71">
        <v>27746794</v>
      </c>
      <c r="T47" s="71">
        <v>0</v>
      </c>
      <c r="U47" s="71">
        <v>0</v>
      </c>
      <c r="V47" s="71">
        <v>0</v>
      </c>
      <c r="W47" s="71">
        <v>0</v>
      </c>
      <c r="X47" s="71">
        <v>0</v>
      </c>
      <c r="Y47" s="71">
        <v>0</v>
      </c>
      <c r="Z47" s="71">
        <v>1875719588.6469903</v>
      </c>
      <c r="AA47" s="71">
        <v>1975293678</v>
      </c>
      <c r="AB47" s="71">
        <v>7073848869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2498</v>
      </c>
      <c r="B48" s="70">
        <v>40</v>
      </c>
      <c r="C48" s="70">
        <v>18</v>
      </c>
      <c r="D48" s="70">
        <v>40</v>
      </c>
      <c r="E48" s="70">
        <v>2024</v>
      </c>
      <c r="F48" s="70" t="s">
        <v>1554</v>
      </c>
      <c r="G48" s="1073" t="s">
        <v>2495</v>
      </c>
      <c r="H48" s="70" t="s">
        <v>2496</v>
      </c>
      <c r="I48" s="1066"/>
      <c r="J48" s="73">
        <v>1644887</v>
      </c>
      <c r="K48" s="71">
        <v>2299646678</v>
      </c>
      <c r="L48" s="71">
        <v>1063548</v>
      </c>
      <c r="M48" s="71">
        <v>1478982585.9999998</v>
      </c>
      <c r="N48" s="71">
        <v>428700</v>
      </c>
      <c r="O48" s="71">
        <v>1009581656</v>
      </c>
      <c r="P48" s="71">
        <v>28239</v>
      </c>
      <c r="Q48" s="71">
        <v>178449736</v>
      </c>
      <c r="R48" s="71">
        <v>1926</v>
      </c>
      <c r="S48" s="71">
        <v>16043834.999999998</v>
      </c>
      <c r="T48" s="71">
        <v>0</v>
      </c>
      <c r="U48" s="71">
        <v>0</v>
      </c>
      <c r="V48" s="71">
        <v>0</v>
      </c>
      <c r="W48" s="71">
        <v>0</v>
      </c>
      <c r="X48" s="71">
        <v>0</v>
      </c>
      <c r="Y48" s="71">
        <v>0</v>
      </c>
      <c r="Z48" s="71">
        <v>4982704490.6958199</v>
      </c>
      <c r="AA48" s="71">
        <v>3925409951.9999995</v>
      </c>
      <c r="AB48" s="71">
        <v>15469598570</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1740</v>
      </c>
      <c r="B49" s="70">
        <v>41</v>
      </c>
      <c r="C49" s="70">
        <v>18</v>
      </c>
      <c r="D49" s="70">
        <v>41</v>
      </c>
      <c r="E49" s="70">
        <v>2024</v>
      </c>
      <c r="F49" s="70" t="s">
        <v>1554</v>
      </c>
      <c r="G49" s="1073" t="s">
        <v>1737</v>
      </c>
      <c r="H49" s="70" t="s">
        <v>1738</v>
      </c>
      <c r="I49" s="1066"/>
      <c r="J49" s="73">
        <v>16749</v>
      </c>
      <c r="K49" s="71">
        <v>22434419.000000004</v>
      </c>
      <c r="L49" s="71">
        <v>10579</v>
      </c>
      <c r="M49" s="71">
        <v>14098113</v>
      </c>
      <c r="N49" s="71">
        <v>151800</v>
      </c>
      <c r="O49" s="71">
        <v>413821537.00000006</v>
      </c>
      <c r="P49" s="71">
        <v>17165</v>
      </c>
      <c r="Q49" s="71">
        <v>99276492</v>
      </c>
      <c r="R49" s="71">
        <v>9133</v>
      </c>
      <c r="S49" s="71">
        <v>76055921</v>
      </c>
      <c r="T49" s="71">
        <v>0</v>
      </c>
      <c r="U49" s="71">
        <v>0</v>
      </c>
      <c r="V49" s="71">
        <v>0</v>
      </c>
      <c r="W49" s="71">
        <v>0</v>
      </c>
      <c r="X49" s="71">
        <v>0</v>
      </c>
      <c r="Y49" s="71">
        <v>0</v>
      </c>
      <c r="Z49" s="71">
        <v>625686481.86084008</v>
      </c>
      <c r="AA49" s="71">
        <v>4529992</v>
      </c>
      <c r="AB49" s="71">
        <v>60855435.999999993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1647</v>
      </c>
      <c r="B50" s="70">
        <v>42</v>
      </c>
      <c r="C50" s="70">
        <v>18</v>
      </c>
      <c r="D50" s="70">
        <v>42</v>
      </c>
      <c r="E50" s="70">
        <v>2024</v>
      </c>
      <c r="F50" s="70" t="s">
        <v>1554</v>
      </c>
      <c r="G50" s="1073" t="s">
        <v>1644</v>
      </c>
      <c r="H50" s="70" t="s">
        <v>1645</v>
      </c>
      <c r="I50" s="1066"/>
      <c r="J50" s="73">
        <v>1308577</v>
      </c>
      <c r="K50" s="71">
        <v>1888967695</v>
      </c>
      <c r="L50" s="71">
        <v>1581794</v>
      </c>
      <c r="M50" s="71">
        <v>2268155030</v>
      </c>
      <c r="N50" s="71">
        <v>28200</v>
      </c>
      <c r="O50" s="71">
        <v>78713823.999999985</v>
      </c>
      <c r="P50" s="71">
        <v>0</v>
      </c>
      <c r="Q50" s="71">
        <v>0</v>
      </c>
      <c r="R50" s="71">
        <v>0</v>
      </c>
      <c r="S50" s="71">
        <v>0</v>
      </c>
      <c r="T50" s="71">
        <v>0</v>
      </c>
      <c r="U50" s="71">
        <v>0</v>
      </c>
      <c r="V50" s="71">
        <v>0</v>
      </c>
      <c r="W50" s="71">
        <v>0</v>
      </c>
      <c r="X50" s="71">
        <v>0</v>
      </c>
      <c r="Y50" s="71">
        <v>0</v>
      </c>
      <c r="Z50" s="71">
        <v>4235836549.0000005</v>
      </c>
      <c r="AA50" s="71">
        <v>3906814013.0000005</v>
      </c>
      <c r="AB50" s="71">
        <v>12831055543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2241</v>
      </c>
      <c r="B51" s="70">
        <v>43</v>
      </c>
      <c r="C51" s="70">
        <v>18</v>
      </c>
      <c r="D51" s="70">
        <v>43</v>
      </c>
      <c r="E51" s="70">
        <v>2024</v>
      </c>
      <c r="F51" s="70" t="s">
        <v>1554</v>
      </c>
      <c r="G51" s="1073" t="s">
        <v>2220</v>
      </c>
      <c r="H51" s="70" t="s">
        <v>2221</v>
      </c>
      <c r="I51" s="1066"/>
      <c r="J51" s="73">
        <v>67068</v>
      </c>
      <c r="K51" s="71">
        <v>92604206</v>
      </c>
      <c r="L51" s="71">
        <v>6261</v>
      </c>
      <c r="M51" s="71">
        <v>8610115</v>
      </c>
      <c r="N51" s="71">
        <v>0</v>
      </c>
      <c r="O51" s="71">
        <v>0</v>
      </c>
      <c r="P51" s="71">
        <v>0</v>
      </c>
      <c r="Q51" s="71">
        <v>0</v>
      </c>
      <c r="R51" s="71">
        <v>0</v>
      </c>
      <c r="S51" s="71">
        <v>0</v>
      </c>
      <c r="T51" s="71">
        <v>0</v>
      </c>
      <c r="U51" s="71">
        <v>0</v>
      </c>
      <c r="V51" s="71">
        <v>0</v>
      </c>
      <c r="W51" s="71">
        <v>0</v>
      </c>
      <c r="X51" s="71">
        <v>0</v>
      </c>
      <c r="Y51" s="71">
        <v>0</v>
      </c>
      <c r="Z51" s="71">
        <v>101214321.00000001</v>
      </c>
      <c r="AA51" s="71">
        <v>170475170</v>
      </c>
      <c r="AB51" s="71">
        <v>1245145569</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2426</v>
      </c>
      <c r="B52" s="70">
        <v>44</v>
      </c>
      <c r="C52" s="70">
        <v>18</v>
      </c>
      <c r="D52" s="70">
        <v>44</v>
      </c>
      <c r="E52" s="70">
        <v>2024</v>
      </c>
      <c r="F52" s="70" t="s">
        <v>1554</v>
      </c>
      <c r="G52" s="1073" t="s">
        <v>2423</v>
      </c>
      <c r="H52" s="70" t="s">
        <v>2424</v>
      </c>
      <c r="I52" s="1066"/>
      <c r="J52" s="73">
        <v>147095</v>
      </c>
      <c r="K52" s="71">
        <v>206094143</v>
      </c>
      <c r="L52" s="71">
        <v>53719</v>
      </c>
      <c r="M52" s="71">
        <v>74501021.999999985</v>
      </c>
      <c r="N52" s="71">
        <v>0</v>
      </c>
      <c r="O52" s="71">
        <v>0</v>
      </c>
      <c r="P52" s="71">
        <v>0</v>
      </c>
      <c r="Q52" s="71">
        <v>0</v>
      </c>
      <c r="R52" s="71">
        <v>0</v>
      </c>
      <c r="S52" s="71">
        <v>0</v>
      </c>
      <c r="T52" s="71">
        <v>0</v>
      </c>
      <c r="U52" s="71">
        <v>0</v>
      </c>
      <c r="V52" s="71">
        <v>0</v>
      </c>
      <c r="W52" s="71">
        <v>0</v>
      </c>
      <c r="X52" s="71">
        <v>0</v>
      </c>
      <c r="Y52" s="71">
        <v>0</v>
      </c>
      <c r="Z52" s="71">
        <v>280595165.00000006</v>
      </c>
      <c r="AA52" s="71">
        <v>445598457</v>
      </c>
      <c r="AB52" s="71">
        <v>2111048084.9999998</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1558</v>
      </c>
      <c r="B53" s="70">
        <v>45</v>
      </c>
      <c r="C53" s="70">
        <v>18</v>
      </c>
      <c r="D53" s="70">
        <v>45</v>
      </c>
      <c r="E53" s="70">
        <v>2024</v>
      </c>
      <c r="F53" s="70" t="s">
        <v>1554</v>
      </c>
      <c r="G53" s="1073" t="s">
        <v>1555</v>
      </c>
      <c r="H53" s="70" t="s">
        <v>1556</v>
      </c>
      <c r="I53" s="1066"/>
      <c r="J53" s="73">
        <v>4720107</v>
      </c>
      <c r="K53" s="71">
        <v>6468910218</v>
      </c>
      <c r="L53" s="71">
        <v>125908</v>
      </c>
      <c r="M53" s="71">
        <v>171569024.99999997</v>
      </c>
      <c r="N53" s="71">
        <v>0</v>
      </c>
      <c r="O53" s="71">
        <v>0</v>
      </c>
      <c r="P53" s="71">
        <v>0</v>
      </c>
      <c r="Q53" s="71">
        <v>0</v>
      </c>
      <c r="R53" s="71">
        <v>0</v>
      </c>
      <c r="S53" s="71">
        <v>0</v>
      </c>
      <c r="T53" s="71">
        <v>0</v>
      </c>
      <c r="U53" s="71">
        <v>0</v>
      </c>
      <c r="V53" s="71">
        <v>0</v>
      </c>
      <c r="W53" s="71">
        <v>0</v>
      </c>
      <c r="X53" s="71">
        <v>0</v>
      </c>
      <c r="Y53" s="71">
        <v>0</v>
      </c>
      <c r="Z53" s="71">
        <v>6640479243</v>
      </c>
      <c r="AA53" s="71">
        <v>14691418255</v>
      </c>
      <c r="AB53" s="71">
        <v>69175069492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1659</v>
      </c>
      <c r="B54" s="70">
        <v>46</v>
      </c>
      <c r="C54" s="70">
        <v>18</v>
      </c>
      <c r="D54" s="70">
        <v>46</v>
      </c>
      <c r="E54" s="70">
        <v>2024</v>
      </c>
      <c r="F54" s="70" t="s">
        <v>1554</v>
      </c>
      <c r="G54" s="1073" t="s">
        <v>1656</v>
      </c>
      <c r="H54" s="70" t="s">
        <v>1657</v>
      </c>
      <c r="I54" s="1066"/>
      <c r="J54" s="73">
        <v>766367</v>
      </c>
      <c r="K54" s="71">
        <v>1110505686</v>
      </c>
      <c r="L54" s="71">
        <v>516501.99999999994</v>
      </c>
      <c r="M54" s="71">
        <v>744632912</v>
      </c>
      <c r="N54" s="71">
        <v>33200</v>
      </c>
      <c r="O54" s="71">
        <v>108676190</v>
      </c>
      <c r="P54" s="71">
        <v>0</v>
      </c>
      <c r="Q54" s="71">
        <v>0</v>
      </c>
      <c r="R54" s="71">
        <v>0</v>
      </c>
      <c r="S54" s="71">
        <v>0</v>
      </c>
      <c r="T54" s="71">
        <v>0</v>
      </c>
      <c r="U54" s="71">
        <v>0</v>
      </c>
      <c r="V54" s="71">
        <v>0</v>
      </c>
      <c r="W54" s="71">
        <v>0</v>
      </c>
      <c r="X54" s="71">
        <v>0</v>
      </c>
      <c r="Y54" s="71">
        <v>0</v>
      </c>
      <c r="Z54" s="71">
        <v>1963814788</v>
      </c>
      <c r="AA54" s="71">
        <v>2233468618</v>
      </c>
      <c r="AB54" s="71">
        <v>7164667792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2446</v>
      </c>
      <c r="B55" s="70">
        <v>47</v>
      </c>
      <c r="C55" s="70">
        <v>18</v>
      </c>
      <c r="D55" s="70">
        <v>47</v>
      </c>
      <c r="E55" s="70">
        <v>2024</v>
      </c>
      <c r="F55" s="70" t="s">
        <v>1554</v>
      </c>
      <c r="G55" s="1073" t="s">
        <v>2443</v>
      </c>
      <c r="H55" s="70" t="s">
        <v>2444</v>
      </c>
      <c r="I55" s="1066"/>
      <c r="J55" s="73">
        <v>249022</v>
      </c>
      <c r="K55" s="71">
        <v>353832403</v>
      </c>
      <c r="L55" s="71">
        <v>109129</v>
      </c>
      <c r="M55" s="71">
        <v>153841351</v>
      </c>
      <c r="N55" s="71">
        <v>0</v>
      </c>
      <c r="O55" s="71">
        <v>0</v>
      </c>
      <c r="P55" s="71">
        <v>0</v>
      </c>
      <c r="Q55" s="71">
        <v>0</v>
      </c>
      <c r="R55" s="71">
        <v>71</v>
      </c>
      <c r="S55" s="71">
        <v>593284</v>
      </c>
      <c r="T55" s="71">
        <v>0</v>
      </c>
      <c r="U55" s="71">
        <v>0</v>
      </c>
      <c r="V55" s="71">
        <v>0</v>
      </c>
      <c r="W55" s="71">
        <v>0</v>
      </c>
      <c r="X55" s="71">
        <v>0</v>
      </c>
      <c r="Y55" s="71">
        <v>0</v>
      </c>
      <c r="Z55" s="71">
        <v>508267037.56945002</v>
      </c>
      <c r="AA55" s="71">
        <v>671990441</v>
      </c>
      <c r="AB55" s="71">
        <v>3218299802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1676</v>
      </c>
      <c r="B56" s="70">
        <v>48</v>
      </c>
      <c r="C56" s="70">
        <v>18</v>
      </c>
      <c r="D56" s="70">
        <v>48</v>
      </c>
      <c r="E56" s="70">
        <v>2024</v>
      </c>
      <c r="F56" s="70" t="s">
        <v>1554</v>
      </c>
      <c r="G56" s="1073" t="s">
        <v>1673</v>
      </c>
      <c r="H56" s="70" t="s">
        <v>1674</v>
      </c>
      <c r="I56" s="1066"/>
      <c r="J56" s="73">
        <v>437089</v>
      </c>
      <c r="K56" s="71">
        <v>612230177</v>
      </c>
      <c r="L56" s="71">
        <v>155342</v>
      </c>
      <c r="M56" s="71">
        <v>216533780.99999997</v>
      </c>
      <c r="N56" s="71">
        <v>0</v>
      </c>
      <c r="O56" s="71">
        <v>0</v>
      </c>
      <c r="P56" s="71">
        <v>0</v>
      </c>
      <c r="Q56" s="71">
        <v>0</v>
      </c>
      <c r="R56" s="71">
        <v>0</v>
      </c>
      <c r="S56" s="71">
        <v>0</v>
      </c>
      <c r="T56" s="71">
        <v>0</v>
      </c>
      <c r="U56" s="71">
        <v>0</v>
      </c>
      <c r="V56" s="71">
        <v>0</v>
      </c>
      <c r="W56" s="71">
        <v>0</v>
      </c>
      <c r="X56" s="71">
        <v>0</v>
      </c>
      <c r="Y56" s="71">
        <v>0</v>
      </c>
      <c r="Z56" s="71">
        <v>828763958</v>
      </c>
      <c r="AA56" s="71">
        <v>1153599542</v>
      </c>
      <c r="AB56" s="71">
        <v>4212597491.0000005</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2414</v>
      </c>
      <c r="B57" s="70">
        <v>49</v>
      </c>
      <c r="C57" s="70">
        <v>18</v>
      </c>
      <c r="D57" s="70">
        <v>49</v>
      </c>
      <c r="E57" s="70">
        <v>2024</v>
      </c>
      <c r="F57" s="70" t="s">
        <v>1554</v>
      </c>
      <c r="G57" s="1073" t="s">
        <v>2411</v>
      </c>
      <c r="H57" s="70" t="s">
        <v>2412</v>
      </c>
      <c r="I57" s="1066"/>
      <c r="J57" s="73">
        <v>175703</v>
      </c>
      <c r="K57" s="71">
        <v>249567410</v>
      </c>
      <c r="L57" s="71">
        <v>204456</v>
      </c>
      <c r="M57" s="71">
        <v>288817789</v>
      </c>
      <c r="N57" s="71">
        <v>0</v>
      </c>
      <c r="O57" s="71">
        <v>0</v>
      </c>
      <c r="P57" s="71">
        <v>0</v>
      </c>
      <c r="Q57" s="71">
        <v>0</v>
      </c>
      <c r="R57" s="71">
        <v>0</v>
      </c>
      <c r="S57" s="71">
        <v>0</v>
      </c>
      <c r="T57" s="71">
        <v>0</v>
      </c>
      <c r="U57" s="71">
        <v>0</v>
      </c>
      <c r="V57" s="71">
        <v>0</v>
      </c>
      <c r="W57" s="71">
        <v>0</v>
      </c>
      <c r="X57" s="71">
        <v>0</v>
      </c>
      <c r="Y57" s="71">
        <v>0</v>
      </c>
      <c r="Z57" s="71">
        <v>538385199</v>
      </c>
      <c r="AA57" s="71">
        <v>430162565</v>
      </c>
      <c r="AB57" s="71">
        <v>2014699975</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2482</v>
      </c>
      <c r="B58" s="70">
        <v>50</v>
      </c>
      <c r="C58" s="70">
        <v>18</v>
      </c>
      <c r="D58" s="70">
        <v>50</v>
      </c>
      <c r="E58" s="70">
        <v>2024</v>
      </c>
      <c r="F58" s="70" t="s">
        <v>1554</v>
      </c>
      <c r="G58" s="1073" t="s">
        <v>2479</v>
      </c>
      <c r="H58" s="70" t="s">
        <v>2480</v>
      </c>
      <c r="I58" s="1066"/>
      <c r="J58" s="73">
        <v>116110</v>
      </c>
      <c r="K58" s="71">
        <v>159731137</v>
      </c>
      <c r="L58" s="71">
        <v>29195</v>
      </c>
      <c r="M58" s="71">
        <v>39957547</v>
      </c>
      <c r="N58" s="71">
        <v>0</v>
      </c>
      <c r="O58" s="71">
        <v>0</v>
      </c>
      <c r="P58" s="71">
        <v>0</v>
      </c>
      <c r="Q58" s="71">
        <v>0</v>
      </c>
      <c r="R58" s="71">
        <v>0</v>
      </c>
      <c r="S58" s="71">
        <v>0</v>
      </c>
      <c r="T58" s="71">
        <v>0</v>
      </c>
      <c r="U58" s="71">
        <v>0</v>
      </c>
      <c r="V58" s="71">
        <v>0</v>
      </c>
      <c r="W58" s="71">
        <v>0</v>
      </c>
      <c r="X58" s="71">
        <v>0</v>
      </c>
      <c r="Y58" s="71">
        <v>0</v>
      </c>
      <c r="Z58" s="71">
        <v>199688684</v>
      </c>
      <c r="AA58" s="71">
        <v>287665887</v>
      </c>
      <c r="AB58" s="71">
        <v>1819148194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1691</v>
      </c>
      <c r="B59" s="70">
        <v>51</v>
      </c>
      <c r="C59" s="70">
        <v>18</v>
      </c>
      <c r="D59" s="70">
        <v>51</v>
      </c>
      <c r="E59" s="70">
        <v>2024</v>
      </c>
      <c r="F59" s="70" t="s">
        <v>1554</v>
      </c>
      <c r="G59" s="1073" t="s">
        <v>1688</v>
      </c>
      <c r="H59" s="70" t="s">
        <v>1689</v>
      </c>
      <c r="I59" s="1066"/>
      <c r="J59" s="73">
        <v>320342</v>
      </c>
      <c r="K59" s="71">
        <v>449544629.00000006</v>
      </c>
      <c r="L59" s="71">
        <v>105445</v>
      </c>
      <c r="M59" s="71">
        <v>147374606</v>
      </c>
      <c r="N59" s="71">
        <v>1000</v>
      </c>
      <c r="O59" s="71">
        <v>1984596</v>
      </c>
      <c r="P59" s="71">
        <v>0</v>
      </c>
      <c r="Q59" s="71">
        <v>0</v>
      </c>
      <c r="R59" s="71">
        <v>0</v>
      </c>
      <c r="S59" s="71">
        <v>0</v>
      </c>
      <c r="T59" s="71">
        <v>0</v>
      </c>
      <c r="U59" s="71">
        <v>0</v>
      </c>
      <c r="V59" s="71">
        <v>0</v>
      </c>
      <c r="W59" s="71">
        <v>0</v>
      </c>
      <c r="X59" s="71">
        <v>0</v>
      </c>
      <c r="Y59" s="71">
        <v>0</v>
      </c>
      <c r="Z59" s="71">
        <v>598903831.00000012</v>
      </c>
      <c r="AA59" s="71">
        <v>938584897</v>
      </c>
      <c r="AB59" s="71">
        <v>3030736678</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2218</v>
      </c>
      <c r="B60" s="70">
        <v>52</v>
      </c>
      <c r="C60" s="70">
        <v>18</v>
      </c>
      <c r="D60" s="70">
        <v>52</v>
      </c>
      <c r="E60" s="70">
        <v>2024</v>
      </c>
      <c r="F60" s="70" t="s">
        <v>1554</v>
      </c>
      <c r="G60" s="1073" t="s">
        <v>2197</v>
      </c>
      <c r="H60" s="70" t="s">
        <v>2198</v>
      </c>
      <c r="I60" s="1066"/>
      <c r="J60" s="73">
        <v>103205</v>
      </c>
      <c r="K60" s="71">
        <v>148241189.00000003</v>
      </c>
      <c r="L60" s="71">
        <v>177549</v>
      </c>
      <c r="M60" s="71">
        <v>253508049</v>
      </c>
      <c r="N60" s="71">
        <v>4100</v>
      </c>
      <c r="O60" s="71">
        <v>10147774</v>
      </c>
      <c r="P60" s="71">
        <v>0</v>
      </c>
      <c r="Q60" s="71">
        <v>0</v>
      </c>
      <c r="R60" s="71">
        <v>0</v>
      </c>
      <c r="S60" s="71">
        <v>0</v>
      </c>
      <c r="T60" s="71">
        <v>0</v>
      </c>
      <c r="U60" s="71">
        <v>0</v>
      </c>
      <c r="V60" s="71">
        <v>20</v>
      </c>
      <c r="W60" s="71">
        <v>0</v>
      </c>
      <c r="X60" s="71">
        <v>0</v>
      </c>
      <c r="Y60" s="71">
        <v>121414.00000000001</v>
      </c>
      <c r="Z60" s="71">
        <v>412018426.00000006</v>
      </c>
      <c r="AA60" s="71">
        <v>359048393</v>
      </c>
      <c r="AB60" s="71">
        <v>1001510047</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1679</v>
      </c>
      <c r="B61" s="70">
        <v>53</v>
      </c>
      <c r="C61" s="70">
        <v>18</v>
      </c>
      <c r="D61" s="70">
        <v>53</v>
      </c>
      <c r="E61" s="70">
        <v>2024</v>
      </c>
      <c r="F61" s="70" t="s">
        <v>1554</v>
      </c>
      <c r="G61" s="1073" t="s">
        <v>1677</v>
      </c>
      <c r="H61" s="70" t="s">
        <v>1664</v>
      </c>
      <c r="I61" s="1066"/>
      <c r="J61" s="73">
        <v>119252</v>
      </c>
      <c r="K61" s="71">
        <v>141056691</v>
      </c>
      <c r="L61" s="71">
        <v>270144</v>
      </c>
      <c r="M61" s="71">
        <v>319970371</v>
      </c>
      <c r="N61" s="71">
        <v>30500</v>
      </c>
      <c r="O61" s="71">
        <v>65945349.000000007</v>
      </c>
      <c r="P61" s="71">
        <v>0</v>
      </c>
      <c r="Q61" s="71">
        <v>0</v>
      </c>
      <c r="R61" s="71">
        <v>11</v>
      </c>
      <c r="S61" s="71">
        <v>94709.999999999985</v>
      </c>
      <c r="T61" s="71">
        <v>0</v>
      </c>
      <c r="U61" s="71">
        <v>0</v>
      </c>
      <c r="V61" s="71">
        <v>0</v>
      </c>
      <c r="W61" s="71">
        <v>0</v>
      </c>
      <c r="X61" s="71">
        <v>0</v>
      </c>
      <c r="Y61" s="71">
        <v>2943</v>
      </c>
      <c r="Z61" s="71">
        <v>527070064.02838987</v>
      </c>
      <c r="AA61" s="71">
        <v>324020976</v>
      </c>
      <c r="AB61" s="71">
        <v>1247688016</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2418</v>
      </c>
      <c r="B62" s="70">
        <v>54</v>
      </c>
      <c r="C62" s="70">
        <v>18</v>
      </c>
      <c r="D62" s="70">
        <v>54</v>
      </c>
      <c r="E62" s="70">
        <v>2024</v>
      </c>
      <c r="F62" s="70" t="s">
        <v>1554</v>
      </c>
      <c r="G62" s="1073" t="s">
        <v>2415</v>
      </c>
      <c r="H62" s="70" t="s">
        <v>2416</v>
      </c>
      <c r="I62" s="1066"/>
      <c r="J62" s="73">
        <v>266927</v>
      </c>
      <c r="K62" s="71">
        <v>378171951</v>
      </c>
      <c r="L62" s="71">
        <v>171491</v>
      </c>
      <c r="M62" s="71">
        <v>241680316</v>
      </c>
      <c r="N62" s="71">
        <v>0</v>
      </c>
      <c r="O62" s="71">
        <v>0</v>
      </c>
      <c r="P62" s="71">
        <v>0</v>
      </c>
      <c r="Q62" s="71">
        <v>0</v>
      </c>
      <c r="R62" s="71">
        <v>0</v>
      </c>
      <c r="S62" s="71">
        <v>0</v>
      </c>
      <c r="T62" s="71">
        <v>0</v>
      </c>
      <c r="U62" s="71">
        <v>0</v>
      </c>
      <c r="V62" s="71">
        <v>0</v>
      </c>
      <c r="W62" s="71">
        <v>0</v>
      </c>
      <c r="X62" s="71">
        <v>0</v>
      </c>
      <c r="Y62" s="71">
        <v>0</v>
      </c>
      <c r="Z62" s="71">
        <v>619852267</v>
      </c>
      <c r="AA62" s="71">
        <v>554506212</v>
      </c>
      <c r="AB62" s="71">
        <v>2437924047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1711</v>
      </c>
      <c r="B63" s="70">
        <v>55</v>
      </c>
      <c r="C63" s="70">
        <v>18</v>
      </c>
      <c r="D63" s="70">
        <v>55</v>
      </c>
      <c r="E63" s="70">
        <v>2024</v>
      </c>
      <c r="F63" s="70" t="s">
        <v>1554</v>
      </c>
      <c r="G63" s="1073" t="s">
        <v>1708</v>
      </c>
      <c r="H63" s="70" t="s">
        <v>1709</v>
      </c>
      <c r="I63" s="1066"/>
      <c r="J63" s="73">
        <v>223468</v>
      </c>
      <c r="K63" s="71">
        <v>311782518</v>
      </c>
      <c r="L63" s="71">
        <v>76397</v>
      </c>
      <c r="M63" s="71">
        <v>106253880.00000001</v>
      </c>
      <c r="N63" s="71">
        <v>0</v>
      </c>
      <c r="O63" s="71">
        <v>0</v>
      </c>
      <c r="P63" s="71">
        <v>0</v>
      </c>
      <c r="Q63" s="71">
        <v>0</v>
      </c>
      <c r="R63" s="71">
        <v>0</v>
      </c>
      <c r="S63" s="71">
        <v>0</v>
      </c>
      <c r="T63" s="71">
        <v>0</v>
      </c>
      <c r="U63" s="71">
        <v>0</v>
      </c>
      <c r="V63" s="71">
        <v>0</v>
      </c>
      <c r="W63" s="71">
        <v>0</v>
      </c>
      <c r="X63" s="71">
        <v>0</v>
      </c>
      <c r="Y63" s="71">
        <v>1961.9999999999998</v>
      </c>
      <c r="Z63" s="71">
        <v>418038359.99999994</v>
      </c>
      <c r="AA63" s="71">
        <v>635548168</v>
      </c>
      <c r="AB63" s="71">
        <v>645183406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1576</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1576</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1576</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1576</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1576</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1576</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1576</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1576</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2421</v>
      </c>
      <c r="B190" s="70">
        <v>182</v>
      </c>
      <c r="C190" s="70">
        <v>16</v>
      </c>
      <c r="D190" s="70">
        <v>2</v>
      </c>
      <c r="E190" s="70">
        <v>2022</v>
      </c>
      <c r="F190" s="70" t="s">
        <v>161</v>
      </c>
      <c r="G190" s="1073" t="s">
        <v>2419</v>
      </c>
      <c r="H190" s="70" t="s">
        <v>2420</v>
      </c>
      <c r="I190" s="1066"/>
      <c r="J190" s="73"/>
      <c r="K190" s="71"/>
      <c r="L190" s="71"/>
      <c r="M190" s="71"/>
      <c r="N190" s="71"/>
      <c r="O190" s="71"/>
      <c r="P190" s="71"/>
      <c r="Q190" s="71"/>
      <c r="R190" s="71"/>
      <c r="S190" s="71"/>
      <c r="T190" s="71"/>
      <c r="U190" s="71"/>
      <c r="V190" s="71"/>
      <c r="W190" s="71"/>
      <c r="X190" s="71"/>
      <c r="Y190" s="71"/>
      <c r="Z190" s="71"/>
      <c r="AA190" s="71"/>
      <c r="AB190" s="71"/>
      <c r="AC190" s="72"/>
      <c r="AD190" s="71">
        <v>43166377.631230317</v>
      </c>
      <c r="AE190" s="71">
        <v>2194179.7107716277</v>
      </c>
      <c r="AF190" s="71">
        <v>2337200.1262232051</v>
      </c>
      <c r="AG190" s="71">
        <v>75170841.573906571</v>
      </c>
      <c r="AH190" s="71">
        <v>99734228.447281986</v>
      </c>
      <c r="AI190" s="71">
        <v>0</v>
      </c>
      <c r="AJ190" s="71">
        <v>0</v>
      </c>
      <c r="AK190" s="71">
        <v>7956565.6267776471</v>
      </c>
      <c r="AL190" s="71">
        <v>0</v>
      </c>
      <c r="AM190" s="71">
        <v>0</v>
      </c>
      <c r="AN190" s="71">
        <v>230559393.11619136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2441</v>
      </c>
      <c r="B191" s="70">
        <v>183</v>
      </c>
      <c r="C191" s="70">
        <v>16</v>
      </c>
      <c r="D191" s="70">
        <v>3</v>
      </c>
      <c r="E191" s="70">
        <v>2022</v>
      </c>
      <c r="F191" s="70" t="s">
        <v>161</v>
      </c>
      <c r="G191" s="1073" t="s">
        <v>2439</v>
      </c>
      <c r="H191" s="70" t="s">
        <v>2440</v>
      </c>
      <c r="I191" s="1066"/>
      <c r="J191" s="73"/>
      <c r="K191" s="71"/>
      <c r="L191" s="71"/>
      <c r="M191" s="71"/>
      <c r="N191" s="71"/>
      <c r="O191" s="71"/>
      <c r="P191" s="71"/>
      <c r="Q191" s="71"/>
      <c r="R191" s="71"/>
      <c r="S191" s="71"/>
      <c r="T191" s="71"/>
      <c r="U191" s="71"/>
      <c r="V191" s="71"/>
      <c r="W191" s="71"/>
      <c r="X191" s="71"/>
      <c r="Y191" s="71"/>
      <c r="Z191" s="71"/>
      <c r="AA191" s="71"/>
      <c r="AB191" s="71"/>
      <c r="AC191" s="72"/>
      <c r="AD191" s="71">
        <v>41352716.909853958</v>
      </c>
      <c r="AE191" s="71">
        <v>1329944.6959513484</v>
      </c>
      <c r="AF191" s="71">
        <v>1372821.4333641154</v>
      </c>
      <c r="AG191" s="71">
        <v>35368017.550237499</v>
      </c>
      <c r="AH191" s="71">
        <v>45380068.302720152</v>
      </c>
      <c r="AI191" s="71">
        <v>0</v>
      </c>
      <c r="AJ191" s="71">
        <v>0</v>
      </c>
      <c r="AK191" s="71">
        <v>3672121.998349552</v>
      </c>
      <c r="AL191" s="71">
        <v>0</v>
      </c>
      <c r="AM191" s="71">
        <v>0</v>
      </c>
      <c r="AN191" s="71">
        <v>128475690.89047661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2453</v>
      </c>
      <c r="B192" s="70">
        <v>184</v>
      </c>
      <c r="C192" s="70">
        <v>16</v>
      </c>
      <c r="D192" s="70">
        <v>4</v>
      </c>
      <c r="E192" s="70">
        <v>2022</v>
      </c>
      <c r="F192" s="70" t="s">
        <v>161</v>
      </c>
      <c r="G192" s="1073" t="s">
        <v>2451</v>
      </c>
      <c r="H192" s="70" t="s">
        <v>2452</v>
      </c>
      <c r="I192" s="1066"/>
      <c r="J192" s="73"/>
      <c r="K192" s="71"/>
      <c r="L192" s="71"/>
      <c r="M192" s="71"/>
      <c r="N192" s="71"/>
      <c r="O192" s="71"/>
      <c r="P192" s="71"/>
      <c r="Q192" s="71"/>
      <c r="R192" s="71"/>
      <c r="S192" s="71"/>
      <c r="T192" s="71"/>
      <c r="U192" s="71"/>
      <c r="V192" s="71"/>
      <c r="W192" s="71"/>
      <c r="X192" s="71"/>
      <c r="Y192" s="71"/>
      <c r="Z192" s="71"/>
      <c r="AA192" s="71"/>
      <c r="AB192" s="71"/>
      <c r="AC192" s="72"/>
      <c r="AD192" s="71">
        <v>69748972.202908158</v>
      </c>
      <c r="AE192" s="71">
        <v>4157794.9564586934</v>
      </c>
      <c r="AF192" s="71">
        <v>499207.79395058745</v>
      </c>
      <c r="AG192" s="71">
        <v>98495714.93941243</v>
      </c>
      <c r="AH192" s="71">
        <v>158695586.25025931</v>
      </c>
      <c r="AI192" s="71">
        <v>0</v>
      </c>
      <c r="AJ192" s="71">
        <v>0</v>
      </c>
      <c r="AK192" s="71">
        <v>11464825.088524571</v>
      </c>
      <c r="AL192" s="71">
        <v>0</v>
      </c>
      <c r="AM192" s="71">
        <v>0</v>
      </c>
      <c r="AN192" s="71">
        <v>343062101.23151374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2405</v>
      </c>
      <c r="B193" s="70">
        <v>185</v>
      </c>
      <c r="C193" s="70">
        <v>16</v>
      </c>
      <c r="D193" s="70">
        <v>5</v>
      </c>
      <c r="E193" s="70">
        <v>2022</v>
      </c>
      <c r="F193" s="70" t="s">
        <v>161</v>
      </c>
      <c r="G193" s="1073" t="s">
        <v>2403</v>
      </c>
      <c r="H193" s="70" t="s">
        <v>2404</v>
      </c>
      <c r="I193" s="1066"/>
      <c r="J193" s="73"/>
      <c r="K193" s="71"/>
      <c r="L193" s="71"/>
      <c r="M193" s="71"/>
      <c r="N193" s="71"/>
      <c r="O193" s="71"/>
      <c r="P193" s="71"/>
      <c r="Q193" s="71"/>
      <c r="R193" s="71"/>
      <c r="S193" s="71"/>
      <c r="T193" s="71"/>
      <c r="U193" s="71"/>
      <c r="V193" s="71"/>
      <c r="W193" s="71"/>
      <c r="X193" s="71"/>
      <c r="Y193" s="71"/>
      <c r="Z193" s="71"/>
      <c r="AA193" s="71"/>
      <c r="AB193" s="71"/>
      <c r="AC193" s="72"/>
      <c r="AD193" s="71">
        <v>1086505821.1223035</v>
      </c>
      <c r="AE193" s="71">
        <v>5296875.0289956685</v>
      </c>
      <c r="AF193" s="71">
        <v>2178361.2826934722</v>
      </c>
      <c r="AG193" s="71">
        <v>348164275.96988928</v>
      </c>
      <c r="AH193" s="71">
        <v>322851861.81148231</v>
      </c>
      <c r="AI193" s="71">
        <v>0</v>
      </c>
      <c r="AJ193" s="71">
        <v>0</v>
      </c>
      <c r="AK193" s="71">
        <v>24384785.657722924</v>
      </c>
      <c r="AL193" s="71">
        <v>0</v>
      </c>
      <c r="AM193" s="71">
        <v>0</v>
      </c>
      <c r="AN193" s="71">
        <v>1789381980.8730874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1642</v>
      </c>
      <c r="B194" s="70">
        <v>186</v>
      </c>
      <c r="C194" s="70">
        <v>16</v>
      </c>
      <c r="D194" s="70">
        <v>6</v>
      </c>
      <c r="E194" s="70">
        <v>2022</v>
      </c>
      <c r="F194" s="70" t="s">
        <v>161</v>
      </c>
      <c r="G194" s="1073" t="s">
        <v>1640</v>
      </c>
      <c r="H194" s="70" t="s">
        <v>1641</v>
      </c>
      <c r="I194" s="1066"/>
      <c r="J194" s="73"/>
      <c r="K194" s="71"/>
      <c r="L194" s="71"/>
      <c r="M194" s="71"/>
      <c r="N194" s="71"/>
      <c r="O194" s="71"/>
      <c r="P194" s="71"/>
      <c r="Q194" s="71"/>
      <c r="R194" s="71"/>
      <c r="S194" s="71"/>
      <c r="T194" s="71"/>
      <c r="U194" s="71"/>
      <c r="V194" s="71"/>
      <c r="W194" s="71"/>
      <c r="X194" s="71"/>
      <c r="Y194" s="71"/>
      <c r="Z194" s="71"/>
      <c r="AA194" s="71"/>
      <c r="AB194" s="71"/>
      <c r="AC194" s="72"/>
      <c r="AD194" s="71">
        <v>238494300.20307958</v>
      </c>
      <c r="AE194" s="71">
        <v>14064432.37015829</v>
      </c>
      <c r="AF194" s="71">
        <v>2575458.3915178035</v>
      </c>
      <c r="AG194" s="71">
        <v>663866698.52678323</v>
      </c>
      <c r="AH194" s="71">
        <v>687421235.51377892</v>
      </c>
      <c r="AI194" s="71">
        <v>0</v>
      </c>
      <c r="AJ194" s="71">
        <v>0</v>
      </c>
      <c r="AK194" s="71">
        <v>49094326.460879743</v>
      </c>
      <c r="AL194" s="71">
        <v>0</v>
      </c>
      <c r="AM194" s="71">
        <v>0</v>
      </c>
      <c r="AN194" s="71">
        <v>1655516451.4661975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1667</v>
      </c>
      <c r="B195" s="70">
        <v>187</v>
      </c>
      <c r="C195" s="70">
        <v>16</v>
      </c>
      <c r="D195" s="70">
        <v>7</v>
      </c>
      <c r="E195" s="70">
        <v>2022</v>
      </c>
      <c r="F195" s="70" t="s">
        <v>161</v>
      </c>
      <c r="G195" s="1073" t="s">
        <v>1665</v>
      </c>
      <c r="H195" s="70" t="s">
        <v>1666</v>
      </c>
      <c r="I195" s="1066"/>
      <c r="J195" s="73"/>
      <c r="K195" s="71"/>
      <c r="L195" s="71"/>
      <c r="M195" s="71"/>
      <c r="N195" s="71"/>
      <c r="O195" s="71"/>
      <c r="P195" s="71"/>
      <c r="Q195" s="71"/>
      <c r="R195" s="71"/>
      <c r="S195" s="71"/>
      <c r="T195" s="71"/>
      <c r="U195" s="71"/>
      <c r="V195" s="71"/>
      <c r="W195" s="71"/>
      <c r="X195" s="71"/>
      <c r="Y195" s="71"/>
      <c r="Z195" s="71"/>
      <c r="AA195" s="71"/>
      <c r="AB195" s="71"/>
      <c r="AC195" s="72"/>
      <c r="AD195" s="71">
        <v>294673825.46903104</v>
      </c>
      <c r="AE195" s="71">
        <v>4253990.7266595373</v>
      </c>
      <c r="AF195" s="71">
        <v>5298409.9948846437</v>
      </c>
      <c r="AG195" s="71">
        <v>248128294.03773847</v>
      </c>
      <c r="AH195" s="71">
        <v>232377603.478012</v>
      </c>
      <c r="AI195" s="71">
        <v>0</v>
      </c>
      <c r="AJ195" s="71">
        <v>0</v>
      </c>
      <c r="AK195" s="71">
        <v>17339342.220281884</v>
      </c>
      <c r="AL195" s="71">
        <v>0</v>
      </c>
      <c r="AM195" s="71">
        <v>0</v>
      </c>
      <c r="AN195" s="71">
        <v>802071465.92660749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1698</v>
      </c>
      <c r="B196" s="70">
        <v>188</v>
      </c>
      <c r="C196" s="70">
        <v>16</v>
      </c>
      <c r="D196" s="70">
        <v>8</v>
      </c>
      <c r="E196" s="70">
        <v>2022</v>
      </c>
      <c r="F196" s="70" t="s">
        <v>161</v>
      </c>
      <c r="G196" s="1073" t="s">
        <v>1696</v>
      </c>
      <c r="H196" s="70" t="s">
        <v>1697</v>
      </c>
      <c r="I196" s="1066"/>
      <c r="J196" s="73"/>
      <c r="K196" s="71"/>
      <c r="L196" s="71"/>
      <c r="M196" s="71"/>
      <c r="N196" s="71"/>
      <c r="O196" s="71"/>
      <c r="P196" s="71"/>
      <c r="Q196" s="71"/>
      <c r="R196" s="71"/>
      <c r="S196" s="71"/>
      <c r="T196" s="71"/>
      <c r="U196" s="71"/>
      <c r="V196" s="71"/>
      <c r="W196" s="71"/>
      <c r="X196" s="71"/>
      <c r="Y196" s="71"/>
      <c r="Z196" s="71"/>
      <c r="AA196" s="71"/>
      <c r="AB196" s="71"/>
      <c r="AC196" s="72"/>
      <c r="AD196" s="71">
        <v>246843959.68823311</v>
      </c>
      <c r="AE196" s="71">
        <v>1998734.33639531</v>
      </c>
      <c r="AF196" s="71">
        <v>1055143.7463046508</v>
      </c>
      <c r="AG196" s="71">
        <v>121442786.96707678</v>
      </c>
      <c r="AH196" s="71">
        <v>131578582.04672574</v>
      </c>
      <c r="AI196" s="71">
        <v>0</v>
      </c>
      <c r="AJ196" s="71">
        <v>0</v>
      </c>
      <c r="AK196" s="71">
        <v>9391815.5041127373</v>
      </c>
      <c r="AL196" s="71">
        <v>0</v>
      </c>
      <c r="AM196" s="71">
        <v>0</v>
      </c>
      <c r="AN196" s="71">
        <v>512311022.28884828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2477</v>
      </c>
      <c r="B197" s="70">
        <v>189</v>
      </c>
      <c r="C197" s="70">
        <v>16</v>
      </c>
      <c r="D197" s="70">
        <v>9</v>
      </c>
      <c r="E197" s="70">
        <v>2022</v>
      </c>
      <c r="F197" s="70" t="s">
        <v>161</v>
      </c>
      <c r="G197" s="1073" t="s">
        <v>2475</v>
      </c>
      <c r="H197" s="70" t="s">
        <v>2476</v>
      </c>
      <c r="I197" s="1066"/>
      <c r="J197" s="73"/>
      <c r="K197" s="71"/>
      <c r="L197" s="71"/>
      <c r="M197" s="71"/>
      <c r="N197" s="71"/>
      <c r="O197" s="71"/>
      <c r="P197" s="71"/>
      <c r="Q197" s="71"/>
      <c r="R197" s="71"/>
      <c r="S197" s="71"/>
      <c r="T197" s="71"/>
      <c r="U197" s="71"/>
      <c r="V197" s="71"/>
      <c r="W197" s="71"/>
      <c r="X197" s="71"/>
      <c r="Y197" s="71"/>
      <c r="Z197" s="71"/>
      <c r="AA197" s="71"/>
      <c r="AB197" s="71"/>
      <c r="AC197" s="72"/>
      <c r="AD197" s="71">
        <v>28570236.673007198</v>
      </c>
      <c r="AE197" s="71">
        <v>969592.28694501286</v>
      </c>
      <c r="AF197" s="71">
        <v>181530.1068911227</v>
      </c>
      <c r="AG197" s="71">
        <v>71206833.69070822</v>
      </c>
      <c r="AH197" s="71">
        <v>93080308.08809559</v>
      </c>
      <c r="AI197" s="71">
        <v>0</v>
      </c>
      <c r="AJ197" s="71">
        <v>0</v>
      </c>
      <c r="AK197" s="71">
        <v>6174996.3458426725</v>
      </c>
      <c r="AL197" s="71">
        <v>0</v>
      </c>
      <c r="AM197" s="71">
        <v>0</v>
      </c>
      <c r="AN197" s="71">
        <v>200183497.19148982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1682</v>
      </c>
      <c r="B198" s="70">
        <v>190</v>
      </c>
      <c r="C198" s="70">
        <v>16</v>
      </c>
      <c r="D198" s="70">
        <v>10</v>
      </c>
      <c r="E198" s="70">
        <v>2022</v>
      </c>
      <c r="F198" s="70" t="s">
        <v>161</v>
      </c>
      <c r="G198" s="1073" t="s">
        <v>1680</v>
      </c>
      <c r="H198" s="70" t="s">
        <v>1681</v>
      </c>
      <c r="I198" s="1066"/>
      <c r="J198" s="73"/>
      <c r="K198" s="71"/>
      <c r="L198" s="71"/>
      <c r="M198" s="71"/>
      <c r="N198" s="71"/>
      <c r="O198" s="71"/>
      <c r="P198" s="71"/>
      <c r="Q198" s="71"/>
      <c r="R198" s="71"/>
      <c r="S198" s="71"/>
      <c r="T198" s="71"/>
      <c r="U198" s="71"/>
      <c r="V198" s="71"/>
      <c r="W198" s="71"/>
      <c r="X198" s="71"/>
      <c r="Y198" s="71"/>
      <c r="Z198" s="71"/>
      <c r="AA198" s="71"/>
      <c r="AB198" s="71"/>
      <c r="AC198" s="72"/>
      <c r="AD198" s="71">
        <v>244503656.00806588</v>
      </c>
      <c r="AE198" s="71">
        <v>693220.31224100129</v>
      </c>
      <c r="AF198" s="71">
        <v>884959.27109422314</v>
      </c>
      <c r="AG198" s="71">
        <v>63522935.711839862</v>
      </c>
      <c r="AH198" s="71">
        <v>41021460.446017735</v>
      </c>
      <c r="AI198" s="71">
        <v>0</v>
      </c>
      <c r="AJ198" s="71">
        <v>0</v>
      </c>
      <c r="AK198" s="71">
        <v>3129270.8526620385</v>
      </c>
      <c r="AL198" s="71">
        <v>0</v>
      </c>
      <c r="AM198" s="71">
        <v>0</v>
      </c>
      <c r="AN198" s="71">
        <v>353755502.60192072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2485</v>
      </c>
      <c r="B199" s="70">
        <v>191</v>
      </c>
      <c r="C199" s="70">
        <v>16</v>
      </c>
      <c r="D199" s="70">
        <v>11</v>
      </c>
      <c r="E199" s="70">
        <v>2022</v>
      </c>
      <c r="F199" s="70" t="s">
        <v>161</v>
      </c>
      <c r="G199" s="1073" t="s">
        <v>2483</v>
      </c>
      <c r="H199" s="70" t="s">
        <v>2484</v>
      </c>
      <c r="I199" s="1066"/>
      <c r="J199" s="73"/>
      <c r="K199" s="71"/>
      <c r="L199" s="71"/>
      <c r="M199" s="71"/>
      <c r="N199" s="71"/>
      <c r="O199" s="71"/>
      <c r="P199" s="71"/>
      <c r="Q199" s="71"/>
      <c r="R199" s="71"/>
      <c r="S199" s="71"/>
      <c r="T199" s="71"/>
      <c r="U199" s="71"/>
      <c r="V199" s="71"/>
      <c r="W199" s="71"/>
      <c r="X199" s="71"/>
      <c r="Y199" s="71"/>
      <c r="Z199" s="71"/>
      <c r="AA199" s="71"/>
      <c r="AB199" s="71"/>
      <c r="AC199" s="72"/>
      <c r="AD199" s="71">
        <v>36473495.851687819</v>
      </c>
      <c r="AE199" s="71">
        <v>1529970.821289611</v>
      </c>
      <c r="AF199" s="71">
        <v>0</v>
      </c>
      <c r="AG199" s="71">
        <v>34281112.162908912</v>
      </c>
      <c r="AH199" s="71">
        <v>60117300.380943067</v>
      </c>
      <c r="AI199" s="71">
        <v>0</v>
      </c>
      <c r="AJ199" s="71">
        <v>0</v>
      </c>
      <c r="AK199" s="71">
        <v>4307170.0322437463</v>
      </c>
      <c r="AL199" s="71">
        <v>0</v>
      </c>
      <c r="AM199" s="71">
        <v>0</v>
      </c>
      <c r="AN199" s="71">
        <v>136709049.24907318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2449</v>
      </c>
      <c r="B200" s="70">
        <v>192</v>
      </c>
      <c r="C200" s="70">
        <v>16</v>
      </c>
      <c r="D200" s="70">
        <v>12</v>
      </c>
      <c r="E200" s="70">
        <v>2022</v>
      </c>
      <c r="F200" s="70" t="s">
        <v>161</v>
      </c>
      <c r="G200" s="1073" t="s">
        <v>2447</v>
      </c>
      <c r="H200" s="70" t="s">
        <v>2448</v>
      </c>
      <c r="I200" s="1066"/>
      <c r="J200" s="73"/>
      <c r="K200" s="71"/>
      <c r="L200" s="71"/>
      <c r="M200" s="71"/>
      <c r="N200" s="71"/>
      <c r="O200" s="71"/>
      <c r="P200" s="71"/>
      <c r="Q200" s="71"/>
      <c r="R200" s="71"/>
      <c r="S200" s="71"/>
      <c r="T200" s="71"/>
      <c r="U200" s="71"/>
      <c r="V200" s="71"/>
      <c r="W200" s="71"/>
      <c r="X200" s="71"/>
      <c r="Y200" s="71"/>
      <c r="Z200" s="71"/>
      <c r="AA200" s="71"/>
      <c r="AB200" s="71"/>
      <c r="AC200" s="72"/>
      <c r="AD200" s="71">
        <v>533979524.56293976</v>
      </c>
      <c r="AE200" s="71">
        <v>3553135.8294819607</v>
      </c>
      <c r="AF200" s="71">
        <v>1622425.3303394092</v>
      </c>
      <c r="AG200" s="71">
        <v>172434342.9191283</v>
      </c>
      <c r="AH200" s="71">
        <v>166219570.91544142</v>
      </c>
      <c r="AI200" s="71">
        <v>0</v>
      </c>
      <c r="AJ200" s="71">
        <v>0</v>
      </c>
      <c r="AK200" s="71">
        <v>11986628.485223724</v>
      </c>
      <c r="AL200" s="71">
        <v>0</v>
      </c>
      <c r="AM200" s="71">
        <v>0</v>
      </c>
      <c r="AN200" s="71">
        <v>889795628.04255462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2501</v>
      </c>
      <c r="B201" s="70">
        <v>193</v>
      </c>
      <c r="C201" s="70">
        <v>16</v>
      </c>
      <c r="D201" s="70">
        <v>13</v>
      </c>
      <c r="E201" s="70">
        <v>2022</v>
      </c>
      <c r="F201" s="70" t="s">
        <v>161</v>
      </c>
      <c r="G201" s="1073" t="s">
        <v>2499</v>
      </c>
      <c r="H201" s="70" t="s">
        <v>2500</v>
      </c>
      <c r="I201" s="1066"/>
      <c r="J201" s="73"/>
      <c r="K201" s="71"/>
      <c r="L201" s="71"/>
      <c r="M201" s="71"/>
      <c r="N201" s="71"/>
      <c r="O201" s="71"/>
      <c r="P201" s="71"/>
      <c r="Q201" s="71"/>
      <c r="R201" s="71"/>
      <c r="S201" s="71"/>
      <c r="T201" s="71"/>
      <c r="U201" s="71"/>
      <c r="V201" s="71"/>
      <c r="W201" s="71"/>
      <c r="X201" s="71"/>
      <c r="Y201" s="71"/>
      <c r="Z201" s="71"/>
      <c r="AA201" s="71"/>
      <c r="AB201" s="71"/>
      <c r="AC201" s="72"/>
      <c r="AD201" s="71">
        <v>1201910390.089838</v>
      </c>
      <c r="AE201" s="71">
        <v>14708791.338805212</v>
      </c>
      <c r="AF201" s="71">
        <v>8032707.2299321806</v>
      </c>
      <c r="AG201" s="71">
        <v>712637945.07798171</v>
      </c>
      <c r="AH201" s="71">
        <v>695865002.44529939</v>
      </c>
      <c r="AI201" s="71">
        <v>0</v>
      </c>
      <c r="AJ201" s="71">
        <v>0</v>
      </c>
      <c r="AK201" s="71">
        <v>49639372.770572178</v>
      </c>
      <c r="AL201" s="71">
        <v>0</v>
      </c>
      <c r="AM201" s="71">
        <v>0</v>
      </c>
      <c r="AN201" s="71">
        <v>2682794208.9524288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2461</v>
      </c>
      <c r="B202" s="70">
        <v>194</v>
      </c>
      <c r="C202" s="70">
        <v>16</v>
      </c>
      <c r="D202" s="70">
        <v>14</v>
      </c>
      <c r="E202" s="70">
        <v>2022</v>
      </c>
      <c r="F202" s="70" t="s">
        <v>161</v>
      </c>
      <c r="G202" s="1073" t="s">
        <v>2459</v>
      </c>
      <c r="H202" s="70" t="s">
        <v>2460</v>
      </c>
      <c r="I202" s="1066"/>
      <c r="J202" s="73"/>
      <c r="K202" s="71"/>
      <c r="L202" s="71"/>
      <c r="M202" s="71"/>
      <c r="N202" s="71"/>
      <c r="O202" s="71"/>
      <c r="P202" s="71"/>
      <c r="Q202" s="71"/>
      <c r="R202" s="71"/>
      <c r="S202" s="71"/>
      <c r="T202" s="71"/>
      <c r="U202" s="71"/>
      <c r="V202" s="71"/>
      <c r="W202" s="71"/>
      <c r="X202" s="71"/>
      <c r="Y202" s="71"/>
      <c r="Z202" s="71"/>
      <c r="AA202" s="71"/>
      <c r="AB202" s="71"/>
      <c r="AC202" s="72"/>
      <c r="AD202" s="71">
        <v>70242293.989646375</v>
      </c>
      <c r="AE202" s="71">
        <v>2556059.0367652783</v>
      </c>
      <c r="AF202" s="71">
        <v>294986.42369807436</v>
      </c>
      <c r="AG202" s="71">
        <v>109928564.65532321</v>
      </c>
      <c r="AH202" s="71">
        <v>152646567.74190804</v>
      </c>
      <c r="AI202" s="71">
        <v>0</v>
      </c>
      <c r="AJ202" s="71">
        <v>0</v>
      </c>
      <c r="AK202" s="71">
        <v>10844884.948076008</v>
      </c>
      <c r="AL202" s="71">
        <v>0</v>
      </c>
      <c r="AM202" s="71">
        <v>0</v>
      </c>
      <c r="AN202" s="71">
        <v>346513356.79541695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1650</v>
      </c>
      <c r="B203" s="70">
        <v>195</v>
      </c>
      <c r="C203" s="70">
        <v>16</v>
      </c>
      <c r="D203" s="70">
        <v>15</v>
      </c>
      <c r="E203" s="70">
        <v>2022</v>
      </c>
      <c r="F203" s="70" t="s">
        <v>161</v>
      </c>
      <c r="G203" s="1073" t="s">
        <v>1648</v>
      </c>
      <c r="H203" s="70" t="s">
        <v>1649</v>
      </c>
      <c r="I203" s="1066"/>
      <c r="J203" s="73"/>
      <c r="K203" s="71"/>
      <c r="L203" s="71"/>
      <c r="M203" s="71"/>
      <c r="N203" s="71"/>
      <c r="O203" s="71"/>
      <c r="P203" s="71"/>
      <c r="Q203" s="71"/>
      <c r="R203" s="71"/>
      <c r="S203" s="71"/>
      <c r="T203" s="71"/>
      <c r="U203" s="71"/>
      <c r="V203" s="71"/>
      <c r="W203" s="71"/>
      <c r="X203" s="71"/>
      <c r="Y203" s="71"/>
      <c r="Z203" s="71"/>
      <c r="AA203" s="71"/>
      <c r="AB203" s="71"/>
      <c r="AC203" s="72"/>
      <c r="AD203" s="71">
        <v>366304334.85490423</v>
      </c>
      <c r="AE203" s="71">
        <v>11801541.394957487</v>
      </c>
      <c r="AF203" s="71">
        <v>953033.06117839413</v>
      </c>
      <c r="AG203" s="71">
        <v>508067239.12922925</v>
      </c>
      <c r="AH203" s="71">
        <v>582118595.50812423</v>
      </c>
      <c r="AI203" s="71">
        <v>0</v>
      </c>
      <c r="AJ203" s="71">
        <v>0</v>
      </c>
      <c r="AK203" s="71">
        <v>39892198.952251054</v>
      </c>
      <c r="AL203" s="71">
        <v>0</v>
      </c>
      <c r="AM203" s="71">
        <v>0</v>
      </c>
      <c r="AN203" s="71">
        <v>1509136942.9006445</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1686</v>
      </c>
      <c r="B204" s="70">
        <v>196</v>
      </c>
      <c r="C204" s="70">
        <v>16</v>
      </c>
      <c r="D204" s="70">
        <v>16</v>
      </c>
      <c r="E204" s="70">
        <v>2022</v>
      </c>
      <c r="F204" s="70" t="s">
        <v>161</v>
      </c>
      <c r="G204" s="1073" t="s">
        <v>1684</v>
      </c>
      <c r="H204" s="70" t="s">
        <v>1685</v>
      </c>
      <c r="I204" s="1066"/>
      <c r="J204" s="73"/>
      <c r="K204" s="71"/>
      <c r="L204" s="71"/>
      <c r="M204" s="71"/>
      <c r="N204" s="71"/>
      <c r="O204" s="71"/>
      <c r="P204" s="71"/>
      <c r="Q204" s="71"/>
      <c r="R204" s="71"/>
      <c r="S204" s="71"/>
      <c r="T204" s="71"/>
      <c r="U204" s="71"/>
      <c r="V204" s="71"/>
      <c r="W204" s="71"/>
      <c r="X204" s="71"/>
      <c r="Y204" s="71"/>
      <c r="Z204" s="71"/>
      <c r="AA204" s="71"/>
      <c r="AB204" s="71"/>
      <c r="AC204" s="72"/>
      <c r="AD204" s="71">
        <v>38100087.710744657</v>
      </c>
      <c r="AE204" s="71">
        <v>1769696.788298063</v>
      </c>
      <c r="AF204" s="71">
        <v>170184.47521042754</v>
      </c>
      <c r="AG204" s="71">
        <v>61930357.764631137</v>
      </c>
      <c r="AH204" s="71">
        <v>70794232.364519253</v>
      </c>
      <c r="AI204" s="71">
        <v>0</v>
      </c>
      <c r="AJ204" s="71">
        <v>0</v>
      </c>
      <c r="AK204" s="71">
        <v>4796304.2234578999</v>
      </c>
      <c r="AL204" s="71">
        <v>0</v>
      </c>
      <c r="AM204" s="71">
        <v>0</v>
      </c>
      <c r="AN204" s="71">
        <v>177560863.32686144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1654</v>
      </c>
      <c r="B205" s="70">
        <v>197</v>
      </c>
      <c r="C205" s="70">
        <v>16</v>
      </c>
      <c r="D205" s="70">
        <v>17</v>
      </c>
      <c r="E205" s="70">
        <v>2022</v>
      </c>
      <c r="F205" s="70" t="s">
        <v>161</v>
      </c>
      <c r="G205" s="1073" t="s">
        <v>1652</v>
      </c>
      <c r="H205" s="70" t="s">
        <v>1653</v>
      </c>
      <c r="I205" s="1066"/>
      <c r="J205" s="73"/>
      <c r="K205" s="71"/>
      <c r="L205" s="71"/>
      <c r="M205" s="71"/>
      <c r="N205" s="71"/>
      <c r="O205" s="71"/>
      <c r="P205" s="71"/>
      <c r="Q205" s="71"/>
      <c r="R205" s="71"/>
      <c r="S205" s="71"/>
      <c r="T205" s="71"/>
      <c r="U205" s="71"/>
      <c r="V205" s="71"/>
      <c r="W205" s="71"/>
      <c r="X205" s="71"/>
      <c r="Y205" s="71"/>
      <c r="Z205" s="71"/>
      <c r="AA205" s="71"/>
      <c r="AB205" s="71"/>
      <c r="AC205" s="72"/>
      <c r="AD205" s="71">
        <v>121908960.14806193</v>
      </c>
      <c r="AE205" s="71">
        <v>2563693.6217018529</v>
      </c>
      <c r="AF205" s="71">
        <v>1758572.9105077512</v>
      </c>
      <c r="AG205" s="71">
        <v>139286634.76974383</v>
      </c>
      <c r="AH205" s="71">
        <v>138104064.3416937</v>
      </c>
      <c r="AI205" s="71">
        <v>0</v>
      </c>
      <c r="AJ205" s="71">
        <v>0</v>
      </c>
      <c r="AK205" s="71">
        <v>10157927.741830152</v>
      </c>
      <c r="AL205" s="71">
        <v>0</v>
      </c>
      <c r="AM205" s="71">
        <v>0</v>
      </c>
      <c r="AN205" s="71">
        <v>413779853.53353924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2489</v>
      </c>
      <c r="B206" s="70">
        <v>198</v>
      </c>
      <c r="C206" s="70">
        <v>16</v>
      </c>
      <c r="D206" s="70">
        <v>18</v>
      </c>
      <c r="E206" s="70">
        <v>2022</v>
      </c>
      <c r="F206" s="70" t="s">
        <v>161</v>
      </c>
      <c r="G206" s="1073" t="s">
        <v>2487</v>
      </c>
      <c r="H206" s="70" t="s">
        <v>2488</v>
      </c>
      <c r="I206" s="1066"/>
      <c r="J206" s="73"/>
      <c r="K206" s="71"/>
      <c r="L206" s="71"/>
      <c r="M206" s="71"/>
      <c r="N206" s="71"/>
      <c r="O206" s="71"/>
      <c r="P206" s="71"/>
      <c r="Q206" s="71"/>
      <c r="R206" s="71"/>
      <c r="S206" s="71"/>
      <c r="T206" s="71"/>
      <c r="U206" s="71"/>
      <c r="V206" s="71"/>
      <c r="W206" s="71"/>
      <c r="X206" s="71"/>
      <c r="Y206" s="71"/>
      <c r="Z206" s="71"/>
      <c r="AA206" s="71"/>
      <c r="AB206" s="71"/>
      <c r="AC206" s="72"/>
      <c r="AD206" s="71">
        <v>683804735.01205444</v>
      </c>
      <c r="AE206" s="71">
        <v>5686238.8607609887</v>
      </c>
      <c r="AF206" s="71">
        <v>1350130.170002725</v>
      </c>
      <c r="AG206" s="71">
        <v>413361162.22478062</v>
      </c>
      <c r="AH206" s="71">
        <v>282165997.59777725</v>
      </c>
      <c r="AI206" s="71">
        <v>0</v>
      </c>
      <c r="AJ206" s="71">
        <v>0</v>
      </c>
      <c r="AK206" s="71">
        <v>19675384.103401013</v>
      </c>
      <c r="AL206" s="71">
        <v>0</v>
      </c>
      <c r="AM206" s="71">
        <v>0</v>
      </c>
      <c r="AN206" s="71">
        <v>1406043647.9687769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2457</v>
      </c>
      <c r="B207" s="70">
        <v>199</v>
      </c>
      <c r="C207" s="70">
        <v>16</v>
      </c>
      <c r="D207" s="70">
        <v>19</v>
      </c>
      <c r="E207" s="70">
        <v>2022</v>
      </c>
      <c r="F207" s="70" t="s">
        <v>161</v>
      </c>
      <c r="G207" s="1073" t="s">
        <v>2455</v>
      </c>
      <c r="H207" s="70" t="s">
        <v>2456</v>
      </c>
      <c r="I207" s="1066"/>
      <c r="J207" s="73"/>
      <c r="K207" s="71"/>
      <c r="L207" s="71"/>
      <c r="M207" s="71"/>
      <c r="N207" s="71"/>
      <c r="O207" s="71"/>
      <c r="P207" s="71"/>
      <c r="Q207" s="71"/>
      <c r="R207" s="71"/>
      <c r="S207" s="71"/>
      <c r="T207" s="71"/>
      <c r="U207" s="71"/>
      <c r="V207" s="71"/>
      <c r="W207" s="71"/>
      <c r="X207" s="71"/>
      <c r="Y207" s="71"/>
      <c r="Z207" s="71"/>
      <c r="AA207" s="71"/>
      <c r="AB207" s="71"/>
      <c r="AC207" s="72"/>
      <c r="AD207" s="71">
        <v>83449173.053371206</v>
      </c>
      <c r="AE207" s="71">
        <v>3598943.3391014105</v>
      </c>
      <c r="AF207" s="71">
        <v>260949.52865598886</v>
      </c>
      <c r="AG207" s="71">
        <v>141001271.61071673</v>
      </c>
      <c r="AH207" s="71">
        <v>157630793.26625502</v>
      </c>
      <c r="AI207" s="71">
        <v>0</v>
      </c>
      <c r="AJ207" s="71">
        <v>0</v>
      </c>
      <c r="AK207" s="71">
        <v>11139940.815796267</v>
      </c>
      <c r="AL207" s="71">
        <v>0</v>
      </c>
      <c r="AM207" s="71">
        <v>0</v>
      </c>
      <c r="AN207" s="71">
        <v>397081071.61389661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1702</v>
      </c>
      <c r="B208" s="70">
        <v>200</v>
      </c>
      <c r="C208" s="70">
        <v>16</v>
      </c>
      <c r="D208" s="70">
        <v>20</v>
      </c>
      <c r="E208" s="70">
        <v>2022</v>
      </c>
      <c r="F208" s="70" t="s">
        <v>161</v>
      </c>
      <c r="G208" s="1073" t="s">
        <v>1700</v>
      </c>
      <c r="H208" s="70" t="s">
        <v>1701</v>
      </c>
      <c r="I208" s="1066"/>
      <c r="J208" s="73"/>
      <c r="K208" s="71"/>
      <c r="L208" s="71"/>
      <c r="M208" s="71"/>
      <c r="N208" s="71"/>
      <c r="O208" s="71"/>
      <c r="P208" s="71"/>
      <c r="Q208" s="71"/>
      <c r="R208" s="71"/>
      <c r="S208" s="71"/>
      <c r="T208" s="71"/>
      <c r="U208" s="71"/>
      <c r="V208" s="71"/>
      <c r="W208" s="71"/>
      <c r="X208" s="71"/>
      <c r="Y208" s="71"/>
      <c r="Z208" s="71"/>
      <c r="AA208" s="71"/>
      <c r="AB208" s="71"/>
      <c r="AC208" s="72"/>
      <c r="AD208" s="71">
        <v>122741380.7292677</v>
      </c>
      <c r="AE208" s="71">
        <v>2804946.5056976201</v>
      </c>
      <c r="AF208" s="71">
        <v>56728.158403475842</v>
      </c>
      <c r="AG208" s="71">
        <v>115438651.8595344</v>
      </c>
      <c r="AH208" s="71">
        <v>126163467.53274277</v>
      </c>
      <c r="AI208" s="71">
        <v>0</v>
      </c>
      <c r="AJ208" s="71">
        <v>0</v>
      </c>
      <c r="AK208" s="71">
        <v>8934834.0092059541</v>
      </c>
      <c r="AL208" s="71">
        <v>0</v>
      </c>
      <c r="AM208" s="71">
        <v>0</v>
      </c>
      <c r="AN208" s="71">
        <v>376140008.7948519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1722</v>
      </c>
      <c r="B209" s="70">
        <v>201</v>
      </c>
      <c r="C209" s="70">
        <v>16</v>
      </c>
      <c r="D209" s="70">
        <v>21</v>
      </c>
      <c r="E209" s="70">
        <v>2022</v>
      </c>
      <c r="F209" s="70" t="s">
        <v>161</v>
      </c>
      <c r="G209" s="1073" t="s">
        <v>1720</v>
      </c>
      <c r="H209" s="70" t="s">
        <v>1721</v>
      </c>
      <c r="I209" s="1066"/>
      <c r="J209" s="73"/>
      <c r="K209" s="71"/>
      <c r="L209" s="71"/>
      <c r="M209" s="71"/>
      <c r="N209" s="71"/>
      <c r="O209" s="71"/>
      <c r="P209" s="71"/>
      <c r="Q209" s="71"/>
      <c r="R209" s="71"/>
      <c r="S209" s="71"/>
      <c r="T209" s="71"/>
      <c r="U209" s="71"/>
      <c r="V209" s="71"/>
      <c r="W209" s="71"/>
      <c r="X209" s="71"/>
      <c r="Y209" s="71"/>
      <c r="Z209" s="71"/>
      <c r="AA209" s="71"/>
      <c r="AB209" s="71"/>
      <c r="AC209" s="72"/>
      <c r="AD209" s="71">
        <v>379968321.02813393</v>
      </c>
      <c r="AE209" s="71">
        <v>1123810.902663826</v>
      </c>
      <c r="AF209" s="71">
        <v>850922.37605213758</v>
      </c>
      <c r="AG209" s="71">
        <v>52055212.026282169</v>
      </c>
      <c r="AH209" s="71">
        <v>68594212.619358614</v>
      </c>
      <c r="AI209" s="71">
        <v>0</v>
      </c>
      <c r="AJ209" s="71">
        <v>0</v>
      </c>
      <c r="AK209" s="71">
        <v>5459889.3894160669</v>
      </c>
      <c r="AL209" s="71">
        <v>0</v>
      </c>
      <c r="AM209" s="71">
        <v>0</v>
      </c>
      <c r="AN209" s="71">
        <v>508052368.34190673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1638</v>
      </c>
      <c r="B210" s="70">
        <v>202</v>
      </c>
      <c r="C210" s="70">
        <v>16</v>
      </c>
      <c r="D210" s="70">
        <v>22</v>
      </c>
      <c r="E210" s="70">
        <v>2022</v>
      </c>
      <c r="F210" s="70" t="s">
        <v>161</v>
      </c>
      <c r="G210" s="1073" t="s">
        <v>1636</v>
      </c>
      <c r="H210" s="70" t="s">
        <v>1637</v>
      </c>
      <c r="I210" s="1066"/>
      <c r="J210" s="73"/>
      <c r="K210" s="71"/>
      <c r="L210" s="71"/>
      <c r="M210" s="71"/>
      <c r="N210" s="71"/>
      <c r="O210" s="71"/>
      <c r="P210" s="71"/>
      <c r="Q210" s="71"/>
      <c r="R210" s="71"/>
      <c r="S210" s="71"/>
      <c r="T210" s="71"/>
      <c r="U210" s="71"/>
      <c r="V210" s="71"/>
      <c r="W210" s="71"/>
      <c r="X210" s="71"/>
      <c r="Y210" s="71"/>
      <c r="Z210" s="71"/>
      <c r="AA210" s="71"/>
      <c r="AB210" s="71"/>
      <c r="AC210" s="72"/>
      <c r="AD210" s="71">
        <v>59448122.944660544</v>
      </c>
      <c r="AE210" s="71">
        <v>2375882.8322621104</v>
      </c>
      <c r="AF210" s="71">
        <v>1713190.3837849705</v>
      </c>
      <c r="AG210" s="71">
        <v>143000712.53713939</v>
      </c>
      <c r="AH210" s="71">
        <v>175446395.72235805</v>
      </c>
      <c r="AI210" s="71">
        <v>0</v>
      </c>
      <c r="AJ210" s="71">
        <v>0</v>
      </c>
      <c r="AK210" s="71">
        <v>12788638.110786317</v>
      </c>
      <c r="AL210" s="71">
        <v>0</v>
      </c>
      <c r="AM210" s="71">
        <v>0</v>
      </c>
      <c r="AN210" s="71">
        <v>394772942.53099138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2493</v>
      </c>
      <c r="B211" s="70">
        <v>203</v>
      </c>
      <c r="C211" s="70">
        <v>16</v>
      </c>
      <c r="D211" s="70">
        <v>23</v>
      </c>
      <c r="E211" s="70">
        <v>2022</v>
      </c>
      <c r="F211" s="70" t="s">
        <v>161</v>
      </c>
      <c r="G211" s="1073" t="s">
        <v>2491</v>
      </c>
      <c r="H211" s="70" t="s">
        <v>2492</v>
      </c>
      <c r="I211" s="1066"/>
      <c r="J211" s="73"/>
      <c r="K211" s="71"/>
      <c r="L211" s="71"/>
      <c r="M211" s="71"/>
      <c r="N211" s="71"/>
      <c r="O211" s="71"/>
      <c r="P211" s="71"/>
      <c r="Q211" s="71"/>
      <c r="R211" s="71"/>
      <c r="S211" s="71"/>
      <c r="T211" s="71"/>
      <c r="U211" s="71"/>
      <c r="V211" s="71"/>
      <c r="W211" s="71"/>
      <c r="X211" s="71"/>
      <c r="Y211" s="71"/>
      <c r="Z211" s="71"/>
      <c r="AA211" s="71"/>
      <c r="AB211" s="71"/>
      <c r="AC211" s="72"/>
      <c r="AD211" s="71">
        <v>721857021.51689529</v>
      </c>
      <c r="AE211" s="71">
        <v>5741207.8723043287</v>
      </c>
      <c r="AF211" s="71">
        <v>1543005.908574543</v>
      </c>
      <c r="AG211" s="71">
        <v>428426717.11224413</v>
      </c>
      <c r="AH211" s="71">
        <v>287320092.81996143</v>
      </c>
      <c r="AI211" s="71">
        <v>0</v>
      </c>
      <c r="AJ211" s="71">
        <v>0</v>
      </c>
      <c r="AK211" s="71">
        <v>19425135.406840023</v>
      </c>
      <c r="AL211" s="71">
        <v>0</v>
      </c>
      <c r="AM211" s="71">
        <v>0</v>
      </c>
      <c r="AN211" s="71">
        <v>1464313180.6368201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1734</v>
      </c>
      <c r="B212" s="70">
        <v>204</v>
      </c>
      <c r="C212" s="70">
        <v>16</v>
      </c>
      <c r="D212" s="70">
        <v>24</v>
      </c>
      <c r="E212" s="70">
        <v>2022</v>
      </c>
      <c r="F212" s="70" t="s">
        <v>161</v>
      </c>
      <c r="G212" s="1073" t="s">
        <v>1732</v>
      </c>
      <c r="H212" s="70" t="s">
        <v>1733</v>
      </c>
      <c r="I212" s="1066"/>
      <c r="J212" s="73"/>
      <c r="K212" s="71"/>
      <c r="L212" s="71"/>
      <c r="M212" s="71"/>
      <c r="N212" s="71"/>
      <c r="O212" s="71"/>
      <c r="P212" s="71"/>
      <c r="Q212" s="71"/>
      <c r="R212" s="71"/>
      <c r="S212" s="71"/>
      <c r="T212" s="71"/>
      <c r="U212" s="71"/>
      <c r="V212" s="71"/>
      <c r="W212" s="71"/>
      <c r="X212" s="71"/>
      <c r="Y212" s="71"/>
      <c r="Z212" s="71"/>
      <c r="AA212" s="71"/>
      <c r="AB212" s="71"/>
      <c r="AC212" s="72"/>
      <c r="AD212" s="71">
        <v>1575742.8832868289</v>
      </c>
      <c r="AE212" s="71">
        <v>412267.58657504484</v>
      </c>
      <c r="AF212" s="71">
        <v>1849337.9639533125</v>
      </c>
      <c r="AG212" s="71">
        <v>9497344.4005074892</v>
      </c>
      <c r="AH212" s="71">
        <v>8344331.0108352406</v>
      </c>
      <c r="AI212" s="71">
        <v>0</v>
      </c>
      <c r="AJ212" s="71">
        <v>0</v>
      </c>
      <c r="AK212" s="71">
        <v>560670.71231569571</v>
      </c>
      <c r="AL212" s="71">
        <v>0</v>
      </c>
      <c r="AM212" s="71">
        <v>0</v>
      </c>
      <c r="AN212" s="71">
        <v>22239694.557473615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1718</v>
      </c>
      <c r="B213" s="70">
        <v>205</v>
      </c>
      <c r="C213" s="70">
        <v>16</v>
      </c>
      <c r="D213" s="70">
        <v>25</v>
      </c>
      <c r="E213" s="70">
        <v>2022</v>
      </c>
      <c r="F213" s="70" t="s">
        <v>161</v>
      </c>
      <c r="G213" s="1073" t="s">
        <v>1716</v>
      </c>
      <c r="H213" s="70" t="s">
        <v>1717</v>
      </c>
      <c r="I213" s="1066"/>
      <c r="J213" s="73"/>
      <c r="K213" s="71"/>
      <c r="L213" s="71"/>
      <c r="M213" s="71"/>
      <c r="N213" s="71"/>
      <c r="O213" s="71"/>
      <c r="P213" s="71"/>
      <c r="Q213" s="71"/>
      <c r="R213" s="71"/>
      <c r="S213" s="71"/>
      <c r="T213" s="71"/>
      <c r="U213" s="71"/>
      <c r="V213" s="71"/>
      <c r="W213" s="71"/>
      <c r="X213" s="71"/>
      <c r="Y213" s="71"/>
      <c r="Z213" s="71"/>
      <c r="AA213" s="71"/>
      <c r="AB213" s="71"/>
      <c r="AC213" s="72"/>
      <c r="AD213" s="71">
        <v>153512565.87039414</v>
      </c>
      <c r="AE213" s="71">
        <v>1969722.9136363254</v>
      </c>
      <c r="AF213" s="71">
        <v>3834823.5080749672</v>
      </c>
      <c r="AG213" s="71">
        <v>69224829.749109045</v>
      </c>
      <c r="AH213" s="71">
        <v>73371279.975611359</v>
      </c>
      <c r="AI213" s="71">
        <v>0</v>
      </c>
      <c r="AJ213" s="71">
        <v>0</v>
      </c>
      <c r="AK213" s="71">
        <v>5657325.0225645471</v>
      </c>
      <c r="AL213" s="71">
        <v>0</v>
      </c>
      <c r="AM213" s="71">
        <v>0</v>
      </c>
      <c r="AN213" s="71">
        <v>307570547.03939033</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1671</v>
      </c>
      <c r="B214" s="70">
        <v>206</v>
      </c>
      <c r="C214" s="70">
        <v>16</v>
      </c>
      <c r="D214" s="70">
        <v>26</v>
      </c>
      <c r="E214" s="70">
        <v>2022</v>
      </c>
      <c r="F214" s="70" t="s">
        <v>161</v>
      </c>
      <c r="G214" s="1073" t="s">
        <v>1669</v>
      </c>
      <c r="H214" s="70" t="s">
        <v>1670</v>
      </c>
      <c r="I214" s="1066"/>
      <c r="J214" s="73"/>
      <c r="K214" s="71"/>
      <c r="L214" s="71"/>
      <c r="M214" s="71"/>
      <c r="N214" s="71"/>
      <c r="O214" s="71"/>
      <c r="P214" s="71"/>
      <c r="Q214" s="71"/>
      <c r="R214" s="71"/>
      <c r="S214" s="71"/>
      <c r="T214" s="71"/>
      <c r="U214" s="71"/>
      <c r="V214" s="71"/>
      <c r="W214" s="71"/>
      <c r="X214" s="71"/>
      <c r="Y214" s="71"/>
      <c r="Z214" s="71"/>
      <c r="AA214" s="71"/>
      <c r="AB214" s="71"/>
      <c r="AC214" s="72"/>
      <c r="AD214" s="71">
        <v>180616691.81966457</v>
      </c>
      <c r="AE214" s="71">
        <v>3606577.924037985</v>
      </c>
      <c r="AF214" s="71">
        <v>1043798.1146239555</v>
      </c>
      <c r="AG214" s="71">
        <v>193411035.66174245</v>
      </c>
      <c r="AH214" s="71">
        <v>239110243.94107419</v>
      </c>
      <c r="AI214" s="71">
        <v>0</v>
      </c>
      <c r="AJ214" s="71">
        <v>0</v>
      </c>
      <c r="AK214" s="71">
        <v>16544047.214028459</v>
      </c>
      <c r="AL214" s="71">
        <v>0</v>
      </c>
      <c r="AM214" s="71">
        <v>0</v>
      </c>
      <c r="AN214" s="71">
        <v>634332394.67517161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2473</v>
      </c>
      <c r="B215" s="70">
        <v>207</v>
      </c>
      <c r="C215" s="70">
        <v>16</v>
      </c>
      <c r="D215" s="70">
        <v>27</v>
      </c>
      <c r="E215" s="70">
        <v>2022</v>
      </c>
      <c r="F215" s="70" t="s">
        <v>161</v>
      </c>
      <c r="G215" s="1073" t="s">
        <v>2471</v>
      </c>
      <c r="H215" s="70" t="s">
        <v>2472</v>
      </c>
      <c r="I215" s="1066"/>
      <c r="J215" s="73"/>
      <c r="K215" s="71"/>
      <c r="L215" s="71"/>
      <c r="M215" s="71"/>
      <c r="N215" s="71"/>
      <c r="O215" s="71"/>
      <c r="P215" s="71"/>
      <c r="Q215" s="71"/>
      <c r="R215" s="71"/>
      <c r="S215" s="71"/>
      <c r="T215" s="71"/>
      <c r="U215" s="71"/>
      <c r="V215" s="71"/>
      <c r="W215" s="71"/>
      <c r="X215" s="71"/>
      <c r="Y215" s="71"/>
      <c r="Z215" s="71"/>
      <c r="AA215" s="71"/>
      <c r="AB215" s="71"/>
      <c r="AC215" s="72"/>
      <c r="AD215" s="71">
        <v>282597414.69739217</v>
      </c>
      <c r="AE215" s="71">
        <v>1120757.0686891961</v>
      </c>
      <c r="AF215" s="71">
        <v>374405.84546294058</v>
      </c>
      <c r="AG215" s="71">
        <v>57216559.534024306</v>
      </c>
      <c r="AH215" s="71">
        <v>87292308.87154305</v>
      </c>
      <c r="AI215" s="71">
        <v>0</v>
      </c>
      <c r="AJ215" s="71">
        <v>0</v>
      </c>
      <c r="AK215" s="71">
        <v>6347123.0292873578</v>
      </c>
      <c r="AL215" s="71">
        <v>0</v>
      </c>
      <c r="AM215" s="71">
        <v>0</v>
      </c>
      <c r="AN215" s="71">
        <v>434948569.046399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1714</v>
      </c>
      <c r="B216" s="70">
        <v>208</v>
      </c>
      <c r="C216" s="70">
        <v>16</v>
      </c>
      <c r="D216" s="70">
        <v>28</v>
      </c>
      <c r="E216" s="70">
        <v>2022</v>
      </c>
      <c r="F216" s="70" t="s">
        <v>161</v>
      </c>
      <c r="G216" s="1073" t="s">
        <v>1712</v>
      </c>
      <c r="H216" s="70" t="s">
        <v>1713</v>
      </c>
      <c r="I216" s="1066"/>
      <c r="J216" s="73"/>
      <c r="K216" s="71"/>
      <c r="L216" s="71"/>
      <c r="M216" s="71"/>
      <c r="N216" s="71"/>
      <c r="O216" s="71"/>
      <c r="P216" s="71"/>
      <c r="Q216" s="71"/>
      <c r="R216" s="71"/>
      <c r="S216" s="71"/>
      <c r="T216" s="71"/>
      <c r="U216" s="71"/>
      <c r="V216" s="71"/>
      <c r="W216" s="71"/>
      <c r="X216" s="71"/>
      <c r="Y216" s="71"/>
      <c r="Z216" s="71"/>
      <c r="AA216" s="71"/>
      <c r="AB216" s="71"/>
      <c r="AC216" s="72"/>
      <c r="AD216" s="71">
        <v>106109900.69670697</v>
      </c>
      <c r="AE216" s="71">
        <v>1190995.2501056851</v>
      </c>
      <c r="AF216" s="71">
        <v>1179945.6947922974</v>
      </c>
      <c r="AG216" s="71">
        <v>47788963.072810628</v>
      </c>
      <c r="AH216" s="71">
        <v>77622165.58490479</v>
      </c>
      <c r="AI216" s="71">
        <v>0</v>
      </c>
      <c r="AJ216" s="71">
        <v>0</v>
      </c>
      <c r="AK216" s="71">
        <v>5599346.867375752</v>
      </c>
      <c r="AL216" s="71">
        <v>0</v>
      </c>
      <c r="AM216" s="71">
        <v>0</v>
      </c>
      <c r="AN216" s="71">
        <v>239491317.16669613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2433</v>
      </c>
      <c r="B217" s="70">
        <v>209</v>
      </c>
      <c r="C217" s="70">
        <v>16</v>
      </c>
      <c r="D217" s="70">
        <v>29</v>
      </c>
      <c r="E217" s="70">
        <v>2022</v>
      </c>
      <c r="F217" s="70" t="s">
        <v>161</v>
      </c>
      <c r="G217" s="1073" t="s">
        <v>2431</v>
      </c>
      <c r="H217" s="70" t="s">
        <v>2432</v>
      </c>
      <c r="I217" s="1066"/>
      <c r="J217" s="73"/>
      <c r="K217" s="71"/>
      <c r="L217" s="71"/>
      <c r="M217" s="71"/>
      <c r="N217" s="71"/>
      <c r="O217" s="71"/>
      <c r="P217" s="71"/>
      <c r="Q217" s="71"/>
      <c r="R217" s="71"/>
      <c r="S217" s="71"/>
      <c r="T217" s="71"/>
      <c r="U217" s="71"/>
      <c r="V217" s="71"/>
      <c r="W217" s="71"/>
      <c r="X217" s="71"/>
      <c r="Y217" s="71"/>
      <c r="Z217" s="71"/>
      <c r="AA217" s="71"/>
      <c r="AB217" s="71"/>
      <c r="AC217" s="72"/>
      <c r="AD217" s="71">
        <v>881237607.55521226</v>
      </c>
      <c r="AE217" s="71">
        <v>2238460.3034037622</v>
      </c>
      <c r="AF217" s="71">
        <v>13058822.064480139</v>
      </c>
      <c r="AG217" s="71">
        <v>95136189.196760446</v>
      </c>
      <c r="AH217" s="71">
        <v>94592562.715183422</v>
      </c>
      <c r="AI217" s="71">
        <v>0</v>
      </c>
      <c r="AJ217" s="71">
        <v>0</v>
      </c>
      <c r="AK217" s="71">
        <v>7695470.2374864593</v>
      </c>
      <c r="AL217" s="71">
        <v>0</v>
      </c>
      <c r="AM217" s="71">
        <v>0</v>
      </c>
      <c r="AN217" s="71">
        <v>1093959112.0725265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2465</v>
      </c>
      <c r="B218" s="70">
        <v>210</v>
      </c>
      <c r="C218" s="70">
        <v>16</v>
      </c>
      <c r="D218" s="70">
        <v>30</v>
      </c>
      <c r="E218" s="70">
        <v>2022</v>
      </c>
      <c r="F218" s="70" t="s">
        <v>161</v>
      </c>
      <c r="G218" s="1073" t="s">
        <v>2463</v>
      </c>
      <c r="H218" s="70" t="s">
        <v>2464</v>
      </c>
      <c r="I218" s="1066"/>
      <c r="J218" s="73"/>
      <c r="K218" s="71"/>
      <c r="L218" s="71"/>
      <c r="M218" s="71"/>
      <c r="N218" s="71"/>
      <c r="O218" s="71"/>
      <c r="P218" s="71"/>
      <c r="Q218" s="71"/>
      <c r="R218" s="71"/>
      <c r="S218" s="71"/>
      <c r="T218" s="71"/>
      <c r="U218" s="71"/>
      <c r="V218" s="71"/>
      <c r="W218" s="71"/>
      <c r="X218" s="71"/>
      <c r="Y218" s="71"/>
      <c r="Z218" s="71"/>
      <c r="AA218" s="71"/>
      <c r="AB218" s="71"/>
      <c r="AC218" s="72"/>
      <c r="AD218" s="71">
        <v>511414878.80273134</v>
      </c>
      <c r="AE218" s="71">
        <v>2908776.8608350391</v>
      </c>
      <c r="AF218" s="71">
        <v>533244.68899267295</v>
      </c>
      <c r="AG218" s="71">
        <v>94235278.314215362</v>
      </c>
      <c r="AH218" s="71">
        <v>151871796.19323564</v>
      </c>
      <c r="AI218" s="71">
        <v>0</v>
      </c>
      <c r="AJ218" s="71">
        <v>0</v>
      </c>
      <c r="AK218" s="71">
        <v>10846950.984786522</v>
      </c>
      <c r="AL218" s="71">
        <v>0</v>
      </c>
      <c r="AM218" s="71">
        <v>0</v>
      </c>
      <c r="AN218" s="71">
        <v>771810925.84479654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1694</v>
      </c>
      <c r="B219" s="70">
        <v>211</v>
      </c>
      <c r="C219" s="70">
        <v>16</v>
      </c>
      <c r="D219" s="70">
        <v>31</v>
      </c>
      <c r="E219" s="70">
        <v>2022</v>
      </c>
      <c r="F219" s="70" t="s">
        <v>161</v>
      </c>
      <c r="G219" s="1073" t="s">
        <v>1692</v>
      </c>
      <c r="H219" s="70" t="s">
        <v>1693</v>
      </c>
      <c r="I219" s="1066"/>
      <c r="J219" s="73"/>
      <c r="K219" s="71"/>
      <c r="L219" s="71"/>
      <c r="M219" s="71"/>
      <c r="N219" s="71"/>
      <c r="O219" s="71"/>
      <c r="P219" s="71"/>
      <c r="Q219" s="71"/>
      <c r="R219" s="71"/>
      <c r="S219" s="71"/>
      <c r="T219" s="71"/>
      <c r="U219" s="71"/>
      <c r="V219" s="71"/>
      <c r="W219" s="71"/>
      <c r="X219" s="71"/>
      <c r="Y219" s="71"/>
      <c r="Z219" s="71"/>
      <c r="AA219" s="71"/>
      <c r="AB219" s="71"/>
      <c r="AC219" s="72"/>
      <c r="AD219" s="71">
        <v>54922764.228289098</v>
      </c>
      <c r="AE219" s="71">
        <v>1662812.5991860144</v>
      </c>
      <c r="AF219" s="71">
        <v>329023.31874015991</v>
      </c>
      <c r="AG219" s="71">
        <v>115950136.74768902</v>
      </c>
      <c r="AH219" s="71">
        <v>136463371.65038744</v>
      </c>
      <c r="AI219" s="71">
        <v>0</v>
      </c>
      <c r="AJ219" s="71">
        <v>0</v>
      </c>
      <c r="AK219" s="71">
        <v>9301039.0161445346</v>
      </c>
      <c r="AL219" s="71">
        <v>0</v>
      </c>
      <c r="AM219" s="71">
        <v>0</v>
      </c>
      <c r="AN219" s="71">
        <v>318629147.56043625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2429</v>
      </c>
      <c r="B220" s="70">
        <v>212</v>
      </c>
      <c r="C220" s="70">
        <v>16</v>
      </c>
      <c r="D220" s="70">
        <v>32</v>
      </c>
      <c r="E220" s="70">
        <v>2022</v>
      </c>
      <c r="F220" s="70" t="s">
        <v>161</v>
      </c>
      <c r="G220" s="1073" t="s">
        <v>2427</v>
      </c>
      <c r="H220" s="70" t="s">
        <v>2428</v>
      </c>
      <c r="I220" s="1066"/>
      <c r="J220" s="73"/>
      <c r="K220" s="71"/>
      <c r="L220" s="71"/>
      <c r="M220" s="71"/>
      <c r="N220" s="71"/>
      <c r="O220" s="71"/>
      <c r="P220" s="71"/>
      <c r="Q220" s="71"/>
      <c r="R220" s="71"/>
      <c r="S220" s="71"/>
      <c r="T220" s="71"/>
      <c r="U220" s="71"/>
      <c r="V220" s="71"/>
      <c r="W220" s="71"/>
      <c r="X220" s="71"/>
      <c r="Y220" s="71"/>
      <c r="Z220" s="71"/>
      <c r="AA220" s="71"/>
      <c r="AB220" s="71"/>
      <c r="AC220" s="72"/>
      <c r="AD220" s="71">
        <v>49423399.134698942</v>
      </c>
      <c r="AE220" s="71">
        <v>2992757.2951373626</v>
      </c>
      <c r="AF220" s="71">
        <v>1089180.6413467361</v>
      </c>
      <c r="AG220" s="71">
        <v>134880889.93768468</v>
      </c>
      <c r="AH220" s="71">
        <v>112341874.55749631</v>
      </c>
      <c r="AI220" s="71">
        <v>0</v>
      </c>
      <c r="AJ220" s="71">
        <v>0</v>
      </c>
      <c r="AK220" s="71">
        <v>7828083.9688425669</v>
      </c>
      <c r="AL220" s="71">
        <v>0</v>
      </c>
      <c r="AM220" s="71">
        <v>0</v>
      </c>
      <c r="AN220" s="71">
        <v>308556185.53520662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1726</v>
      </c>
      <c r="B221" s="70">
        <v>213</v>
      </c>
      <c r="C221" s="70">
        <v>16</v>
      </c>
      <c r="D221" s="70">
        <v>33</v>
      </c>
      <c r="E221" s="70">
        <v>2022</v>
      </c>
      <c r="F221" s="70" t="s">
        <v>161</v>
      </c>
      <c r="G221" s="1073" t="s">
        <v>1724</v>
      </c>
      <c r="H221" s="70" t="s">
        <v>1725</v>
      </c>
      <c r="I221" s="1066"/>
      <c r="J221" s="73"/>
      <c r="K221" s="71"/>
      <c r="L221" s="71"/>
      <c r="M221" s="71"/>
      <c r="N221" s="71"/>
      <c r="O221" s="71"/>
      <c r="P221" s="71"/>
      <c r="Q221" s="71"/>
      <c r="R221" s="71"/>
      <c r="S221" s="71"/>
      <c r="T221" s="71"/>
      <c r="U221" s="71"/>
      <c r="V221" s="71"/>
      <c r="W221" s="71"/>
      <c r="X221" s="71"/>
      <c r="Y221" s="71"/>
      <c r="Z221" s="71"/>
      <c r="AA221" s="71"/>
      <c r="AB221" s="71"/>
      <c r="AC221" s="72"/>
      <c r="AD221" s="71">
        <v>727241.25095404987</v>
      </c>
      <c r="AE221" s="71">
        <v>253468.21989428686</v>
      </c>
      <c r="AF221" s="71">
        <v>1043798.1146239555</v>
      </c>
      <c r="AG221" s="71">
        <v>5213658.4622124946</v>
      </c>
      <c r="AH221" s="71">
        <v>5618129.5187152866</v>
      </c>
      <c r="AI221" s="71">
        <v>0</v>
      </c>
      <c r="AJ221" s="71">
        <v>0</v>
      </c>
      <c r="AK221" s="71">
        <v>368012.78906027932</v>
      </c>
      <c r="AL221" s="71">
        <v>0</v>
      </c>
      <c r="AM221" s="71">
        <v>0</v>
      </c>
      <c r="AN221" s="71">
        <v>13224308.355460353</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1662</v>
      </c>
      <c r="B222" s="70">
        <v>214</v>
      </c>
      <c r="C222" s="70">
        <v>16</v>
      </c>
      <c r="D222" s="70">
        <v>34</v>
      </c>
      <c r="E222" s="70">
        <v>2022</v>
      </c>
      <c r="F222" s="70" t="s">
        <v>161</v>
      </c>
      <c r="G222" s="1073" t="s">
        <v>1660</v>
      </c>
      <c r="H222" s="70" t="s">
        <v>1661</v>
      </c>
      <c r="I222" s="1066"/>
      <c r="J222" s="73"/>
      <c r="K222" s="71"/>
      <c r="L222" s="71"/>
      <c r="M222" s="71"/>
      <c r="N222" s="71"/>
      <c r="O222" s="71"/>
      <c r="P222" s="71"/>
      <c r="Q222" s="71"/>
      <c r="R222" s="71"/>
      <c r="S222" s="71"/>
      <c r="T222" s="71"/>
      <c r="U222" s="71"/>
      <c r="V222" s="71"/>
      <c r="W222" s="71"/>
      <c r="X222" s="71"/>
      <c r="Y222" s="71"/>
      <c r="Z222" s="71"/>
      <c r="AA222" s="71"/>
      <c r="AB222" s="71"/>
      <c r="AC222" s="72"/>
      <c r="AD222" s="71">
        <v>778490764.55648661</v>
      </c>
      <c r="AE222" s="71">
        <v>7306297.7843021844</v>
      </c>
      <c r="AF222" s="71">
        <v>918996.16613630869</v>
      </c>
      <c r="AG222" s="71">
        <v>229650902.4531526</v>
      </c>
      <c r="AH222" s="71">
        <v>213294193.03317231</v>
      </c>
      <c r="AI222" s="71">
        <v>0</v>
      </c>
      <c r="AJ222" s="71">
        <v>0</v>
      </c>
      <c r="AK222" s="71">
        <v>14672088.827008504</v>
      </c>
      <c r="AL222" s="71">
        <v>0</v>
      </c>
      <c r="AM222" s="71">
        <v>0</v>
      </c>
      <c r="AN222" s="71">
        <v>1244333242.8202586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1706</v>
      </c>
      <c r="B223" s="70">
        <v>215</v>
      </c>
      <c r="C223" s="70">
        <v>16</v>
      </c>
      <c r="D223" s="70">
        <v>35</v>
      </c>
      <c r="E223" s="70">
        <v>2022</v>
      </c>
      <c r="F223" s="70" t="s">
        <v>161</v>
      </c>
      <c r="G223" s="1073" t="s">
        <v>1704</v>
      </c>
      <c r="H223" s="70" t="s">
        <v>1705</v>
      </c>
      <c r="I223" s="1066"/>
      <c r="J223" s="73"/>
      <c r="K223" s="71"/>
      <c r="L223" s="71"/>
      <c r="M223" s="71"/>
      <c r="N223" s="71"/>
      <c r="O223" s="71"/>
      <c r="P223" s="71"/>
      <c r="Q223" s="71"/>
      <c r="R223" s="71"/>
      <c r="S223" s="71"/>
      <c r="T223" s="71"/>
      <c r="U223" s="71"/>
      <c r="V223" s="71"/>
      <c r="W223" s="71"/>
      <c r="X223" s="71"/>
      <c r="Y223" s="71"/>
      <c r="Z223" s="71"/>
      <c r="AA223" s="71"/>
      <c r="AB223" s="71"/>
      <c r="AC223" s="72"/>
      <c r="AD223" s="71">
        <v>69577463.227237836</v>
      </c>
      <c r="AE223" s="71">
        <v>1351321.533773758</v>
      </c>
      <c r="AF223" s="71">
        <v>760157.32260657626</v>
      </c>
      <c r="AG223" s="71">
        <v>66737153.247629732</v>
      </c>
      <c r="AH223" s="71">
        <v>75007829.503555715</v>
      </c>
      <c r="AI223" s="71">
        <v>0</v>
      </c>
      <c r="AJ223" s="71">
        <v>0</v>
      </c>
      <c r="AK223" s="71">
        <v>5653709.4583211476</v>
      </c>
      <c r="AL223" s="71">
        <v>0</v>
      </c>
      <c r="AM223" s="71">
        <v>0</v>
      </c>
      <c r="AN223" s="71">
        <v>219087634.29312477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2437</v>
      </c>
      <c r="B224" s="70">
        <v>216</v>
      </c>
      <c r="C224" s="70">
        <v>16</v>
      </c>
      <c r="D224" s="70">
        <v>36</v>
      </c>
      <c r="E224" s="70">
        <v>2022</v>
      </c>
      <c r="F224" s="70" t="s">
        <v>161</v>
      </c>
      <c r="G224" s="1073" t="s">
        <v>2435</v>
      </c>
      <c r="H224" s="70" t="s">
        <v>2436</v>
      </c>
      <c r="I224" s="1066"/>
      <c r="J224" s="73"/>
      <c r="K224" s="71"/>
      <c r="L224" s="71"/>
      <c r="M224" s="71"/>
      <c r="N224" s="71"/>
      <c r="O224" s="71"/>
      <c r="P224" s="71"/>
      <c r="Q224" s="71"/>
      <c r="R224" s="71"/>
      <c r="S224" s="71"/>
      <c r="T224" s="71"/>
      <c r="U224" s="71"/>
      <c r="V224" s="71"/>
      <c r="W224" s="71"/>
      <c r="X224" s="71"/>
      <c r="Y224" s="71"/>
      <c r="Z224" s="71"/>
      <c r="AA224" s="71"/>
      <c r="AB224" s="71"/>
      <c r="AC224" s="72"/>
      <c r="AD224" s="71">
        <v>62752493.353125848</v>
      </c>
      <c r="AE224" s="71">
        <v>1595628.2517441551</v>
      </c>
      <c r="AF224" s="71">
        <v>2530075.8647950226</v>
      </c>
      <c r="AG224" s="71">
        <v>141867308.52361491</v>
      </c>
      <c r="AH224" s="71">
        <v>104805460.40222853</v>
      </c>
      <c r="AI224" s="71">
        <v>0</v>
      </c>
      <c r="AJ224" s="71">
        <v>0</v>
      </c>
      <c r="AK224" s="71">
        <v>7547748.6126847183</v>
      </c>
      <c r="AL224" s="71">
        <v>0</v>
      </c>
      <c r="AM224" s="71">
        <v>0</v>
      </c>
      <c r="AN224" s="71">
        <v>321098715.00819319</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1730</v>
      </c>
      <c r="B225" s="70">
        <v>217</v>
      </c>
      <c r="C225" s="70">
        <v>16</v>
      </c>
      <c r="D225" s="70">
        <v>37</v>
      </c>
      <c r="E225" s="70">
        <v>2022</v>
      </c>
      <c r="F225" s="70" t="s">
        <v>161</v>
      </c>
      <c r="G225" s="1073" t="s">
        <v>1728</v>
      </c>
      <c r="H225" s="70" t="s">
        <v>1729</v>
      </c>
      <c r="I225" s="1066"/>
      <c r="J225" s="73"/>
      <c r="K225" s="71"/>
      <c r="L225" s="71"/>
      <c r="M225" s="71"/>
      <c r="N225" s="71"/>
      <c r="O225" s="71"/>
      <c r="P225" s="71"/>
      <c r="Q225" s="71"/>
      <c r="R225" s="71"/>
      <c r="S225" s="71"/>
      <c r="T225" s="71"/>
      <c r="U225" s="71"/>
      <c r="V225" s="71"/>
      <c r="W225" s="71"/>
      <c r="X225" s="71"/>
      <c r="Y225" s="71"/>
      <c r="Z225" s="71"/>
      <c r="AA225" s="71"/>
      <c r="AB225" s="71"/>
      <c r="AC225" s="72"/>
      <c r="AD225" s="71">
        <v>118493756.81708972</v>
      </c>
      <c r="AE225" s="71">
        <v>448913.59427060437</v>
      </c>
      <c r="AF225" s="71">
        <v>737466.05924518593</v>
      </c>
      <c r="AG225" s="71">
        <v>46475376.882777154</v>
      </c>
      <c r="AH225" s="71">
        <v>7238106.3932120986</v>
      </c>
      <c r="AI225" s="71">
        <v>0</v>
      </c>
      <c r="AJ225" s="71">
        <v>0</v>
      </c>
      <c r="AK225" s="71">
        <v>601345.81005393714</v>
      </c>
      <c r="AL225" s="71">
        <v>0</v>
      </c>
      <c r="AM225" s="71">
        <v>0</v>
      </c>
      <c r="AN225" s="71">
        <v>173994965.5566487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2469</v>
      </c>
      <c r="B226" s="70">
        <v>218</v>
      </c>
      <c r="C226" s="70">
        <v>16</v>
      </c>
      <c r="D226" s="70">
        <v>38</v>
      </c>
      <c r="E226" s="70">
        <v>2022</v>
      </c>
      <c r="F226" s="70" t="s">
        <v>161</v>
      </c>
      <c r="G226" s="1073" t="s">
        <v>2467</v>
      </c>
      <c r="H226" s="70" t="s">
        <v>2468</v>
      </c>
      <c r="I226" s="1066"/>
      <c r="J226" s="73"/>
      <c r="K226" s="71"/>
      <c r="L226" s="71"/>
      <c r="M226" s="71"/>
      <c r="N226" s="71"/>
      <c r="O226" s="71"/>
      <c r="P226" s="71"/>
      <c r="Q226" s="71"/>
      <c r="R226" s="71"/>
      <c r="S226" s="71"/>
      <c r="T226" s="71"/>
      <c r="U226" s="71"/>
      <c r="V226" s="71"/>
      <c r="W226" s="71"/>
      <c r="X226" s="71"/>
      <c r="Y226" s="71"/>
      <c r="Z226" s="71"/>
      <c r="AA226" s="71"/>
      <c r="AB226" s="71"/>
      <c r="AC226" s="72"/>
      <c r="AD226" s="71">
        <v>87800842.241897225</v>
      </c>
      <c r="AE226" s="71">
        <v>2163641.3710253281</v>
      </c>
      <c r="AF226" s="71">
        <v>646701.0057996246</v>
      </c>
      <c r="AG226" s="71">
        <v>128900004.14324024</v>
      </c>
      <c r="AH226" s="71">
        <v>127132967.75942372</v>
      </c>
      <c r="AI226" s="71">
        <v>0</v>
      </c>
      <c r="AJ226" s="71">
        <v>0</v>
      </c>
      <c r="AK226" s="71">
        <v>8822622.3903661706</v>
      </c>
      <c r="AL226" s="71">
        <v>0</v>
      </c>
      <c r="AM226" s="71">
        <v>0</v>
      </c>
      <c r="AN226" s="71">
        <v>355466778.91175234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2409</v>
      </c>
      <c r="B227" s="70">
        <v>219</v>
      </c>
      <c r="C227" s="70">
        <v>16</v>
      </c>
      <c r="D227" s="70">
        <v>39</v>
      </c>
      <c r="E227" s="70">
        <v>2022</v>
      </c>
      <c r="F227" s="70" t="s">
        <v>161</v>
      </c>
      <c r="G227" s="1073" t="s">
        <v>2407</v>
      </c>
      <c r="H227" s="70" t="s">
        <v>2408</v>
      </c>
      <c r="I227" s="1066"/>
      <c r="J227" s="73"/>
      <c r="K227" s="71"/>
      <c r="L227" s="71"/>
      <c r="M227" s="71"/>
      <c r="N227" s="71"/>
      <c r="O227" s="71"/>
      <c r="P227" s="71"/>
      <c r="Q227" s="71"/>
      <c r="R227" s="71"/>
      <c r="S227" s="71"/>
      <c r="T227" s="71"/>
      <c r="U227" s="71"/>
      <c r="V227" s="71"/>
      <c r="W227" s="71"/>
      <c r="X227" s="71"/>
      <c r="Y227" s="71"/>
      <c r="Z227" s="71"/>
      <c r="AA227" s="71"/>
      <c r="AB227" s="71"/>
      <c r="AC227" s="72"/>
      <c r="AD227" s="71">
        <v>359875796.03713363</v>
      </c>
      <c r="AE227" s="71">
        <v>5996203.0091859307</v>
      </c>
      <c r="AF227" s="71">
        <v>7306586.8023676891</v>
      </c>
      <c r="AG227" s="71">
        <v>313697169.30219686</v>
      </c>
      <c r="AH227" s="71">
        <v>333520507.46833467</v>
      </c>
      <c r="AI227" s="71">
        <v>0</v>
      </c>
      <c r="AJ227" s="71">
        <v>0</v>
      </c>
      <c r="AK227" s="71">
        <v>24085339.461992823</v>
      </c>
      <c r="AL227" s="71">
        <v>0</v>
      </c>
      <c r="AM227" s="71">
        <v>0</v>
      </c>
      <c r="AN227" s="71">
        <v>1044481602.0812117</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2497</v>
      </c>
      <c r="B228" s="70">
        <v>220</v>
      </c>
      <c r="C228" s="70">
        <v>16</v>
      </c>
      <c r="D228" s="70">
        <v>40</v>
      </c>
      <c r="E228" s="70">
        <v>2022</v>
      </c>
      <c r="F228" s="70" t="s">
        <v>161</v>
      </c>
      <c r="G228" s="1073" t="s">
        <v>2495</v>
      </c>
      <c r="H228" s="70" t="s">
        <v>2496</v>
      </c>
      <c r="I228" s="1066"/>
      <c r="J228" s="73"/>
      <c r="K228" s="71"/>
      <c r="L228" s="71"/>
      <c r="M228" s="71"/>
      <c r="N228" s="71"/>
      <c r="O228" s="71"/>
      <c r="P228" s="71"/>
      <c r="Q228" s="71"/>
      <c r="R228" s="71"/>
      <c r="S228" s="71"/>
      <c r="T228" s="71"/>
      <c r="U228" s="71"/>
      <c r="V228" s="71"/>
      <c r="W228" s="71"/>
      <c r="X228" s="71"/>
      <c r="Y228" s="71"/>
      <c r="Z228" s="71"/>
      <c r="AA228" s="71"/>
      <c r="AB228" s="71"/>
      <c r="AC228" s="72"/>
      <c r="AD228" s="71">
        <v>7010469593.5751772</v>
      </c>
      <c r="AE228" s="71">
        <v>16199062.318424635</v>
      </c>
      <c r="AF228" s="71">
        <v>11152755.942123352</v>
      </c>
      <c r="AG228" s="71">
        <v>774178876.84822249</v>
      </c>
      <c r="AH228" s="71">
        <v>762114184.60183144</v>
      </c>
      <c r="AI228" s="71">
        <v>0</v>
      </c>
      <c r="AJ228" s="71">
        <v>0</v>
      </c>
      <c r="AK228" s="71">
        <v>53901864.75895106</v>
      </c>
      <c r="AL228" s="71">
        <v>0</v>
      </c>
      <c r="AM228" s="71">
        <v>0</v>
      </c>
      <c r="AN228" s="71">
        <v>8628016338.0447292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1739</v>
      </c>
      <c r="B229" s="70">
        <v>221</v>
      </c>
      <c r="C229" s="70">
        <v>16</v>
      </c>
      <c r="D229" s="70">
        <v>41</v>
      </c>
      <c r="E229" s="70">
        <v>2022</v>
      </c>
      <c r="F229" s="70" t="s">
        <v>161</v>
      </c>
      <c r="G229" s="1073" t="s">
        <v>1737</v>
      </c>
      <c r="H229" s="70" t="s">
        <v>1738</v>
      </c>
      <c r="I229" s="1066"/>
      <c r="J229" s="73"/>
      <c r="K229" s="71"/>
      <c r="L229" s="71"/>
      <c r="M229" s="71"/>
      <c r="N229" s="71"/>
      <c r="O229" s="71"/>
      <c r="P229" s="71"/>
      <c r="Q229" s="71"/>
      <c r="R229" s="71"/>
      <c r="S229" s="71"/>
      <c r="T229" s="71"/>
      <c r="U229" s="71"/>
      <c r="V229" s="71"/>
      <c r="W229" s="71"/>
      <c r="X229" s="71"/>
      <c r="Y229" s="71"/>
      <c r="Z229" s="71"/>
      <c r="AA229" s="71"/>
      <c r="AB229" s="71"/>
      <c r="AC229" s="72"/>
      <c r="AD229" s="71">
        <v>12353.682781776042</v>
      </c>
      <c r="AE229" s="71">
        <v>201553.04232557749</v>
      </c>
      <c r="AF229" s="71">
        <v>726120.42756449082</v>
      </c>
      <c r="AG229" s="71">
        <v>2417928.5621855049</v>
      </c>
      <c r="AH229" s="71">
        <v>1955573.1068094508</v>
      </c>
      <c r="AI229" s="71">
        <v>0</v>
      </c>
      <c r="AJ229" s="71">
        <v>0</v>
      </c>
      <c r="AK229" s="71">
        <v>127448.63957982305</v>
      </c>
      <c r="AL229" s="71">
        <v>0</v>
      </c>
      <c r="AM229" s="71">
        <v>0</v>
      </c>
      <c r="AN229" s="71">
        <v>5440977.4612466227</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1646</v>
      </c>
      <c r="B230" s="70">
        <v>222</v>
      </c>
      <c r="C230" s="70">
        <v>16</v>
      </c>
      <c r="D230" s="70">
        <v>42</v>
      </c>
      <c r="E230" s="70">
        <v>2022</v>
      </c>
      <c r="F230" s="70" t="s">
        <v>161</v>
      </c>
      <c r="G230" s="1073" t="s">
        <v>1644</v>
      </c>
      <c r="H230" s="70" t="s">
        <v>1645</v>
      </c>
      <c r="I230" s="1066"/>
      <c r="J230" s="73"/>
      <c r="K230" s="71"/>
      <c r="L230" s="71"/>
      <c r="M230" s="71"/>
      <c r="N230" s="71"/>
      <c r="O230" s="71"/>
      <c r="P230" s="71"/>
      <c r="Q230" s="71"/>
      <c r="R230" s="71"/>
      <c r="S230" s="71"/>
      <c r="T230" s="71"/>
      <c r="U230" s="71"/>
      <c r="V230" s="71"/>
      <c r="W230" s="71"/>
      <c r="X230" s="71"/>
      <c r="Y230" s="71"/>
      <c r="Z230" s="71"/>
      <c r="AA230" s="71"/>
      <c r="AB230" s="71"/>
      <c r="AC230" s="72"/>
      <c r="AD230" s="71">
        <v>660025571.7220962</v>
      </c>
      <c r="AE230" s="71">
        <v>15904367.339872841</v>
      </c>
      <c r="AF230" s="71">
        <v>16462511.568688691</v>
      </c>
      <c r="AG230" s="71">
        <v>732533544.76154172</v>
      </c>
      <c r="AH230" s="71">
        <v>678426427.85512781</v>
      </c>
      <c r="AI230" s="71">
        <v>0</v>
      </c>
      <c r="AJ230" s="71">
        <v>0</v>
      </c>
      <c r="AK230" s="71">
        <v>47875364.801676579</v>
      </c>
      <c r="AL230" s="71">
        <v>0</v>
      </c>
      <c r="AM230" s="71">
        <v>0</v>
      </c>
      <c r="AN230" s="71">
        <v>2151227788.0490041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2239</v>
      </c>
      <c r="B231" s="70">
        <v>223</v>
      </c>
      <c r="C231" s="70">
        <v>16</v>
      </c>
      <c r="D231" s="70">
        <v>43</v>
      </c>
      <c r="E231" s="70">
        <v>2022</v>
      </c>
      <c r="F231" s="70" t="s">
        <v>161</v>
      </c>
      <c r="G231" s="1073" t="s">
        <v>2220</v>
      </c>
      <c r="H231" s="70" t="s">
        <v>2221</v>
      </c>
      <c r="I231" s="1066"/>
      <c r="J231" s="73"/>
      <c r="K231" s="71"/>
      <c r="L231" s="71"/>
      <c r="M231" s="71"/>
      <c r="N231" s="71"/>
      <c r="O231" s="71"/>
      <c r="P231" s="71"/>
      <c r="Q231" s="71"/>
      <c r="R231" s="71"/>
      <c r="S231" s="71"/>
      <c r="T231" s="71"/>
      <c r="U231" s="71"/>
      <c r="V231" s="71"/>
      <c r="W231" s="71"/>
      <c r="X231" s="71"/>
      <c r="Y231" s="71"/>
      <c r="Z231" s="71"/>
      <c r="AA231" s="71"/>
      <c r="AB231" s="71"/>
      <c r="AC231" s="72"/>
      <c r="AD231" s="71">
        <v>77049181.541036621</v>
      </c>
      <c r="AE231" s="71">
        <v>668789.64044396172</v>
      </c>
      <c r="AF231" s="71">
        <v>3165431.2389139519</v>
      </c>
      <c r="AG231" s="71">
        <v>57170060.907828428</v>
      </c>
      <c r="AH231" s="71">
        <v>29321167.11205611</v>
      </c>
      <c r="AI231" s="71">
        <v>0</v>
      </c>
      <c r="AJ231" s="71">
        <v>0</v>
      </c>
      <c r="AK231" s="71">
        <v>2056868.6726109439</v>
      </c>
      <c r="AL231" s="71">
        <v>0</v>
      </c>
      <c r="AM231" s="71">
        <v>0</v>
      </c>
      <c r="AN231" s="71">
        <v>169431499.11289001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2425</v>
      </c>
      <c r="B232" s="70">
        <v>224</v>
      </c>
      <c r="C232" s="70">
        <v>16</v>
      </c>
      <c r="D232" s="70">
        <v>44</v>
      </c>
      <c r="E232" s="70">
        <v>2022</v>
      </c>
      <c r="F232" s="70" t="s">
        <v>161</v>
      </c>
      <c r="G232" s="1073" t="s">
        <v>2423</v>
      </c>
      <c r="H232" s="70" t="s">
        <v>2424</v>
      </c>
      <c r="I232" s="1066"/>
      <c r="J232" s="73"/>
      <c r="K232" s="71"/>
      <c r="L232" s="71"/>
      <c r="M232" s="71"/>
      <c r="N232" s="71"/>
      <c r="O232" s="71"/>
      <c r="P232" s="71"/>
      <c r="Q232" s="71"/>
      <c r="R232" s="71"/>
      <c r="S232" s="71"/>
      <c r="T232" s="71"/>
      <c r="U232" s="71"/>
      <c r="V232" s="71"/>
      <c r="W232" s="71"/>
      <c r="X232" s="71"/>
      <c r="Y232" s="71"/>
      <c r="Z232" s="71"/>
      <c r="AA232" s="71"/>
      <c r="AB232" s="71"/>
      <c r="AC232" s="72"/>
      <c r="AD232" s="71">
        <v>11980249.671510994</v>
      </c>
      <c r="AE232" s="71">
        <v>2036907.2610781847</v>
      </c>
      <c r="AF232" s="71">
        <v>714774.79588379571</v>
      </c>
      <c r="AG232" s="71">
        <v>155607652.56449598</v>
      </c>
      <c r="AH232" s="71">
        <v>105261208.37203583</v>
      </c>
      <c r="AI232" s="71">
        <v>0</v>
      </c>
      <c r="AJ232" s="71">
        <v>0</v>
      </c>
      <c r="AK232" s="71">
        <v>7874828.0494179428</v>
      </c>
      <c r="AL232" s="71">
        <v>0</v>
      </c>
      <c r="AM232" s="71">
        <v>0</v>
      </c>
      <c r="AN232" s="71">
        <v>283475620.7144227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1557</v>
      </c>
      <c r="B233" s="70">
        <v>225</v>
      </c>
      <c r="C233" s="70">
        <v>16</v>
      </c>
      <c r="D233" s="70">
        <v>45</v>
      </c>
      <c r="E233" s="70">
        <v>2022</v>
      </c>
      <c r="F233" s="70" t="s">
        <v>161</v>
      </c>
      <c r="G233" s="1073" t="s">
        <v>1555</v>
      </c>
      <c r="H233" s="70" t="s">
        <v>1556</v>
      </c>
      <c r="I233" s="1066"/>
      <c r="J233" s="73"/>
      <c r="K233" s="71"/>
      <c r="L233" s="71"/>
      <c r="M233" s="71"/>
      <c r="N233" s="71"/>
      <c r="O233" s="71"/>
      <c r="P233" s="71"/>
      <c r="Q233" s="71"/>
      <c r="R233" s="71"/>
      <c r="S233" s="71"/>
      <c r="T233" s="71"/>
      <c r="U233" s="71"/>
      <c r="V233" s="71"/>
      <c r="W233" s="71"/>
      <c r="X233" s="71"/>
      <c r="Y233" s="71"/>
      <c r="Z233" s="71"/>
      <c r="AA233" s="71"/>
      <c r="AB233" s="71"/>
      <c r="AC233" s="72"/>
      <c r="AD233" s="71">
        <v>1485184809.9518402</v>
      </c>
      <c r="AE233" s="71">
        <v>142394170.56904584</v>
      </c>
      <c r="AF233" s="71">
        <v>6251443.0560630383</v>
      </c>
      <c r="AG233" s="71">
        <v>7582571660.0592728</v>
      </c>
      <c r="AH233" s="71">
        <v>4792819663.3546324</v>
      </c>
      <c r="AI233" s="71">
        <v>0</v>
      </c>
      <c r="AJ233" s="71">
        <v>0</v>
      </c>
      <c r="AK233" s="71">
        <v>296328288.07934678</v>
      </c>
      <c r="AL233" s="71">
        <v>0</v>
      </c>
      <c r="AM233" s="71">
        <v>0</v>
      </c>
      <c r="AN233" s="71">
        <v>14305550035.070204</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1658</v>
      </c>
      <c r="B234" s="70">
        <v>226</v>
      </c>
      <c r="C234" s="70">
        <v>16</v>
      </c>
      <c r="D234" s="70">
        <v>46</v>
      </c>
      <c r="E234" s="70">
        <v>2022</v>
      </c>
      <c r="F234" s="70" t="s">
        <v>161</v>
      </c>
      <c r="G234" s="1073" t="s">
        <v>1656</v>
      </c>
      <c r="H234" s="70" t="s">
        <v>1657</v>
      </c>
      <c r="I234" s="1066"/>
      <c r="J234" s="73"/>
      <c r="K234" s="71"/>
      <c r="L234" s="71"/>
      <c r="M234" s="71"/>
      <c r="N234" s="71"/>
      <c r="O234" s="71"/>
      <c r="P234" s="71"/>
      <c r="Q234" s="71"/>
      <c r="R234" s="71"/>
      <c r="S234" s="71"/>
      <c r="T234" s="71"/>
      <c r="U234" s="71"/>
      <c r="V234" s="71"/>
      <c r="W234" s="71"/>
      <c r="X234" s="71"/>
      <c r="Y234" s="71"/>
      <c r="Z234" s="71"/>
      <c r="AA234" s="71"/>
      <c r="AB234" s="71"/>
      <c r="AC234" s="72"/>
      <c r="AD234" s="71">
        <v>688780880.15514398</v>
      </c>
      <c r="AE234" s="71">
        <v>6961214.5451689977</v>
      </c>
      <c r="AF234" s="71">
        <v>6796033.3767364062</v>
      </c>
      <c r="AG234" s="71">
        <v>252621223.79391491</v>
      </c>
      <c r="AH234" s="71">
        <v>278072552.19623542</v>
      </c>
      <c r="AI234" s="71">
        <v>0</v>
      </c>
      <c r="AJ234" s="71">
        <v>0</v>
      </c>
      <c r="AK234" s="71">
        <v>21994510.310952809</v>
      </c>
      <c r="AL234" s="71">
        <v>0</v>
      </c>
      <c r="AM234" s="71">
        <v>0</v>
      </c>
      <c r="AN234" s="71">
        <v>1255226414.3781526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2445</v>
      </c>
      <c r="B235" s="70">
        <v>227</v>
      </c>
      <c r="C235" s="70">
        <v>16</v>
      </c>
      <c r="D235" s="70">
        <v>47</v>
      </c>
      <c r="E235" s="70">
        <v>2022</v>
      </c>
      <c r="F235" s="70" t="s">
        <v>161</v>
      </c>
      <c r="G235" s="1073" t="s">
        <v>2443</v>
      </c>
      <c r="H235" s="70" t="s">
        <v>2444</v>
      </c>
      <c r="I235" s="1066"/>
      <c r="J235" s="73"/>
      <c r="K235" s="71"/>
      <c r="L235" s="71"/>
      <c r="M235" s="71"/>
      <c r="N235" s="71"/>
      <c r="O235" s="71"/>
      <c r="P235" s="71"/>
      <c r="Q235" s="71"/>
      <c r="R235" s="71"/>
      <c r="S235" s="71"/>
      <c r="T235" s="71"/>
      <c r="U235" s="71"/>
      <c r="V235" s="71"/>
      <c r="W235" s="71"/>
      <c r="X235" s="71"/>
      <c r="Y235" s="71"/>
      <c r="Z235" s="71"/>
      <c r="AA235" s="71"/>
      <c r="AB235" s="71"/>
      <c r="AC235" s="72"/>
      <c r="AD235" s="71">
        <v>43532572.809227675</v>
      </c>
      <c r="AE235" s="71">
        <v>3110329.9031606163</v>
      </c>
      <c r="AF235" s="71">
        <v>1270710.748237859</v>
      </c>
      <c r="AG235" s="71">
        <v>154573058.13163778</v>
      </c>
      <c r="AH235" s="71">
        <v>162499010.2164692</v>
      </c>
      <c r="AI235" s="71">
        <v>0</v>
      </c>
      <c r="AJ235" s="71">
        <v>0</v>
      </c>
      <c r="AK235" s="71">
        <v>12108782.905732853</v>
      </c>
      <c r="AL235" s="71">
        <v>0</v>
      </c>
      <c r="AM235" s="71">
        <v>0</v>
      </c>
      <c r="AN235" s="71">
        <v>377094464.71446598</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1675</v>
      </c>
      <c r="B236" s="70">
        <v>228</v>
      </c>
      <c r="C236" s="70">
        <v>16</v>
      </c>
      <c r="D236" s="70">
        <v>48</v>
      </c>
      <c r="E236" s="70">
        <v>2022</v>
      </c>
      <c r="F236" s="70" t="s">
        <v>161</v>
      </c>
      <c r="G236" s="1073" t="s">
        <v>1673</v>
      </c>
      <c r="H236" s="70" t="s">
        <v>1674</v>
      </c>
      <c r="I236" s="1066"/>
      <c r="J236" s="73"/>
      <c r="K236" s="71"/>
      <c r="L236" s="71"/>
      <c r="M236" s="71"/>
      <c r="N236" s="71"/>
      <c r="O236" s="71"/>
      <c r="P236" s="71"/>
      <c r="Q236" s="71"/>
      <c r="R236" s="71"/>
      <c r="S236" s="71"/>
      <c r="T236" s="71"/>
      <c r="U236" s="71"/>
      <c r="V236" s="71"/>
      <c r="W236" s="71"/>
      <c r="X236" s="71"/>
      <c r="Y236" s="71"/>
      <c r="Z236" s="71"/>
      <c r="AA236" s="71"/>
      <c r="AB236" s="71"/>
      <c r="AC236" s="72"/>
      <c r="AD236" s="71">
        <v>486495541.05345255</v>
      </c>
      <c r="AE236" s="71">
        <v>4728861.9097144958</v>
      </c>
      <c r="AF236" s="71">
        <v>2756988.4984089257</v>
      </c>
      <c r="AG236" s="71">
        <v>234097333.58313319</v>
      </c>
      <c r="AH236" s="71">
        <v>218183125.80019593</v>
      </c>
      <c r="AI236" s="71">
        <v>0</v>
      </c>
      <c r="AJ236" s="71">
        <v>0</v>
      </c>
      <c r="AK236" s="71">
        <v>15204351.534554636</v>
      </c>
      <c r="AL236" s="71">
        <v>0</v>
      </c>
      <c r="AM236" s="71">
        <v>0</v>
      </c>
      <c r="AN236" s="71">
        <v>961466202.37945974</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2413</v>
      </c>
      <c r="B237" s="70">
        <v>229</v>
      </c>
      <c r="C237" s="70">
        <v>16</v>
      </c>
      <c r="D237" s="70">
        <v>49</v>
      </c>
      <c r="E237" s="70">
        <v>2022</v>
      </c>
      <c r="F237" s="70" t="s">
        <v>161</v>
      </c>
      <c r="G237" s="1073" t="s">
        <v>2411</v>
      </c>
      <c r="H237" s="70" t="s">
        <v>2412</v>
      </c>
      <c r="I237" s="1066"/>
      <c r="J237" s="73"/>
      <c r="K237" s="71"/>
      <c r="L237" s="71"/>
      <c r="M237" s="71"/>
      <c r="N237" s="71"/>
      <c r="O237" s="71"/>
      <c r="P237" s="71"/>
      <c r="Q237" s="71"/>
      <c r="R237" s="71"/>
      <c r="S237" s="71"/>
      <c r="T237" s="71"/>
      <c r="U237" s="71"/>
      <c r="V237" s="71"/>
      <c r="W237" s="71"/>
      <c r="X237" s="71"/>
      <c r="Y237" s="71"/>
      <c r="Z237" s="71"/>
      <c r="AA237" s="71"/>
      <c r="AB237" s="71"/>
      <c r="AC237" s="72"/>
      <c r="AD237" s="71">
        <v>71237242.840241015</v>
      </c>
      <c r="AE237" s="71">
        <v>1128391.6536257709</v>
      </c>
      <c r="AF237" s="71">
        <v>533244.68899267295</v>
      </c>
      <c r="AG237" s="71">
        <v>67917055.887350053</v>
      </c>
      <c r="AH237" s="71">
        <v>88377817.672356769</v>
      </c>
      <c r="AI237" s="71">
        <v>0</v>
      </c>
      <c r="AJ237" s="71">
        <v>0</v>
      </c>
      <c r="AK237" s="71">
        <v>6492907.7446729913</v>
      </c>
      <c r="AL237" s="71">
        <v>0</v>
      </c>
      <c r="AM237" s="71">
        <v>0</v>
      </c>
      <c r="AN237" s="71">
        <v>235686660.48723927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2481</v>
      </c>
      <c r="B238" s="70">
        <v>230</v>
      </c>
      <c r="C238" s="70">
        <v>16</v>
      </c>
      <c r="D238" s="70">
        <v>50</v>
      </c>
      <c r="E238" s="70">
        <v>2022</v>
      </c>
      <c r="F238" s="70" t="s">
        <v>161</v>
      </c>
      <c r="G238" s="1073" t="s">
        <v>2479</v>
      </c>
      <c r="H238" s="70" t="s">
        <v>2480</v>
      </c>
      <c r="I238" s="1066"/>
      <c r="J238" s="73"/>
      <c r="K238" s="71"/>
      <c r="L238" s="71"/>
      <c r="M238" s="71"/>
      <c r="N238" s="71"/>
      <c r="O238" s="71"/>
      <c r="P238" s="71"/>
      <c r="Q238" s="71"/>
      <c r="R238" s="71"/>
      <c r="S238" s="71"/>
      <c r="T238" s="71"/>
      <c r="U238" s="71"/>
      <c r="V238" s="71"/>
      <c r="W238" s="71"/>
      <c r="X238" s="71"/>
      <c r="Y238" s="71"/>
      <c r="Z238" s="71"/>
      <c r="AA238" s="71"/>
      <c r="AB238" s="71"/>
      <c r="AC238" s="72"/>
      <c r="AD238" s="71">
        <v>17400785.510847006</v>
      </c>
      <c r="AE238" s="71">
        <v>626035.96479914221</v>
      </c>
      <c r="AF238" s="71">
        <v>544590.32067336806</v>
      </c>
      <c r="AG238" s="71">
        <v>44679367.445961483</v>
      </c>
      <c r="AH238" s="71">
        <v>61235954.488651872</v>
      </c>
      <c r="AI238" s="71">
        <v>0</v>
      </c>
      <c r="AJ238" s="71">
        <v>0</v>
      </c>
      <c r="AK238" s="71">
        <v>4522812.6139036296</v>
      </c>
      <c r="AL238" s="71">
        <v>0</v>
      </c>
      <c r="AM238" s="71">
        <v>0</v>
      </c>
      <c r="AN238" s="71">
        <v>129009546.34483649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1690</v>
      </c>
      <c r="B239" s="70">
        <v>231</v>
      </c>
      <c r="C239" s="70">
        <v>16</v>
      </c>
      <c r="D239" s="70">
        <v>51</v>
      </c>
      <c r="E239" s="70">
        <v>2022</v>
      </c>
      <c r="F239" s="70" t="s">
        <v>161</v>
      </c>
      <c r="G239" s="1073" t="s">
        <v>1688</v>
      </c>
      <c r="H239" s="70" t="s">
        <v>1689</v>
      </c>
      <c r="I239" s="1066"/>
      <c r="J239" s="73"/>
      <c r="K239" s="71"/>
      <c r="L239" s="71"/>
      <c r="M239" s="71"/>
      <c r="N239" s="71"/>
      <c r="O239" s="71"/>
      <c r="P239" s="71"/>
      <c r="Q239" s="71"/>
      <c r="R239" s="71"/>
      <c r="S239" s="71"/>
      <c r="T239" s="71"/>
      <c r="U239" s="71"/>
      <c r="V239" s="71"/>
      <c r="W239" s="71"/>
      <c r="X239" s="71"/>
      <c r="Y239" s="71"/>
      <c r="Z239" s="71"/>
      <c r="AA239" s="71"/>
      <c r="AB239" s="71"/>
      <c r="AC239" s="72"/>
      <c r="AD239" s="71">
        <v>357630869.62571973</v>
      </c>
      <c r="AE239" s="71">
        <v>2775935.0829386357</v>
      </c>
      <c r="AF239" s="71">
        <v>1656462.2253814947</v>
      </c>
      <c r="AG239" s="71">
        <v>115182909.41545708</v>
      </c>
      <c r="AH239" s="71">
        <v>123980020.44102967</v>
      </c>
      <c r="AI239" s="71">
        <v>0</v>
      </c>
      <c r="AJ239" s="71">
        <v>0</v>
      </c>
      <c r="AK239" s="71">
        <v>9380452.3022049107</v>
      </c>
      <c r="AL239" s="71">
        <v>0</v>
      </c>
      <c r="AM239" s="71">
        <v>0</v>
      </c>
      <c r="AN239" s="71">
        <v>610606649.0927316</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2216</v>
      </c>
      <c r="B240" s="70">
        <v>232</v>
      </c>
      <c r="C240" s="70">
        <v>16</v>
      </c>
      <c r="D240" s="70">
        <v>52</v>
      </c>
      <c r="E240" s="70">
        <v>2022</v>
      </c>
      <c r="F240" s="70" t="s">
        <v>161</v>
      </c>
      <c r="G240" s="1073" t="s">
        <v>2197</v>
      </c>
      <c r="H240" s="70" t="s">
        <v>2198</v>
      </c>
      <c r="I240" s="1066"/>
      <c r="J240" s="73"/>
      <c r="K240" s="71"/>
      <c r="L240" s="71"/>
      <c r="M240" s="71"/>
      <c r="N240" s="71"/>
      <c r="O240" s="71"/>
      <c r="P240" s="71"/>
      <c r="Q240" s="71"/>
      <c r="R240" s="71"/>
      <c r="S240" s="71"/>
      <c r="T240" s="71"/>
      <c r="U240" s="71"/>
      <c r="V240" s="71"/>
      <c r="W240" s="71"/>
      <c r="X240" s="71"/>
      <c r="Y240" s="71"/>
      <c r="Z240" s="71"/>
      <c r="AA240" s="71"/>
      <c r="AB240" s="71"/>
      <c r="AC240" s="72"/>
      <c r="AD240" s="71">
        <v>6801117.2182920398</v>
      </c>
      <c r="AE240" s="71">
        <v>477925.01702958904</v>
      </c>
      <c r="AF240" s="71">
        <v>1974139.9124409594</v>
      </c>
      <c r="AG240" s="71">
        <v>33293016.356246568</v>
      </c>
      <c r="AH240" s="71">
        <v>29213444.864647113</v>
      </c>
      <c r="AI240" s="71">
        <v>0</v>
      </c>
      <c r="AJ240" s="71">
        <v>0</v>
      </c>
      <c r="AK240" s="71">
        <v>2107615.6993129402</v>
      </c>
      <c r="AL240" s="71">
        <v>0</v>
      </c>
      <c r="AM240" s="71">
        <v>0</v>
      </c>
      <c r="AN240" s="71">
        <v>73867259.067969218</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1678</v>
      </c>
      <c r="B241" s="70">
        <v>233</v>
      </c>
      <c r="C241" s="70">
        <v>16</v>
      </c>
      <c r="D241" s="70">
        <v>53</v>
      </c>
      <c r="E241" s="70">
        <v>2022</v>
      </c>
      <c r="F241" s="70" t="s">
        <v>161</v>
      </c>
      <c r="G241" s="1073" t="s">
        <v>1677</v>
      </c>
      <c r="H241" s="70" t="s">
        <v>1664</v>
      </c>
      <c r="I241" s="1066"/>
      <c r="J241" s="73"/>
      <c r="K241" s="71"/>
      <c r="L241" s="71"/>
      <c r="M241" s="71"/>
      <c r="N241" s="71"/>
      <c r="O241" s="71"/>
      <c r="P241" s="71"/>
      <c r="Q241" s="71"/>
      <c r="R241" s="71"/>
      <c r="S241" s="71"/>
      <c r="T241" s="71"/>
      <c r="U241" s="71"/>
      <c r="V241" s="71"/>
      <c r="W241" s="71"/>
      <c r="X241" s="71"/>
      <c r="Y241" s="71"/>
      <c r="Z241" s="71"/>
      <c r="AA241" s="71"/>
      <c r="AB241" s="71"/>
      <c r="AC241" s="72"/>
      <c r="AD241" s="71">
        <v>33920077.593258567</v>
      </c>
      <c r="AE241" s="71">
        <v>572593.87024311791</v>
      </c>
      <c r="AF241" s="71">
        <v>1043798.1146239555</v>
      </c>
      <c r="AG241" s="71">
        <v>42749674.458832666</v>
      </c>
      <c r="AH241" s="71">
        <v>37313329.237131171</v>
      </c>
      <c r="AI241" s="71">
        <v>0</v>
      </c>
      <c r="AJ241" s="71">
        <v>0</v>
      </c>
      <c r="AK241" s="71">
        <v>2728588.858116759</v>
      </c>
      <c r="AL241" s="71">
        <v>0</v>
      </c>
      <c r="AM241" s="71">
        <v>0</v>
      </c>
      <c r="AN241" s="71">
        <v>118328062.13220625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2417</v>
      </c>
      <c r="B242" s="70">
        <v>234</v>
      </c>
      <c r="C242" s="70">
        <v>16</v>
      </c>
      <c r="D242" s="70">
        <v>54</v>
      </c>
      <c r="E242" s="70">
        <v>2022</v>
      </c>
      <c r="F242" s="70" t="s">
        <v>161</v>
      </c>
      <c r="G242" s="1073" t="s">
        <v>2415</v>
      </c>
      <c r="H242" s="70" t="s">
        <v>2416</v>
      </c>
      <c r="I242" s="1066"/>
      <c r="J242" s="73"/>
      <c r="K242" s="71"/>
      <c r="L242" s="71"/>
      <c r="M242" s="71"/>
      <c r="N242" s="71"/>
      <c r="O242" s="71"/>
      <c r="P242" s="71"/>
      <c r="Q242" s="71"/>
      <c r="R242" s="71"/>
      <c r="S242" s="71"/>
      <c r="T242" s="71"/>
      <c r="U242" s="71"/>
      <c r="V242" s="71"/>
      <c r="W242" s="71"/>
      <c r="X242" s="71"/>
      <c r="Y242" s="71"/>
      <c r="Z242" s="71"/>
      <c r="AA242" s="71"/>
      <c r="AB242" s="71"/>
      <c r="AC242" s="72"/>
      <c r="AD242" s="71">
        <v>412383058.80508274</v>
      </c>
      <c r="AE242" s="71">
        <v>1442936.553012657</v>
      </c>
      <c r="AF242" s="71">
        <v>862268.0077328328</v>
      </c>
      <c r="AG242" s="71">
        <v>111823383.67280512</v>
      </c>
      <c r="AH242" s="71">
        <v>105186631.43152191</v>
      </c>
      <c r="AI242" s="71">
        <v>0</v>
      </c>
      <c r="AJ242" s="71">
        <v>0</v>
      </c>
      <c r="AK242" s="71">
        <v>7939391.6966215009</v>
      </c>
      <c r="AL242" s="71">
        <v>0</v>
      </c>
      <c r="AM242" s="71">
        <v>0</v>
      </c>
      <c r="AN242" s="71">
        <v>639637670.16677678</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1710</v>
      </c>
      <c r="B243" s="70">
        <v>235</v>
      </c>
      <c r="C243" s="70">
        <v>16</v>
      </c>
      <c r="D243" s="70">
        <v>55</v>
      </c>
      <c r="E243" s="70">
        <v>2022</v>
      </c>
      <c r="F243" s="70" t="s">
        <v>161</v>
      </c>
      <c r="G243" s="1073" t="s">
        <v>1708</v>
      </c>
      <c r="H243" s="70" t="s">
        <v>1709</v>
      </c>
      <c r="I243" s="1066"/>
      <c r="J243" s="73"/>
      <c r="K243" s="71"/>
      <c r="L243" s="71"/>
      <c r="M243" s="71"/>
      <c r="N243" s="71"/>
      <c r="O243" s="71"/>
      <c r="P243" s="71"/>
      <c r="Q243" s="71"/>
      <c r="R243" s="71"/>
      <c r="S243" s="71"/>
      <c r="T243" s="71"/>
      <c r="U243" s="71"/>
      <c r="V243" s="71"/>
      <c r="W243" s="71"/>
      <c r="X243" s="71"/>
      <c r="Y243" s="71"/>
      <c r="Z243" s="71"/>
      <c r="AA243" s="71"/>
      <c r="AB243" s="71"/>
      <c r="AC243" s="72"/>
      <c r="AD243" s="71">
        <v>75198943.41195032</v>
      </c>
      <c r="AE243" s="71">
        <v>1313148.6090908838</v>
      </c>
      <c r="AF243" s="71">
        <v>1962794.2807602643</v>
      </c>
      <c r="AG243" s="71">
        <v>97042632.870791316</v>
      </c>
      <c r="AH243" s="71">
        <v>76971688.937088922</v>
      </c>
      <c r="AI243" s="71">
        <v>0</v>
      </c>
      <c r="AJ243" s="71">
        <v>0</v>
      </c>
      <c r="AK243" s="71">
        <v>5663652.2599904956</v>
      </c>
      <c r="AL243" s="71">
        <v>0</v>
      </c>
      <c r="AM243" s="71">
        <v>0</v>
      </c>
      <c r="AN243" s="71">
        <v>258152860.36967221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2220</v>
      </c>
      <c r="H6" s="77" t="s">
        <v>2221</v>
      </c>
      <c r="I6" s="77" t="s">
        <v>2504</v>
      </c>
      <c r="J6" s="77" t="s">
        <v>2505</v>
      </c>
      <c r="K6" s="1080">
        <v>37</v>
      </c>
      <c r="L6" s="1081">
        <v>26</v>
      </c>
      <c r="M6" s="1044"/>
      <c r="N6" s="988">
        <v>1</v>
      </c>
      <c r="O6" s="77" t="s">
        <v>1742</v>
      </c>
      <c r="P6" s="77" t="s">
        <v>1743</v>
      </c>
      <c r="Q6" s="77" t="s">
        <v>1501</v>
      </c>
      <c r="R6" s="16"/>
      <c r="S6" s="77">
        <v>1</v>
      </c>
      <c r="T6" s="77" t="s">
        <v>2220</v>
      </c>
      <c r="U6" s="77" t="s">
        <v>2221</v>
      </c>
      <c r="V6" s="77" t="s">
        <v>1501</v>
      </c>
      <c r="W6" s="16"/>
      <c r="X6" s="77">
        <v>1</v>
      </c>
      <c r="Y6" s="692" t="s">
        <v>1742</v>
      </c>
      <c r="Z6" s="77" t="s">
        <v>1743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1765</v>
      </c>
      <c r="P7" s="77" t="s">
        <v>1766</v>
      </c>
      <c r="Q7" s="77" t="s">
        <v>1501</v>
      </c>
      <c r="R7" s="16"/>
      <c r="S7" s="77">
        <v>2</v>
      </c>
      <c r="T7" s="76" t="s">
        <v>795</v>
      </c>
      <c r="U7" s="77" t="s">
        <v>1503</v>
      </c>
      <c r="V7" s="77" t="s">
        <v>1503</v>
      </c>
      <c r="W7" s="16"/>
      <c r="X7" s="77">
        <v>2</v>
      </c>
      <c r="Y7" s="692" t="s">
        <v>1765</v>
      </c>
      <c r="Z7" s="77" t="s">
        <v>1766</v>
      </c>
      <c r="AA7" s="77" t="s">
        <v>1501</v>
      </c>
      <c r="AB7" s="16"/>
      <c r="AC7" s="77">
        <v>2</v>
      </c>
      <c r="AD7" s="77" t="s">
        <v>2419</v>
      </c>
      <c r="AE7" s="77" t="s">
        <v>2420</v>
      </c>
      <c r="AF7" s="77" t="s">
        <v>1501</v>
      </c>
    </row>
    <row r="8" spans="1:32" ht="12">
      <c r="A8" s="16"/>
      <c r="B8" s="16"/>
      <c r="C8" s="16"/>
      <c r="D8" s="16"/>
      <c r="F8" s="16"/>
      <c r="G8" s="16"/>
      <c r="H8" s="16"/>
      <c r="I8" s="16"/>
      <c r="J8" s="16"/>
      <c r="K8" s="1044"/>
      <c r="L8" s="1044"/>
      <c r="M8" s="1044"/>
      <c r="N8" s="988">
        <v>3</v>
      </c>
      <c r="O8" s="77" t="s">
        <v>1788</v>
      </c>
      <c r="P8" s="77" t="s">
        <v>1789</v>
      </c>
      <c r="Q8" s="77" t="s">
        <v>1501</v>
      </c>
      <c r="R8" s="16"/>
      <c r="S8" s="16"/>
      <c r="T8" s="16"/>
      <c r="U8" s="16"/>
      <c r="V8" s="16"/>
      <c r="W8" s="16"/>
      <c r="X8" s="77">
        <v>3</v>
      </c>
      <c r="Y8" s="692" t="s">
        <v>1788</v>
      </c>
      <c r="Z8" s="77" t="s">
        <v>1789</v>
      </c>
      <c r="AA8" s="77" t="s">
        <v>1501</v>
      </c>
      <c r="AB8" s="16"/>
      <c r="AC8" s="77">
        <v>3</v>
      </c>
      <c r="AD8" s="77" t="s">
        <v>2439</v>
      </c>
      <c r="AE8" s="77" t="s">
        <v>2440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1811</v>
      </c>
      <c r="P9" s="77" t="s">
        <v>1812</v>
      </c>
      <c r="Q9" s="77" t="s">
        <v>1501</v>
      </c>
      <c r="R9" s="16"/>
      <c r="S9" s="16"/>
      <c r="T9" s="16"/>
      <c r="U9" s="16"/>
      <c r="V9" s="16"/>
      <c r="W9" s="16"/>
      <c r="X9" s="77">
        <v>4</v>
      </c>
      <c r="Y9" s="692" t="s">
        <v>1811</v>
      </c>
      <c r="Z9" s="77" t="s">
        <v>1812</v>
      </c>
      <c r="AA9" s="77" t="s">
        <v>1501</v>
      </c>
      <c r="AB9" s="16"/>
      <c r="AC9" s="77">
        <v>4</v>
      </c>
      <c r="AD9" s="77" t="s">
        <v>2451</v>
      </c>
      <c r="AE9" s="77" t="s">
        <v>2452</v>
      </c>
      <c r="AF9" s="77" t="s">
        <v>1501</v>
      </c>
    </row>
    <row r="10" spans="1:32" ht="12">
      <c r="A10" s="16"/>
      <c r="B10" s="16"/>
      <c r="C10" s="16"/>
      <c r="D10" s="16"/>
      <c r="F10" s="75" t="s">
        <v>1501</v>
      </c>
      <c r="G10" s="76" t="s">
        <v>2220</v>
      </c>
      <c r="H10" s="77" t="s">
        <v>2221</v>
      </c>
      <c r="I10" s="77" t="s">
        <v>2504</v>
      </c>
      <c r="J10" s="77" t="s">
        <v>2505</v>
      </c>
      <c r="K10" s="1079">
        <v>37</v>
      </c>
      <c r="L10" s="1045">
        <v>26</v>
      </c>
      <c r="M10" s="1044"/>
      <c r="N10" s="988">
        <v>5</v>
      </c>
      <c r="O10" s="77" t="s">
        <v>1834</v>
      </c>
      <c r="P10" s="77" t="s">
        <v>1835</v>
      </c>
      <c r="Q10" s="77" t="s">
        <v>1501</v>
      </c>
      <c r="R10" s="16"/>
      <c r="S10" s="16"/>
      <c r="T10" s="16"/>
      <c r="U10" s="16"/>
      <c r="V10" s="16"/>
      <c r="W10" s="16"/>
      <c r="X10" s="77">
        <v>5</v>
      </c>
      <c r="Y10" s="692" t="s">
        <v>1834</v>
      </c>
      <c r="Z10" s="77" t="s">
        <v>1835</v>
      </c>
      <c r="AA10" s="77" t="s">
        <v>1501</v>
      </c>
      <c r="AB10" s="16"/>
      <c r="AC10" s="77">
        <v>5</v>
      </c>
      <c r="AD10" s="77" t="s">
        <v>2403</v>
      </c>
      <c r="AE10" s="77" t="s">
        <v>2404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1857</v>
      </c>
      <c r="P11" s="77" t="s">
        <v>1858</v>
      </c>
      <c r="Q11" s="77" t="s">
        <v>1501</v>
      </c>
      <c r="R11" s="16"/>
      <c r="S11" s="16"/>
      <c r="T11" s="16"/>
      <c r="U11" s="16"/>
      <c r="V11" s="16"/>
      <c r="W11" s="16"/>
      <c r="X11" s="77">
        <v>6</v>
      </c>
      <c r="Y11" s="692" t="s">
        <v>1857</v>
      </c>
      <c r="Z11" s="77" t="s">
        <v>1858</v>
      </c>
      <c r="AA11" s="77" t="s">
        <v>1501</v>
      </c>
      <c r="AB11" s="16"/>
      <c r="AC11" s="77">
        <v>6</v>
      </c>
      <c r="AD11" s="77" t="s">
        <v>1640</v>
      </c>
      <c r="AE11" s="77" t="s">
        <v>1641</v>
      </c>
      <c r="AF11" s="77" t="s">
        <v>1501</v>
      </c>
    </row>
    <row r="12" spans="1:32" ht="12">
      <c r="A12" s="16"/>
      <c r="B12" s="16"/>
      <c r="C12" s="16"/>
      <c r="D12" s="16"/>
      <c r="F12" s="75" t="s">
        <v>1505</v>
      </c>
      <c r="G12" s="76" t="s">
        <v>2220</v>
      </c>
      <c r="H12" s="77"/>
      <c r="I12" s="77" t="s">
        <v>2220</v>
      </c>
      <c r="J12" s="77"/>
      <c r="K12" s="1079" t="s">
        <v>1544</v>
      </c>
      <c r="L12" s="1045"/>
      <c r="M12" s="1044"/>
      <c r="N12" s="988">
        <v>7</v>
      </c>
      <c r="O12" s="77" t="s">
        <v>1880</v>
      </c>
      <c r="P12" s="77" t="s">
        <v>1881</v>
      </c>
      <c r="Q12" s="77" t="s">
        <v>1501</v>
      </c>
      <c r="R12" s="16"/>
      <c r="S12" s="16"/>
      <c r="T12" s="16"/>
      <c r="U12" s="16"/>
      <c r="V12" s="16"/>
      <c r="W12" s="16"/>
      <c r="X12" s="77">
        <v>7</v>
      </c>
      <c r="Y12" s="692" t="s">
        <v>1880</v>
      </c>
      <c r="Z12" s="77" t="s">
        <v>1881</v>
      </c>
      <c r="AA12" s="77" t="s">
        <v>1501</v>
      </c>
      <c r="AB12" s="16"/>
      <c r="AC12" s="77">
        <v>7</v>
      </c>
      <c r="AD12" s="77" t="s">
        <v>1665</v>
      </c>
      <c r="AE12" s="77" t="s">
        <v>1666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1903</v>
      </c>
      <c r="P13" s="77" t="s">
        <v>1736</v>
      </c>
      <c r="Q13" s="77" t="s">
        <v>1501</v>
      </c>
      <c r="R13" s="16"/>
      <c r="S13" s="16"/>
      <c r="T13" s="16"/>
      <c r="U13" s="16"/>
      <c r="V13" s="16"/>
      <c r="W13" s="16"/>
      <c r="X13" s="77">
        <v>8</v>
      </c>
      <c r="Y13" s="692" t="s">
        <v>1903</v>
      </c>
      <c r="Z13" s="77" t="s">
        <v>1736</v>
      </c>
      <c r="AA13" s="77" t="s">
        <v>1501</v>
      </c>
      <c r="AB13" s="16"/>
      <c r="AC13" s="77">
        <v>8</v>
      </c>
      <c r="AD13" s="77" t="s">
        <v>1696</v>
      </c>
      <c r="AE13" s="77" t="s">
        <v>1697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1925</v>
      </c>
      <c r="P14" s="77" t="s">
        <v>1926</v>
      </c>
      <c r="Q14" s="77" t="s">
        <v>1501</v>
      </c>
      <c r="R14" s="16"/>
      <c r="S14" s="16"/>
      <c r="T14" s="16"/>
      <c r="U14" s="16"/>
      <c r="V14" s="16"/>
      <c r="W14" s="16"/>
      <c r="X14" s="77">
        <v>9</v>
      </c>
      <c r="Y14" s="692" t="s">
        <v>1925</v>
      </c>
      <c r="Z14" s="77" t="s">
        <v>1926</v>
      </c>
      <c r="AA14" s="77" t="s">
        <v>1501</v>
      </c>
      <c r="AB14" s="16"/>
      <c r="AC14" s="77">
        <v>9</v>
      </c>
      <c r="AD14" s="77" t="s">
        <v>2475</v>
      </c>
      <c r="AE14" s="77" t="s">
        <v>2476</v>
      </c>
      <c r="AF14" s="77" t="s">
        <v>1501</v>
      </c>
    </row>
    <row r="15" spans="1:32" ht="12">
      <c r="A15" s="16"/>
      <c r="B15" s="16"/>
      <c r="C15" s="16"/>
      <c r="D15" s="16"/>
      <c r="E15" s="16"/>
      <c r="F15" s="16"/>
      <c r="G15" s="16"/>
      <c r="H15" s="16"/>
      <c r="I15" s="16"/>
      <c r="J15" s="16"/>
      <c r="K15" s="1044"/>
      <c r="L15" s="1044"/>
      <c r="M15" s="1044"/>
      <c r="N15" s="988">
        <v>10</v>
      </c>
      <c r="O15" s="77" t="s">
        <v>1574</v>
      </c>
      <c r="P15" s="77" t="s">
        <v>1575</v>
      </c>
      <c r="Q15" s="77" t="s">
        <v>1501</v>
      </c>
      <c r="R15" s="16"/>
      <c r="S15" s="16"/>
      <c r="T15" s="16"/>
      <c r="U15" s="16"/>
      <c r="V15" s="16"/>
      <c r="W15" s="16"/>
      <c r="X15" s="77">
        <v>10</v>
      </c>
      <c r="Y15" s="692" t="s">
        <v>1574</v>
      </c>
      <c r="Z15" s="77" t="s">
        <v>1575</v>
      </c>
      <c r="AA15" s="77" t="s">
        <v>1501</v>
      </c>
      <c r="AB15" s="16"/>
      <c r="AC15" s="77">
        <v>10</v>
      </c>
      <c r="AD15" s="77" t="s">
        <v>1680</v>
      </c>
      <c r="AE15" s="77" t="s">
        <v>1681</v>
      </c>
      <c r="AF15" s="77" t="s">
        <v>1501</v>
      </c>
    </row>
    <row r="16" spans="1:32" ht="12">
      <c r="A16" s="16"/>
      <c r="B16" s="16"/>
      <c r="C16" s="16"/>
      <c r="D16" s="16"/>
      <c r="E16" s="16"/>
      <c r="F16" s="16"/>
      <c r="G16" s="16"/>
      <c r="H16" s="16"/>
      <c r="I16" s="16"/>
      <c r="J16" s="16"/>
      <c r="K16" s="1044"/>
      <c r="L16" s="1044"/>
      <c r="M16" s="1044"/>
      <c r="N16" s="988">
        <v>11</v>
      </c>
      <c r="O16" s="77" t="s">
        <v>1967</v>
      </c>
      <c r="P16" s="77" t="s">
        <v>1968</v>
      </c>
      <c r="Q16" s="77" t="s">
        <v>1501</v>
      </c>
      <c r="R16" s="16"/>
      <c r="S16" s="16"/>
      <c r="T16" s="16"/>
      <c r="U16" s="16"/>
      <c r="V16" s="16"/>
      <c r="W16" s="16"/>
      <c r="X16" s="77">
        <v>11</v>
      </c>
      <c r="Y16" s="692" t="s">
        <v>1967</v>
      </c>
      <c r="Z16" s="77" t="s">
        <v>1968</v>
      </c>
      <c r="AA16" s="77" t="s">
        <v>1501</v>
      </c>
      <c r="AB16" s="16"/>
      <c r="AC16" s="77">
        <v>11</v>
      </c>
      <c r="AD16" s="77" t="s">
        <v>2483</v>
      </c>
      <c r="AE16" s="77" t="s">
        <v>2484</v>
      </c>
      <c r="AF16" s="77" t="s">
        <v>1501</v>
      </c>
    </row>
    <row r="17" spans="1:32" ht="12">
      <c r="A17" s="16"/>
      <c r="B17" s="16"/>
      <c r="C17" s="16"/>
      <c r="D17" s="16"/>
      <c r="E17" s="16"/>
      <c r="F17" s="16"/>
      <c r="G17" s="16"/>
      <c r="H17" s="16"/>
      <c r="I17" s="16"/>
      <c r="J17" s="16"/>
      <c r="K17" s="1044"/>
      <c r="L17" s="1044"/>
      <c r="M17" s="1044"/>
      <c r="N17" s="988">
        <v>12</v>
      </c>
      <c r="O17" s="77" t="s">
        <v>1990</v>
      </c>
      <c r="P17" s="77" t="s">
        <v>1991</v>
      </c>
      <c r="Q17" s="77" t="s">
        <v>1501</v>
      </c>
      <c r="R17" s="16"/>
      <c r="S17" s="16"/>
      <c r="T17" s="16"/>
      <c r="U17" s="16"/>
      <c r="V17" s="16"/>
      <c r="W17" s="16"/>
      <c r="X17" s="77">
        <v>12</v>
      </c>
      <c r="Y17" s="692" t="s">
        <v>1990</v>
      </c>
      <c r="Z17" s="77" t="s">
        <v>1991</v>
      </c>
      <c r="AA17" s="77" t="s">
        <v>1501</v>
      </c>
      <c r="AB17" s="16"/>
      <c r="AC17" s="77">
        <v>12</v>
      </c>
      <c r="AD17" s="77" t="s">
        <v>2447</v>
      </c>
      <c r="AE17" s="77" t="s">
        <v>2448</v>
      </c>
      <c r="AF17" s="77" t="s">
        <v>1501</v>
      </c>
    </row>
    <row r="18" spans="1:32" ht="12">
      <c r="A18" s="16"/>
      <c r="B18" s="16"/>
      <c r="C18" s="16"/>
      <c r="D18" s="16"/>
      <c r="E18" s="16"/>
      <c r="F18" s="16"/>
      <c r="G18" s="16"/>
      <c r="H18" s="16"/>
      <c r="I18" s="16"/>
      <c r="J18" s="16"/>
      <c r="K18" s="1044"/>
      <c r="L18" s="1044"/>
      <c r="M18" s="1044"/>
      <c r="N18" s="988">
        <v>13</v>
      </c>
      <c r="O18" s="77" t="s">
        <v>2013</v>
      </c>
      <c r="P18" s="77" t="s">
        <v>2014</v>
      </c>
      <c r="Q18" s="77" t="s">
        <v>1501</v>
      </c>
      <c r="R18" s="16"/>
      <c r="S18" s="16"/>
      <c r="T18" s="16"/>
      <c r="U18" s="16"/>
      <c r="V18" s="16"/>
      <c r="W18" s="16"/>
      <c r="X18" s="77">
        <v>13</v>
      </c>
      <c r="Y18" s="692" t="s">
        <v>2013</v>
      </c>
      <c r="Z18" s="77" t="s">
        <v>2014</v>
      </c>
      <c r="AA18" s="77" t="s">
        <v>1501</v>
      </c>
      <c r="AB18" s="16"/>
      <c r="AC18" s="77">
        <v>13</v>
      </c>
      <c r="AD18" s="77" t="s">
        <v>2499</v>
      </c>
      <c r="AE18" s="77" t="s">
        <v>2500</v>
      </c>
      <c r="AF18" s="77" t="s">
        <v>1501</v>
      </c>
    </row>
    <row r="19" spans="1:32" ht="12">
      <c r="A19" s="16"/>
      <c r="B19" s="16"/>
      <c r="C19" s="16"/>
      <c r="D19" s="16"/>
      <c r="E19" s="16"/>
      <c r="F19" s="16"/>
      <c r="G19" s="16"/>
      <c r="H19" s="16"/>
      <c r="I19" s="16"/>
      <c r="J19" s="16"/>
      <c r="K19" s="1044"/>
      <c r="L19" s="1044"/>
      <c r="M19" s="1044"/>
      <c r="N19" s="988">
        <v>14</v>
      </c>
      <c r="O19" s="77" t="s">
        <v>2036</v>
      </c>
      <c r="P19" s="77" t="s">
        <v>2037</v>
      </c>
      <c r="Q19" s="77" t="s">
        <v>1501</v>
      </c>
      <c r="R19" s="16"/>
      <c r="S19" s="16"/>
      <c r="T19" s="16"/>
      <c r="U19" s="16"/>
      <c r="V19" s="16"/>
      <c r="W19" s="16"/>
      <c r="X19" s="77">
        <v>14</v>
      </c>
      <c r="Y19" s="692" t="s">
        <v>2036</v>
      </c>
      <c r="Z19" s="77" t="s">
        <v>2037</v>
      </c>
      <c r="AA19" s="77" t="s">
        <v>1501</v>
      </c>
      <c r="AB19" s="16"/>
      <c r="AC19" s="77">
        <v>14</v>
      </c>
      <c r="AD19" s="77" t="s">
        <v>2459</v>
      </c>
      <c r="AE19" s="77" t="s">
        <v>2460</v>
      </c>
      <c r="AF19" s="77" t="s">
        <v>1501</v>
      </c>
    </row>
    <row r="20" spans="1:32" ht="12">
      <c r="A20" s="16"/>
      <c r="B20" s="16"/>
      <c r="C20" s="16"/>
      <c r="D20" s="16"/>
      <c r="E20" s="16"/>
      <c r="F20" s="16"/>
      <c r="G20" s="16"/>
      <c r="H20" s="16"/>
      <c r="I20" s="16"/>
      <c r="J20" s="16"/>
      <c r="K20" s="1044"/>
      <c r="L20" s="1044"/>
      <c r="M20" s="1044"/>
      <c r="N20" s="988">
        <v>15</v>
      </c>
      <c r="O20" s="77" t="s">
        <v>2059</v>
      </c>
      <c r="P20" s="77" t="s">
        <v>2060</v>
      </c>
      <c r="Q20" s="77" t="s">
        <v>1501</v>
      </c>
      <c r="R20" s="16"/>
      <c r="S20" s="16"/>
      <c r="T20" s="16"/>
      <c r="U20" s="16"/>
      <c r="V20" s="16"/>
      <c r="W20" s="16"/>
      <c r="X20" s="77">
        <v>15</v>
      </c>
      <c r="Y20" s="692" t="s">
        <v>2059</v>
      </c>
      <c r="Z20" s="77" t="s">
        <v>2060</v>
      </c>
      <c r="AA20" s="77" t="s">
        <v>1501</v>
      </c>
      <c r="AB20" s="16"/>
      <c r="AC20" s="77">
        <v>15</v>
      </c>
      <c r="AD20" s="77" t="s">
        <v>1648</v>
      </c>
      <c r="AE20" s="77" t="s">
        <v>1649</v>
      </c>
      <c r="AF20" s="77" t="s">
        <v>1501</v>
      </c>
    </row>
    <row r="21" spans="1:32" ht="12">
      <c r="A21" s="16"/>
      <c r="B21" s="16"/>
      <c r="C21" s="16"/>
      <c r="D21" s="16"/>
      <c r="E21" s="16"/>
      <c r="F21" s="16"/>
      <c r="G21" s="16"/>
      <c r="H21" s="16"/>
      <c r="I21" s="16"/>
      <c r="J21" s="16"/>
      <c r="K21" s="1044"/>
      <c r="L21" s="1044"/>
      <c r="M21" s="1044"/>
      <c r="N21" s="988">
        <v>16</v>
      </c>
      <c r="O21" s="77" t="s">
        <v>2082</v>
      </c>
      <c r="P21" s="77" t="s">
        <v>2083</v>
      </c>
      <c r="Q21" s="77" t="s">
        <v>1501</v>
      </c>
      <c r="R21" s="16"/>
      <c r="S21" s="16"/>
      <c r="T21" s="16"/>
      <c r="U21" s="16"/>
      <c r="V21" s="16"/>
      <c r="W21" s="16"/>
      <c r="X21" s="77">
        <v>16</v>
      </c>
      <c r="Y21" s="692" t="s">
        <v>2082</v>
      </c>
      <c r="Z21" s="77" t="s">
        <v>2083</v>
      </c>
      <c r="AA21" s="77" t="s">
        <v>1501</v>
      </c>
      <c r="AB21" s="16"/>
      <c r="AC21" s="77">
        <v>16</v>
      </c>
      <c r="AD21" s="77" t="s">
        <v>1684</v>
      </c>
      <c r="AE21" s="77" t="s">
        <v>1685</v>
      </c>
      <c r="AF21" s="77" t="s">
        <v>1501</v>
      </c>
    </row>
    <row r="22" spans="1:32" ht="12">
      <c r="A22" s="16"/>
      <c r="B22" s="16"/>
      <c r="C22" s="16"/>
      <c r="D22" s="16"/>
      <c r="E22" s="16"/>
      <c r="F22" s="16"/>
      <c r="G22" s="16"/>
      <c r="H22" s="16"/>
      <c r="I22" s="16"/>
      <c r="J22" s="16"/>
      <c r="K22" s="1044"/>
      <c r="L22" s="1044"/>
      <c r="M22" s="1044"/>
      <c r="N22" s="988">
        <v>17</v>
      </c>
      <c r="O22" s="77" t="s">
        <v>2105</v>
      </c>
      <c r="P22" s="77" t="s">
        <v>2106</v>
      </c>
      <c r="Q22" s="77" t="s">
        <v>1501</v>
      </c>
      <c r="R22" s="16"/>
      <c r="S22" s="16"/>
      <c r="T22" s="16"/>
      <c r="U22" s="16"/>
      <c r="V22" s="16"/>
      <c r="W22" s="16"/>
      <c r="X22" s="77">
        <v>17</v>
      </c>
      <c r="Y22" s="692" t="s">
        <v>2105</v>
      </c>
      <c r="Z22" s="77" t="s">
        <v>2106</v>
      </c>
      <c r="AA22" s="77" t="s">
        <v>1501</v>
      </c>
      <c r="AB22" s="16"/>
      <c r="AC22" s="77">
        <v>17</v>
      </c>
      <c r="AD22" s="77" t="s">
        <v>1652</v>
      </c>
      <c r="AE22" s="77" t="s">
        <v>1653</v>
      </c>
      <c r="AF22" s="77" t="s">
        <v>1501</v>
      </c>
    </row>
    <row r="23" spans="1:32" ht="12">
      <c r="A23" s="16"/>
      <c r="B23" s="16"/>
      <c r="C23" s="16"/>
      <c r="D23" s="16"/>
      <c r="E23" s="16"/>
      <c r="F23" s="16"/>
      <c r="G23" s="16"/>
      <c r="H23" s="16"/>
      <c r="I23" s="16"/>
      <c r="J23" s="16"/>
      <c r="K23" s="1044"/>
      <c r="L23" s="1044"/>
      <c r="M23" s="1044"/>
      <c r="N23" s="988">
        <v>18</v>
      </c>
      <c r="O23" s="77" t="s">
        <v>2128</v>
      </c>
      <c r="P23" s="77" t="s">
        <v>2129</v>
      </c>
      <c r="Q23" s="77" t="s">
        <v>1501</v>
      </c>
      <c r="R23" s="16"/>
      <c r="S23" s="16"/>
      <c r="T23" s="16"/>
      <c r="U23" s="16"/>
      <c r="V23" s="16"/>
      <c r="W23" s="16"/>
      <c r="X23" s="77">
        <v>18</v>
      </c>
      <c r="Y23" s="692" t="s">
        <v>2128</v>
      </c>
      <c r="Z23" s="77" t="s">
        <v>2129</v>
      </c>
      <c r="AA23" s="77" t="s">
        <v>1501</v>
      </c>
      <c r="AB23" s="16"/>
      <c r="AC23" s="77">
        <v>18</v>
      </c>
      <c r="AD23" s="77" t="s">
        <v>2487</v>
      </c>
      <c r="AE23" s="77" t="s">
        <v>2488</v>
      </c>
      <c r="AF23" s="77" t="s">
        <v>1501</v>
      </c>
    </row>
    <row r="24" spans="1:32" ht="12">
      <c r="A24" s="16"/>
      <c r="B24" s="16"/>
      <c r="C24" s="16"/>
      <c r="D24" s="16"/>
      <c r="E24" s="16"/>
      <c r="F24" s="16"/>
      <c r="G24" s="16"/>
      <c r="H24" s="16"/>
      <c r="I24" s="16"/>
      <c r="J24" s="16"/>
      <c r="K24" s="1044"/>
      <c r="L24" s="1044"/>
      <c r="M24" s="1044"/>
      <c r="N24" s="988">
        <v>19</v>
      </c>
      <c r="O24" s="77" t="s">
        <v>2151</v>
      </c>
      <c r="P24" s="77" t="s">
        <v>2152</v>
      </c>
      <c r="Q24" s="77" t="s">
        <v>1501</v>
      </c>
      <c r="R24" s="16"/>
      <c r="S24" s="16"/>
      <c r="T24" s="16"/>
      <c r="U24" s="16"/>
      <c r="V24" s="16"/>
      <c r="W24" s="16"/>
      <c r="X24" s="77">
        <v>19</v>
      </c>
      <c r="Y24" s="692" t="s">
        <v>2151</v>
      </c>
      <c r="Z24" s="77" t="s">
        <v>2152</v>
      </c>
      <c r="AA24" s="77" t="s">
        <v>1501</v>
      </c>
      <c r="AB24" s="16"/>
      <c r="AC24" s="77">
        <v>19</v>
      </c>
      <c r="AD24" s="77" t="s">
        <v>2455</v>
      </c>
      <c r="AE24" s="77" t="s">
        <v>2456</v>
      </c>
      <c r="AF24" s="77" t="s">
        <v>1501</v>
      </c>
    </row>
    <row r="25" spans="1:32" ht="12">
      <c r="A25" s="16"/>
      <c r="B25" s="16"/>
      <c r="C25" s="16"/>
      <c r="D25" s="16"/>
      <c r="E25" s="16"/>
      <c r="F25" s="16"/>
      <c r="G25" s="16"/>
      <c r="H25" s="16"/>
      <c r="I25" s="16"/>
      <c r="J25" s="16"/>
      <c r="K25" s="1044"/>
      <c r="L25" s="1044"/>
      <c r="M25" s="1044"/>
      <c r="N25" s="988">
        <v>20</v>
      </c>
      <c r="O25" s="77" t="s">
        <v>2174</v>
      </c>
      <c r="P25" s="77" t="s">
        <v>2175</v>
      </c>
      <c r="Q25" s="77" t="s">
        <v>1501</v>
      </c>
      <c r="R25" s="16"/>
      <c r="S25" s="16"/>
      <c r="T25" s="16"/>
      <c r="U25" s="16"/>
      <c r="V25" s="16"/>
      <c r="W25" s="16"/>
      <c r="X25" s="77">
        <v>20</v>
      </c>
      <c r="Y25" s="692" t="s">
        <v>2174</v>
      </c>
      <c r="Z25" s="77" t="s">
        <v>2175</v>
      </c>
      <c r="AA25" s="77" t="s">
        <v>1501</v>
      </c>
      <c r="AB25" s="16"/>
      <c r="AC25" s="77">
        <v>20</v>
      </c>
      <c r="AD25" s="77" t="s">
        <v>1700</v>
      </c>
      <c r="AE25" s="77" t="s">
        <v>1701</v>
      </c>
      <c r="AF25" s="77" t="s">
        <v>1501</v>
      </c>
    </row>
    <row r="26" spans="1:32" ht="12">
      <c r="A26" s="16"/>
      <c r="B26" s="16"/>
      <c r="C26" s="16"/>
      <c r="D26" s="16"/>
      <c r="E26" s="16"/>
      <c r="F26" s="16"/>
      <c r="G26" s="16"/>
      <c r="H26" s="16"/>
      <c r="I26" s="16"/>
      <c r="J26" s="16"/>
      <c r="K26" s="1044"/>
      <c r="L26" s="1044"/>
      <c r="M26" s="1044"/>
      <c r="N26" s="988">
        <v>21</v>
      </c>
      <c r="O26" s="77" t="s">
        <v>2197</v>
      </c>
      <c r="P26" s="77" t="s">
        <v>2198</v>
      </c>
      <c r="Q26" s="77" t="s">
        <v>1501</v>
      </c>
      <c r="R26" s="16"/>
      <c r="S26" s="16"/>
      <c r="T26" s="16"/>
      <c r="U26" s="16"/>
      <c r="V26" s="16"/>
      <c r="W26" s="16"/>
      <c r="X26" s="77">
        <v>21</v>
      </c>
      <c r="Y26" s="692" t="s">
        <v>2197</v>
      </c>
      <c r="Z26" s="77" t="s">
        <v>2198</v>
      </c>
      <c r="AA26" s="77" t="s">
        <v>1501</v>
      </c>
      <c r="AB26" s="16"/>
      <c r="AC26" s="77">
        <v>21</v>
      </c>
      <c r="AD26" s="77" t="s">
        <v>1720</v>
      </c>
      <c r="AE26" s="77" t="s">
        <v>1721</v>
      </c>
      <c r="AF26" s="77" t="s">
        <v>1501</v>
      </c>
    </row>
    <row r="27" spans="1:32" ht="12">
      <c r="A27" s="16"/>
      <c r="B27" s="16"/>
      <c r="C27" s="16"/>
      <c r="D27" s="16"/>
      <c r="E27" s="16"/>
      <c r="F27" s="16"/>
      <c r="G27" s="16"/>
      <c r="H27" s="16"/>
      <c r="I27" s="16"/>
      <c r="J27" s="16"/>
      <c r="K27" s="1044"/>
      <c r="L27" s="1044"/>
      <c r="M27" s="1044"/>
      <c r="N27" s="988">
        <v>22</v>
      </c>
      <c r="O27" s="77" t="s">
        <v>2220</v>
      </c>
      <c r="P27" s="77" t="s">
        <v>2221</v>
      </c>
      <c r="Q27" s="77" t="s">
        <v>1501</v>
      </c>
      <c r="R27" s="16"/>
      <c r="S27" s="16"/>
      <c r="T27" s="16"/>
      <c r="U27" s="16"/>
      <c r="V27" s="16"/>
      <c r="W27" s="16"/>
      <c r="X27" s="77">
        <v>22</v>
      </c>
      <c r="Y27" s="692" t="s">
        <v>2220</v>
      </c>
      <c r="Z27" s="77" t="s">
        <v>2221</v>
      </c>
      <c r="AA27" s="77" t="s">
        <v>1501</v>
      </c>
      <c r="AB27" s="16"/>
      <c r="AC27" s="77">
        <v>22</v>
      </c>
      <c r="AD27" s="77" t="s">
        <v>1636</v>
      </c>
      <c r="AE27" s="77" t="s">
        <v>1637</v>
      </c>
      <c r="AF27" s="77" t="s">
        <v>1501</v>
      </c>
    </row>
    <row r="28" spans="1:32" ht="12">
      <c r="A28" s="16"/>
      <c r="B28" s="16"/>
      <c r="C28" s="16"/>
      <c r="D28" s="16"/>
      <c r="E28" s="16"/>
      <c r="F28" s="16"/>
      <c r="G28" s="16"/>
      <c r="H28" s="16"/>
      <c r="I28" s="16"/>
      <c r="J28" s="16"/>
      <c r="K28" s="1044"/>
      <c r="L28" s="1044"/>
      <c r="M28" s="1044"/>
      <c r="N28" s="988">
        <v>23</v>
      </c>
      <c r="O28" s="77" t="s">
        <v>2243</v>
      </c>
      <c r="P28" s="77" t="s">
        <v>2244</v>
      </c>
      <c r="Q28" s="77" t="s">
        <v>1501</v>
      </c>
      <c r="R28" s="16"/>
      <c r="S28" s="16"/>
      <c r="T28" s="16"/>
      <c r="U28" s="16"/>
      <c r="V28" s="16"/>
      <c r="W28" s="16"/>
      <c r="X28" s="77">
        <v>23</v>
      </c>
      <c r="Y28" s="692" t="s">
        <v>2243</v>
      </c>
      <c r="Z28" s="77" t="s">
        <v>2244</v>
      </c>
      <c r="AA28" s="77" t="s">
        <v>1501</v>
      </c>
      <c r="AB28" s="16"/>
      <c r="AC28" s="77">
        <v>23</v>
      </c>
      <c r="AD28" s="77" t="s">
        <v>2491</v>
      </c>
      <c r="AE28" s="77" t="s">
        <v>2492</v>
      </c>
      <c r="AF28" s="77" t="s">
        <v>1501</v>
      </c>
    </row>
    <row r="29" spans="1:32" ht="12">
      <c r="A29" s="16"/>
      <c r="B29" s="16"/>
      <c r="C29" s="16"/>
      <c r="D29" s="16"/>
      <c r="E29" s="16"/>
      <c r="F29" s="16"/>
      <c r="G29" s="16"/>
      <c r="H29" s="16"/>
      <c r="I29" s="16"/>
      <c r="J29" s="16"/>
      <c r="K29" s="1044"/>
      <c r="L29" s="1044"/>
      <c r="M29" s="1044"/>
      <c r="N29" s="988">
        <v>24</v>
      </c>
      <c r="O29" s="77" t="s">
        <v>2266</v>
      </c>
      <c r="P29" s="77" t="s">
        <v>2267</v>
      </c>
      <c r="Q29" s="77" t="s">
        <v>1501</v>
      </c>
      <c r="R29" s="16"/>
      <c r="S29" s="16"/>
      <c r="T29" s="16"/>
      <c r="U29" s="16"/>
      <c r="V29" s="16"/>
      <c r="W29" s="16"/>
      <c r="X29" s="77">
        <v>24</v>
      </c>
      <c r="Y29" s="692" t="s">
        <v>2266</v>
      </c>
      <c r="Z29" s="77" t="s">
        <v>2267</v>
      </c>
      <c r="AA29" s="77" t="s">
        <v>1501</v>
      </c>
      <c r="AB29" s="16"/>
      <c r="AC29" s="77">
        <v>24</v>
      </c>
      <c r="AD29" s="77" t="s">
        <v>1732</v>
      </c>
      <c r="AE29" s="77" t="s">
        <v>1733</v>
      </c>
      <c r="AF29" s="77" t="s">
        <v>1501</v>
      </c>
    </row>
    <row r="30" spans="1:32" ht="12">
      <c r="A30" s="16"/>
      <c r="B30" s="16"/>
      <c r="C30" s="16"/>
      <c r="D30" s="16"/>
      <c r="E30" s="16"/>
      <c r="F30" s="16"/>
      <c r="G30" s="16"/>
      <c r="H30" s="16"/>
      <c r="I30" s="16"/>
      <c r="J30" s="16"/>
      <c r="K30" s="1044"/>
      <c r="L30" s="1044"/>
      <c r="M30" s="1044"/>
      <c r="N30" s="988">
        <v>25</v>
      </c>
      <c r="O30" s="77" t="s">
        <v>2289</v>
      </c>
      <c r="P30" s="77" t="s">
        <v>2290</v>
      </c>
      <c r="Q30" s="77" t="s">
        <v>1501</v>
      </c>
      <c r="R30" s="16"/>
      <c r="S30" s="16"/>
      <c r="T30" s="16"/>
      <c r="U30" s="16"/>
      <c r="V30" s="16"/>
      <c r="W30" s="16"/>
      <c r="X30" s="77">
        <v>25</v>
      </c>
      <c r="Y30" s="692" t="s">
        <v>2289</v>
      </c>
      <c r="Z30" s="77" t="s">
        <v>2290</v>
      </c>
      <c r="AA30" s="77" t="s">
        <v>1501</v>
      </c>
      <c r="AB30" s="16"/>
      <c r="AC30" s="77">
        <v>25</v>
      </c>
      <c r="AD30" s="77" t="s">
        <v>1716</v>
      </c>
      <c r="AE30" s="77" t="s">
        <v>1717</v>
      </c>
      <c r="AF30" s="77" t="s">
        <v>1501</v>
      </c>
    </row>
    <row r="31" spans="1:32" ht="12">
      <c r="A31" s="16"/>
      <c r="B31" s="16"/>
      <c r="C31" s="16"/>
      <c r="D31" s="16"/>
      <c r="E31" s="16"/>
      <c r="F31" s="16"/>
      <c r="G31" s="16"/>
      <c r="H31" s="16"/>
      <c r="I31" s="16"/>
      <c r="J31" s="16"/>
      <c r="K31" s="1044"/>
      <c r="L31" s="1044"/>
      <c r="M31" s="1044"/>
      <c r="N31" s="988">
        <v>26</v>
      </c>
      <c r="O31" s="77" t="s">
        <v>2312</v>
      </c>
      <c r="P31" s="77" t="s">
        <v>2313</v>
      </c>
      <c r="Q31" s="77" t="s">
        <v>1501</v>
      </c>
      <c r="R31" s="16"/>
      <c r="S31" s="16"/>
      <c r="T31" s="16"/>
      <c r="U31" s="16"/>
      <c r="V31" s="16"/>
      <c r="W31" s="16"/>
      <c r="X31" s="77">
        <v>26</v>
      </c>
      <c r="Y31" s="692" t="s">
        <v>2312</v>
      </c>
      <c r="Z31" s="77" t="s">
        <v>2313</v>
      </c>
      <c r="AA31" s="77" t="s">
        <v>1501</v>
      </c>
      <c r="AB31" s="16"/>
      <c r="AC31" s="77">
        <v>26</v>
      </c>
      <c r="AD31" s="77" t="s">
        <v>1669</v>
      </c>
      <c r="AE31" s="77" t="s">
        <v>1670</v>
      </c>
      <c r="AF31" s="77" t="s">
        <v>1501</v>
      </c>
    </row>
    <row r="32" spans="1:32" ht="12">
      <c r="A32" s="16"/>
      <c r="B32" s="16"/>
      <c r="C32" s="16"/>
      <c r="D32" s="16"/>
      <c r="E32" s="16"/>
      <c r="F32" s="16"/>
      <c r="G32" s="16"/>
      <c r="H32" s="16"/>
      <c r="I32" s="16"/>
      <c r="J32" s="16"/>
      <c r="K32" s="1044"/>
      <c r="L32" s="1044"/>
      <c r="M32" s="1044"/>
      <c r="N32" s="988">
        <v>27</v>
      </c>
      <c r="O32" s="77" t="s">
        <v>2335</v>
      </c>
      <c r="P32" s="77" t="s">
        <v>2336</v>
      </c>
      <c r="Q32" s="77" t="s">
        <v>1501</v>
      </c>
      <c r="R32" s="16"/>
      <c r="S32" s="16"/>
      <c r="T32" s="16"/>
      <c r="U32" s="16"/>
      <c r="V32" s="16"/>
      <c r="W32" s="16"/>
      <c r="X32" s="77">
        <v>27</v>
      </c>
      <c r="Y32" s="692" t="s">
        <v>2335</v>
      </c>
      <c r="Z32" s="77" t="s">
        <v>2336</v>
      </c>
      <c r="AA32" s="77" t="s">
        <v>1501</v>
      </c>
      <c r="AB32" s="16"/>
      <c r="AC32" s="77">
        <v>27</v>
      </c>
      <c r="AD32" s="77" t="s">
        <v>2471</v>
      </c>
      <c r="AE32" s="77" t="s">
        <v>2472</v>
      </c>
      <c r="AF32" s="77" t="s">
        <v>1501</v>
      </c>
    </row>
    <row r="33" spans="1:32" ht="12">
      <c r="A33" s="16"/>
      <c r="B33" s="16"/>
      <c r="C33" s="16"/>
      <c r="D33" s="16"/>
      <c r="E33" s="16"/>
      <c r="F33" s="16"/>
      <c r="G33" s="16"/>
      <c r="H33" s="16"/>
      <c r="I33" s="16"/>
      <c r="J33" s="16"/>
      <c r="K33" s="1044"/>
      <c r="L33" s="1044"/>
      <c r="M33" s="1044"/>
      <c r="N33" s="988">
        <v>28</v>
      </c>
      <c r="O33" s="77" t="s">
        <v>2358</v>
      </c>
      <c r="P33" s="77" t="s">
        <v>2359</v>
      </c>
      <c r="Q33" s="77" t="s">
        <v>1501</v>
      </c>
      <c r="R33" s="16"/>
      <c r="S33" s="16"/>
      <c r="T33" s="16"/>
      <c r="U33" s="16"/>
      <c r="V33" s="16"/>
      <c r="W33" s="16"/>
      <c r="X33" s="77">
        <v>28</v>
      </c>
      <c r="Y33" s="692" t="s">
        <v>2358</v>
      </c>
      <c r="Z33" s="77" t="s">
        <v>2359</v>
      </c>
      <c r="AA33" s="77" t="s">
        <v>1501</v>
      </c>
      <c r="AB33" s="16"/>
      <c r="AC33" s="77">
        <v>28</v>
      </c>
      <c r="AD33" s="77" t="s">
        <v>1712</v>
      </c>
      <c r="AE33" s="77" t="s">
        <v>1713</v>
      </c>
      <c r="AF33" s="77" t="s">
        <v>1501</v>
      </c>
    </row>
    <row r="34" spans="1:32" ht="12">
      <c r="A34" s="16"/>
      <c r="B34" s="16"/>
      <c r="C34" s="16"/>
      <c r="D34" s="16"/>
      <c r="E34" s="16"/>
      <c r="F34" s="16"/>
      <c r="G34" s="16"/>
      <c r="H34" s="16"/>
      <c r="I34" s="16"/>
      <c r="J34" s="16"/>
      <c r="K34" s="1044"/>
      <c r="L34" s="1044"/>
      <c r="M34" s="1044"/>
      <c r="N34" s="988">
        <v>29</v>
      </c>
      <c r="O34" s="77" t="s">
        <v>2381</v>
      </c>
      <c r="P34" s="77" t="s">
        <v>2382</v>
      </c>
      <c r="Q34" s="77" t="s">
        <v>1501</v>
      </c>
      <c r="R34" s="16"/>
      <c r="S34" s="16"/>
      <c r="T34" s="16"/>
      <c r="U34" s="16"/>
      <c r="V34" s="16"/>
      <c r="W34" s="16"/>
      <c r="X34" s="77">
        <v>29</v>
      </c>
      <c r="Y34" s="692" t="s">
        <v>2381</v>
      </c>
      <c r="Z34" s="77" t="s">
        <v>2382</v>
      </c>
      <c r="AA34" s="77" t="s">
        <v>1501</v>
      </c>
      <c r="AB34" s="16"/>
      <c r="AC34" s="77">
        <v>29</v>
      </c>
      <c r="AD34" s="77" t="s">
        <v>2431</v>
      </c>
      <c r="AE34" s="77" t="s">
        <v>2432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2463</v>
      </c>
      <c r="AE35" s="77" t="s">
        <v>2464</v>
      </c>
      <c r="AF35" s="77" t="s">
        <v>1501</v>
      </c>
    </row>
    <row r="36" spans="1:32" ht="12">
      <c r="A36" s="16"/>
      <c r="B36" s="16"/>
      <c r="C36" s="16"/>
      <c r="D36" s="16"/>
      <c r="E36" s="16"/>
      <c r="F36" s="16"/>
      <c r="G36" s="16"/>
      <c r="H36" s="16"/>
      <c r="I36" s="16"/>
      <c r="J36" s="16"/>
      <c r="K36" s="1044"/>
      <c r="L36" s="1044"/>
      <c r="M36" s="1044"/>
      <c r="N36" s="988">
        <v>31</v>
      </c>
      <c r="O36" s="77" t="s">
        <v>2504</v>
      </c>
      <c r="P36" s="77" t="s">
        <v>2505</v>
      </c>
      <c r="Q36" s="77" t="s">
        <v>1508</v>
      </c>
      <c r="R36" s="16"/>
      <c r="S36" s="16"/>
      <c r="T36" s="16"/>
      <c r="U36" s="16"/>
      <c r="V36" s="16"/>
      <c r="W36" s="16"/>
      <c r="X36" s="77">
        <v>31</v>
      </c>
      <c r="Y36" s="692">
        <v>0</v>
      </c>
      <c r="Z36" s="77">
        <v>0</v>
      </c>
      <c r="AA36" s="77">
        <v>0</v>
      </c>
      <c r="AB36" s="16"/>
      <c r="AC36" s="77">
        <v>31</v>
      </c>
      <c r="AD36" s="77" t="s">
        <v>1692</v>
      </c>
      <c r="AE36" s="77" t="s">
        <v>1693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2427</v>
      </c>
      <c r="AE37" s="77" t="s">
        <v>2428</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1724</v>
      </c>
      <c r="AE38" s="77" t="s">
        <v>1725</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1660</v>
      </c>
      <c r="AE39" s="77" t="s">
        <v>1661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1704</v>
      </c>
      <c r="AE40" s="77" t="s">
        <v>1705</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2435</v>
      </c>
      <c r="AE41" s="77" t="s">
        <v>2436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1728</v>
      </c>
      <c r="AE42" s="77" t="s">
        <v>1729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2467</v>
      </c>
      <c r="AE43" s="77" t="s">
        <v>2468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2407</v>
      </c>
      <c r="AE44" s="77" t="s">
        <v>2408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2495</v>
      </c>
      <c r="AE45" s="77" t="s">
        <v>2496</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1737</v>
      </c>
      <c r="AE46" s="77" t="s">
        <v>1738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1644</v>
      </c>
      <c r="AE47" s="77" t="s">
        <v>1645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2220</v>
      </c>
      <c r="AE48" s="77" t="s">
        <v>2221</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2423</v>
      </c>
      <c r="AE49" s="77" t="s">
        <v>2424</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1555</v>
      </c>
      <c r="AE50" s="77" t="s">
        <v>1556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1656</v>
      </c>
      <c r="AE51" s="77" t="s">
        <v>1657</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2443</v>
      </c>
      <c r="AE52" s="77" t="s">
        <v>2444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1673</v>
      </c>
      <c r="AE53" s="77" t="s">
        <v>1674</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2411</v>
      </c>
      <c r="AE54" s="77" t="s">
        <v>2412</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2479</v>
      </c>
      <c r="AE55" s="77" t="s">
        <v>2480</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1688</v>
      </c>
      <c r="AE56" s="77" t="s">
        <v>1689</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2197</v>
      </c>
      <c r="AE57" s="77" t="s">
        <v>2198</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1677</v>
      </c>
      <c r="AE58" s="77" t="s">
        <v>1664</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2415</v>
      </c>
      <c r="AE59" s="77" t="s">
        <v>2416</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1708</v>
      </c>
      <c r="AE60" s="77" t="s">
        <v>1709</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23</v>
      </c>
      <c r="I4" s="70" t="str">
        <f>HLOOKUP(I3,比較地域マスタ!$E$5:$L$6,2,0)</f>
        <v>愛知県</v>
      </c>
      <c r="J4" s="70" t="str">
        <f>HLOOKUP(J3,比較地域マスタ!$E$5:$L$6,2,0)</f>
        <v>豊山町</v>
      </c>
      <c r="K4" s="70" t="str">
        <f>HLOOKUP(K3,比較地域マスタ!$E$5:$L$6,2,0)</f>
        <v>23342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豊山町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86.933887226502122</v>
      </c>
      <c r="BB5" s="29"/>
      <c r="BC5" s="17"/>
      <c r="BD5" s="1005">
        <f>SUM(BC6:BC8)</f>
        <v>103.92691463442</v>
      </c>
      <c r="BE5" s="29"/>
      <c r="BF5" s="17"/>
      <c r="BG5" s="1005">
        <f>AK35</f>
        <v>109.70235901052142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85.861369522750337</v>
      </c>
      <c r="BA6" s="17"/>
      <c r="BB6" s="29"/>
      <c r="BC6" s="1005">
        <f>O32</f>
        <v>103.1303542979586</v>
      </c>
      <c r="BD6" s="17"/>
      <c r="BE6" s="29"/>
      <c r="BF6" s="1005">
        <f>AK36</f>
        <v>97.256950668947653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1.072517703751783</v>
      </c>
      <c r="BA7" s="17"/>
      <c r="BB7" s="29"/>
      <c r="BC7" s="1005">
        <f>O33</f>
        <v>0.79656033646140278</v>
      </c>
      <c r="BD7" s="17"/>
      <c r="BE7" s="29"/>
      <c r="BF7" s="1005">
        <f t="shared" ref="BF7:BF8" si="0">AK37</f>
        <v>0.82683203542063732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v>
      </c>
      <c r="BD8" s="17"/>
      <c r="BE8" s="29"/>
      <c r="BF8" s="1005">
        <f t="shared" si="0"/>
        <v>11.618576306153132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201.65419333181731</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59.162939149403982</v>
      </c>
      <c r="BA9" s="1005">
        <f>AZ9</f>
        <v>59.162939149403982</v>
      </c>
      <c r="BB9" s="29"/>
      <c r="BC9" s="1005">
        <f>O35</f>
        <v>49.933838429159373</v>
      </c>
      <c r="BD9" s="1005">
        <f>BC9</f>
        <v>49.933838429159373</v>
      </c>
      <c r="BE9" s="29"/>
      <c r="BF9" s="1005">
        <f>AK39</f>
        <v>34.395560261441965</v>
      </c>
      <c r="BG9" s="1005">
        <f>AK39</f>
        <v>34.395560261441965</v>
      </c>
      <c r="BH9" s="29"/>
    </row>
    <row r="10" spans="1:62" ht="17.100000000000001" customHeight="1" thickBot="1">
      <c r="B10" s="323"/>
      <c r="C10" s="324"/>
      <c r="D10" s="326"/>
      <c r="E10" s="326"/>
      <c r="F10" s="326"/>
      <c r="G10" s="325"/>
      <c r="H10" s="325"/>
      <c r="I10" s="326"/>
      <c r="J10" s="327"/>
      <c r="K10" s="334"/>
      <c r="L10" s="246" t="s">
        <v>114</v>
      </c>
      <c r="M10" s="246"/>
      <c r="N10" s="563"/>
      <c r="O10" s="906">
        <f>SUM(O11:O13)</f>
        <v>86.933887226502122</v>
      </c>
      <c r="P10" s="453">
        <f t="shared" ref="P10:P22" si="1">O10/$O$9</f>
        <v>0.43110379105012919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18.36744159042896</v>
      </c>
      <c r="BA10" s="1005">
        <f>AZ10</f>
        <v>18.36744159042896</v>
      </c>
      <c r="BB10" s="29"/>
      <c r="BC10" s="1005">
        <f>O36</f>
        <v>20.6271282252359</v>
      </c>
      <c r="BD10" s="1005">
        <f>BC10</f>
        <v>20.6271282252359</v>
      </c>
      <c r="BE10" s="29"/>
      <c r="BF10" s="1005">
        <f>AK40</f>
        <v>17.783892062186951</v>
      </c>
      <c r="BG10" s="1005">
        <f>AK40</f>
        <v>17.783892062186951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85.861369522750337</v>
      </c>
      <c r="P11" s="454">
        <f t="shared" si="1"/>
        <v>0.42578519248279373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35.277331100394811</v>
      </c>
      <c r="BB11" s="29"/>
      <c r="BC11" s="1005"/>
      <c r="BD11" s="1005">
        <f>SUM(BC12:BC14)</f>
        <v>32.012349560664909</v>
      </c>
      <c r="BE11" s="29"/>
      <c r="BF11" s="17"/>
      <c r="BG11" s="1005">
        <f>AK41</f>
        <v>29.144559208686946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1.072517703751783</v>
      </c>
      <c r="P12" s="454">
        <f t="shared" si="1"/>
        <v>5.3185985673354181E-3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34.488762968146531</v>
      </c>
      <c r="BA12" s="17"/>
      <c r="BB12" s="29"/>
      <c r="BC12" s="1005">
        <f>O38</f>
        <v>30.841273823456966</v>
      </c>
      <c r="BD12" s="17"/>
      <c r="BE12" s="29"/>
      <c r="BF12" s="1005">
        <f>AK42</f>
        <v>28.206821487391601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0.78856813224828304</v>
      </c>
      <c r="BA13" s="17"/>
      <c r="BB13" s="29"/>
      <c r="BC13" s="1005">
        <f>O41</f>
        <v>1.1710757372079399</v>
      </c>
      <c r="BD13" s="17"/>
      <c r="BE13" s="29"/>
      <c r="BF13" s="1005">
        <f>AK45</f>
        <v>0.93773772129534527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59.162939149403982</v>
      </c>
      <c r="P14" s="453">
        <f t="shared" si="1"/>
        <v>0.29338809261482968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18.36744159042896</v>
      </c>
      <c r="P15" s="453">
        <f t="shared" si="1"/>
        <v>9.1083856412575367E-2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1.912594265087413</v>
      </c>
      <c r="BA15" s="1005">
        <f>AZ15</f>
        <v>1.912594265087413</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35.277331100394811</v>
      </c>
      <c r="P16" s="453">
        <f t="shared" si="1"/>
        <v>0.17493973478819147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34.488762968146531</v>
      </c>
      <c r="P17" s="454">
        <f t="shared" si="1"/>
        <v>0.17102923771783943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17.44662233941856</v>
      </c>
      <c r="P18" s="454">
        <f t="shared" si="1"/>
        <v>8.6517528106695732E-2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17.042140628727971</v>
      </c>
      <c r="P19" s="454">
        <f t="shared" si="1"/>
        <v>8.4511709611143682E-2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0.78856813224828304</v>
      </c>
      <c r="P20" s="454">
        <f t="shared" si="1"/>
        <v>3.9104970703520772E-3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1.912594265087413</v>
      </c>
      <c r="P22" s="612">
        <f t="shared" si="1"/>
        <v>9.4845251342742139E-3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89.905567001223972</v>
      </c>
      <c r="AZ22" s="1005">
        <f t="shared" si="3"/>
        <v>87.397561804186978</v>
      </c>
      <c r="BA22" s="1005">
        <f t="shared" si="3"/>
        <v>106.4854092204836</v>
      </c>
      <c r="BB22" s="1005">
        <f t="shared" si="3"/>
        <v>79.158964146293215</v>
      </c>
      <c r="BC22" s="1005">
        <f t="shared" si="3"/>
        <v>103.92691463442</v>
      </c>
      <c r="BD22" s="1005">
        <f t="shared" si="3"/>
        <v>142.35074723766488</v>
      </c>
      <c r="BE22" s="1005">
        <f t="shared" si="3"/>
        <v>123.10473048835151</v>
      </c>
      <c r="BF22" s="1005">
        <f t="shared" si="3"/>
        <v>113.79008474487729</v>
      </c>
      <c r="BG22" s="1005">
        <f t="shared" si="3"/>
        <v>109.40469732207154</v>
      </c>
      <c r="BH22" s="1005">
        <f t="shared" si="3"/>
        <v>113.31997396856244</v>
      </c>
      <c r="BI22" s="1005">
        <f t="shared" si="3"/>
        <v>108.29189642342895</v>
      </c>
      <c r="BJ22" s="1005">
        <f t="shared" si="3"/>
        <v>128.60139366577653</v>
      </c>
      <c r="BK22" s="1005">
        <f t="shared" si="3"/>
        <v>108.16642476665211</v>
      </c>
      <c r="BL22" s="1005">
        <f t="shared" si="3"/>
        <v>109.70235901052142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42.69961188688589</v>
      </c>
      <c r="AZ23" s="1005">
        <f t="shared" ref="AZ23:BL23" si="4">Y39</f>
        <v>43.836314593175153</v>
      </c>
      <c r="BA23" s="1005">
        <f t="shared" si="4"/>
        <v>47.475736361847453</v>
      </c>
      <c r="BB23" s="1005">
        <f t="shared" si="4"/>
        <v>50.156252028120683</v>
      </c>
      <c r="BC23" s="1005">
        <f t="shared" si="4"/>
        <v>49.933838429159373</v>
      </c>
      <c r="BD23" s="1005">
        <f t="shared" si="4"/>
        <v>44.529400820768892</v>
      </c>
      <c r="BE23" s="1005">
        <f t="shared" si="4"/>
        <v>42.447442838828643</v>
      </c>
      <c r="BF23" s="1005">
        <f t="shared" si="4"/>
        <v>36.825045230273702</v>
      </c>
      <c r="BG23" s="1005">
        <f t="shared" si="4"/>
        <v>36.494681170810892</v>
      </c>
      <c r="BH23" s="1005">
        <f t="shared" si="4"/>
        <v>37.062459264656702</v>
      </c>
      <c r="BI23" s="1005">
        <f t="shared" si="4"/>
        <v>35.330077059789545</v>
      </c>
      <c r="BJ23" s="1005">
        <f t="shared" si="4"/>
        <v>32.178038929526579</v>
      </c>
      <c r="BK23" s="1005">
        <f t="shared" si="4"/>
        <v>36.418989333994176</v>
      </c>
      <c r="BL23" s="1005">
        <f t="shared" si="4"/>
        <v>34.395560261441965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18.77269854415697</v>
      </c>
      <c r="AZ24" s="1005">
        <f t="shared" ref="AZ24:BL24" si="5">Y40</f>
        <v>20.17825103250107</v>
      </c>
      <c r="BA24" s="1005">
        <f t="shared" si="5"/>
        <v>20.997957417488848</v>
      </c>
      <c r="BB24" s="1005">
        <f t="shared" si="5"/>
        <v>22.425705995002609</v>
      </c>
      <c r="BC24" s="1005">
        <f t="shared" si="5"/>
        <v>20.6271282252359</v>
      </c>
      <c r="BD24" s="1005">
        <f t="shared" si="5"/>
        <v>20.054783800128671</v>
      </c>
      <c r="BE24" s="1005">
        <f t="shared" si="5"/>
        <v>18.556247068423279</v>
      </c>
      <c r="BF24" s="1005">
        <f t="shared" si="5"/>
        <v>18.538882114816811</v>
      </c>
      <c r="BG24" s="1005">
        <f t="shared" si="5"/>
        <v>19.383129748123853</v>
      </c>
      <c r="BH24" s="1005">
        <f t="shared" si="5"/>
        <v>18.008396199542176</v>
      </c>
      <c r="BI24" s="1005">
        <f t="shared" si="5"/>
        <v>17.683545214603416</v>
      </c>
      <c r="BJ24" s="1005">
        <f t="shared" si="5"/>
        <v>17.761394610741188</v>
      </c>
      <c r="BK24" s="1005">
        <f t="shared" si="5"/>
        <v>17.72340108677426</v>
      </c>
      <c r="BL24" s="1005">
        <f t="shared" si="5"/>
        <v>17.783892062186951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31.700710934866443</v>
      </c>
      <c r="AZ25" s="1005">
        <f t="shared" ref="AZ25:BL25" si="6">Y41</f>
        <v>32.289204421351577</v>
      </c>
      <c r="BA25" s="1005">
        <f t="shared" si="6"/>
        <v>31.616730209352056</v>
      </c>
      <c r="BB25" s="1005">
        <f t="shared" si="6"/>
        <v>31.925656279415502</v>
      </c>
      <c r="BC25" s="1005">
        <f t="shared" si="6"/>
        <v>32.012349560664909</v>
      </c>
      <c r="BD25" s="1005">
        <f t="shared" si="6"/>
        <v>31.399259849341327</v>
      </c>
      <c r="BE25" s="1005">
        <f t="shared" si="6"/>
        <v>31.324460072472373</v>
      </c>
      <c r="BF25" s="1005">
        <f t="shared" si="6"/>
        <v>31.47997360237812</v>
      </c>
      <c r="BG25" s="1005">
        <f t="shared" si="6"/>
        <v>31.42763875784534</v>
      </c>
      <c r="BH25" s="1005">
        <f t="shared" si="6"/>
        <v>31.396815026325488</v>
      </c>
      <c r="BI25" s="1005">
        <f t="shared" si="6"/>
        <v>31.599622445838399</v>
      </c>
      <c r="BJ25" s="1005">
        <f t="shared" si="6"/>
        <v>28.402645806866783</v>
      </c>
      <c r="BK25" s="1005">
        <f t="shared" si="6"/>
        <v>28.364391446214778</v>
      </c>
      <c r="BL25" s="1005">
        <f t="shared" si="6"/>
        <v>29.144559208686946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1.540599065354876</v>
      </c>
      <c r="AZ26" s="1005">
        <f t="shared" si="7"/>
        <v>2.5836345673078551E-2</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184.61918743248816</v>
      </c>
      <c r="AZ27" s="1005">
        <f t="shared" si="8"/>
        <v>183.72716819688785</v>
      </c>
      <c r="BA27" s="1005">
        <f t="shared" si="8"/>
        <v>206.57583320917195</v>
      </c>
      <c r="BB27" s="1005">
        <f t="shared" si="8"/>
        <v>183.66657844883201</v>
      </c>
      <c r="BC27" s="1005">
        <f t="shared" si="8"/>
        <v>206.5002308494802</v>
      </c>
      <c r="BD27" s="1005">
        <f t="shared" si="8"/>
        <v>238.33419170790376</v>
      </c>
      <c r="BE27" s="1005">
        <f t="shared" si="8"/>
        <v>215.43288046807581</v>
      </c>
      <c r="BF27" s="1005">
        <f t="shared" si="8"/>
        <v>200.6339856923459</v>
      </c>
      <c r="BG27" s="1005">
        <f t="shared" si="8"/>
        <v>196.7101469988516</v>
      </c>
      <c r="BH27" s="1005">
        <f t="shared" si="8"/>
        <v>199.78764445908681</v>
      </c>
      <c r="BI27" s="1005">
        <f t="shared" si="8"/>
        <v>192.9051411436603</v>
      </c>
      <c r="BJ27" s="1005">
        <f t="shared" si="8"/>
        <v>206.94347301291106</v>
      </c>
      <c r="BK27" s="1005">
        <f t="shared" si="8"/>
        <v>190.67320663363532</v>
      </c>
      <c r="BL27" s="1005">
        <f t="shared" si="8"/>
        <v>191.02637054283727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206.5002308494802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103.92691463442</v>
      </c>
      <c r="P31" s="453">
        <f t="shared" ref="P31:P43" si="9">O31/$O$30</f>
        <v>0.50327747434903947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103.1303542979586</v>
      </c>
      <c r="P32" s="454">
        <f t="shared" si="9"/>
        <v>0.49942004361792314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0.79656033646140278</v>
      </c>
      <c r="P33" s="454">
        <f t="shared" si="9"/>
        <v>3.857430731116337E-3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v>
      </c>
      <c r="P34" s="454">
        <f t="shared" si="9"/>
        <v>0</v>
      </c>
      <c r="Q34" s="328"/>
      <c r="R34" s="13"/>
      <c r="S34" s="323"/>
      <c r="T34" s="563" t="s">
        <v>112</v>
      </c>
      <c r="U34" s="332"/>
      <c r="V34" s="332"/>
      <c r="W34" s="332"/>
      <c r="X34" s="893">
        <f>X35+X39+X40+X41+X47</f>
        <v>184.61918743248816</v>
      </c>
      <c r="Y34" s="894">
        <f t="shared" ref="Y34:AK34" si="10">Y35+Y39+Y40+Y41+Y47</f>
        <v>183.72716819688785</v>
      </c>
      <c r="Z34" s="894">
        <f t="shared" si="10"/>
        <v>206.57583320917195</v>
      </c>
      <c r="AA34" s="894">
        <f t="shared" si="10"/>
        <v>183.66657844883201</v>
      </c>
      <c r="AB34" s="894">
        <f t="shared" si="10"/>
        <v>206.5002308494802</v>
      </c>
      <c r="AC34" s="894">
        <f t="shared" si="10"/>
        <v>238.33419170790376</v>
      </c>
      <c r="AD34" s="894">
        <f t="shared" si="10"/>
        <v>215.43288046807581</v>
      </c>
      <c r="AE34" s="894">
        <f t="shared" si="10"/>
        <v>200.6339856923459</v>
      </c>
      <c r="AF34" s="894">
        <f t="shared" si="10"/>
        <v>196.7101469988516</v>
      </c>
      <c r="AG34" s="894">
        <f t="shared" si="10"/>
        <v>199.78764445908681</v>
      </c>
      <c r="AH34" s="894">
        <f t="shared" si="10"/>
        <v>192.9051411436603</v>
      </c>
      <c r="AI34" s="894">
        <f t="shared" si="10"/>
        <v>206.94347301291106</v>
      </c>
      <c r="AJ34" s="894">
        <f t="shared" si="10"/>
        <v>190.67320663363532</v>
      </c>
      <c r="AK34" s="895">
        <f t="shared" si="10"/>
        <v>191.02637054283727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49.933838429159373</v>
      </c>
      <c r="P35" s="453">
        <f t="shared" si="9"/>
        <v>0.24181008526598974</v>
      </c>
      <c r="Q35" s="328"/>
      <c r="R35" s="13"/>
      <c r="S35" s="323"/>
      <c r="T35" s="334"/>
      <c r="U35" s="246" t="s">
        <v>114</v>
      </c>
      <c r="V35" s="344"/>
      <c r="W35" s="344"/>
      <c r="X35" s="896">
        <f>SUM(X36:X38)</f>
        <v>89.905567001223972</v>
      </c>
      <c r="Y35" s="897">
        <f t="shared" ref="Y35:AK35" si="11">SUM(Y36:Y38)</f>
        <v>87.397561804186978</v>
      </c>
      <c r="Z35" s="897">
        <f t="shared" si="11"/>
        <v>106.4854092204836</v>
      </c>
      <c r="AA35" s="897">
        <f t="shared" si="11"/>
        <v>79.158964146293215</v>
      </c>
      <c r="AB35" s="897">
        <f t="shared" si="11"/>
        <v>103.92691463442</v>
      </c>
      <c r="AC35" s="897">
        <f t="shared" si="11"/>
        <v>142.35074723766488</v>
      </c>
      <c r="AD35" s="897">
        <f t="shared" si="11"/>
        <v>123.10473048835151</v>
      </c>
      <c r="AE35" s="897">
        <f t="shared" si="11"/>
        <v>113.79008474487729</v>
      </c>
      <c r="AF35" s="897">
        <f t="shared" si="11"/>
        <v>109.40469732207154</v>
      </c>
      <c r="AG35" s="897">
        <f t="shared" si="11"/>
        <v>113.31997396856244</v>
      </c>
      <c r="AH35" s="897">
        <f t="shared" si="11"/>
        <v>108.29189642342895</v>
      </c>
      <c r="AI35" s="897">
        <f t="shared" si="11"/>
        <v>128.60139366577653</v>
      </c>
      <c r="AJ35" s="897">
        <f t="shared" si="11"/>
        <v>108.16642476665211</v>
      </c>
      <c r="AK35" s="898">
        <f t="shared" si="11"/>
        <v>109.70235901052142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20.6271282252359</v>
      </c>
      <c r="P36" s="453">
        <f t="shared" si="9"/>
        <v>9.9889129132602242E-2</v>
      </c>
      <c r="Q36" s="328"/>
      <c r="R36" s="13"/>
      <c r="S36" s="356" t="s">
        <v>184</v>
      </c>
      <c r="T36" s="335"/>
      <c r="U36" s="346"/>
      <c r="V36" s="336" t="s">
        <v>184</v>
      </c>
      <c r="W36" s="357"/>
      <c r="X36" s="899">
        <f>VLOOKUP(年度マスタ!$K$4&amp;"_"&amp;X$33,データシート1!$A:$BT,MATCH("aa_"&amp;$S36,データシート1!$A$1:$BT$1,0),0)</f>
        <v>89.182096711376872</v>
      </c>
      <c r="Y36" s="900">
        <f>VLOOKUP(年度マスタ!$K$4&amp;"_"&amp;Y$33,データシート1!$A:$BT,MATCH("aa_"&amp;$S36,データシート1!$A$1:$BT$1,0),0)</f>
        <v>86.62569616772609</v>
      </c>
      <c r="Z36" s="900">
        <f>VLOOKUP(年度マスタ!$K$4&amp;"_"&amp;Z$33,データシート1!$A:$BT,MATCH("aa_"&amp;$S36,データシート1!$A$1:$BT$1,0),0)</f>
        <v>105.4372453563205</v>
      </c>
      <c r="AA36" s="900">
        <f>VLOOKUP(年度マスタ!$K$4&amp;"_"&amp;AA$33,データシート1!$A:$BT,MATCH("aa_"&amp;$S36,データシート1!$A$1:$BT$1,0),0)</f>
        <v>78.221592824360073</v>
      </c>
      <c r="AB36" s="900">
        <f>VLOOKUP(年度マスタ!$K$4&amp;"_"&amp;AB$33,データシート1!$A:$BT,MATCH("aa_"&amp;$S36,データシート1!$A$1:$BT$1,0),0)</f>
        <v>103.1303542979586</v>
      </c>
      <c r="AC36" s="900">
        <f>VLOOKUP(年度マスタ!$K$4&amp;"_"&amp;AC$33,データシート1!$A:$BT,MATCH("aa_"&amp;$S36,データシート1!$A$1:$BT$1,0),0)</f>
        <v>139.08706557865469</v>
      </c>
      <c r="AD36" s="900">
        <f>VLOOKUP(年度マスタ!$K$4&amp;"_"&amp;AD$33,データシート1!$A:$BT,MATCH("aa_"&amp;$S36,データシート1!$A$1:$BT$1,0),0)</f>
        <v>119.4404789755275</v>
      </c>
      <c r="AE36" s="900">
        <f>VLOOKUP(年度マスタ!$K$4&amp;"_"&amp;AE$33,データシート1!$A:$BT,MATCH("aa_"&amp;$S36,データシート1!$A$1:$BT$1,0),0)</f>
        <v>109.95272408758909</v>
      </c>
      <c r="AF36" s="900">
        <f>VLOOKUP(年度マスタ!$K$4&amp;"_"&amp;AF$33,データシート1!$A:$BT,MATCH("aa_"&amp;$S36,データシート1!$A$1:$BT$1,0),0)</f>
        <v>105.7612330735091</v>
      </c>
      <c r="AG36" s="900">
        <f>VLOOKUP(年度マスタ!$K$4&amp;"_"&amp;AG$33,データシート1!$A:$BT,MATCH("aa_"&amp;$S36,データシート1!$A$1:$BT$1,0),0)</f>
        <v>109.92508630596163</v>
      </c>
      <c r="AH36" s="900">
        <f>VLOOKUP(年度マスタ!$K$4&amp;"_"&amp;AH$33,データシート1!$A:$BT,MATCH("aa_"&amp;$S36,データシート1!$A$1:$BT$1,0),0)</f>
        <v>104.96253580703677</v>
      </c>
      <c r="AI36" s="900">
        <f>VLOOKUP(年度マスタ!$K$4&amp;"_"&amp;AI$33,データシート1!$A:$BT,MATCH("aa_"&amp;$S36,データシート1!$A$1:$BT$1,0),0)</f>
        <v>114.7659459311211</v>
      </c>
      <c r="AJ36" s="900">
        <f>VLOOKUP(年度マスタ!$K$4&amp;"_"&amp;AJ$33,データシート1!$A:$BT,MATCH("aa_"&amp;$S36,データシート1!$A$1:$BT$1,0),0)</f>
        <v>94.829708193724372</v>
      </c>
      <c r="AK36" s="901">
        <f>VLOOKUP(年度マスタ!$K$4&amp;"_"&amp;AK$33,データシート1!$A:$BT,MATCH("aa_"&amp;$S36,データシート1!$A$1:$BT$1,0),0)</f>
        <v>97.256950668947653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32.012349560664909</v>
      </c>
      <c r="P37" s="453">
        <f t="shared" si="9"/>
        <v>0.15502331125236846</v>
      </c>
      <c r="Q37" s="328"/>
      <c r="R37" s="13"/>
      <c r="S37" s="356" t="s">
        <v>187</v>
      </c>
      <c r="T37" s="335"/>
      <c r="U37" s="346"/>
      <c r="V37" s="336" t="s">
        <v>194</v>
      </c>
      <c r="W37" s="357"/>
      <c r="X37" s="899">
        <f>VLOOKUP(年度マスタ!$K$4&amp;"_"&amp;X$33,データシート1!$A:$BT,MATCH("aa_"&amp;$S37,データシート1!$A$1:$BT$1,0),0)</f>
        <v>0.72347028984710327</v>
      </c>
      <c r="Y37" s="900">
        <f>VLOOKUP(年度マスタ!$K$4&amp;"_"&amp;Y$33,データシート1!$A:$BT,MATCH("aa_"&amp;$S37,データシート1!$A$1:$BT$1,0),0)</f>
        <v>0.77186563646089434</v>
      </c>
      <c r="Z37" s="900">
        <f>VLOOKUP(年度マスタ!$K$4&amp;"_"&amp;Z$33,データシート1!$A:$BT,MATCH("aa_"&amp;$S37,データシート1!$A$1:$BT$1,0),0)</f>
        <v>1.0481638641630939</v>
      </c>
      <c r="AA37" s="900">
        <f>VLOOKUP(年度マスタ!$K$4&amp;"_"&amp;AA$33,データシート1!$A:$BT,MATCH("aa_"&amp;$S37,データシート1!$A$1:$BT$1,0),0)</f>
        <v>0.93737132193313832</v>
      </c>
      <c r="AB37" s="900">
        <f>VLOOKUP(年度マスタ!$K$4&amp;"_"&amp;AB$33,データシート1!$A:$BT,MATCH("aa_"&amp;$S37,データシート1!$A$1:$BT$1,0),0)</f>
        <v>0.79656033646140278</v>
      </c>
      <c r="AC37" s="900">
        <f>VLOOKUP(年度マスタ!$K$4&amp;"_"&amp;AC$33,データシート1!$A:$BT,MATCH("aa_"&amp;$S37,データシート1!$A$1:$BT$1,0),0)</f>
        <v>0.83281297897755413</v>
      </c>
      <c r="AD37" s="900">
        <f>VLOOKUP(年度マスタ!$K$4&amp;"_"&amp;AD$33,データシート1!$A:$BT,MATCH("aa_"&amp;$S37,データシート1!$A$1:$BT$1,0),0)</f>
        <v>0.8075297927000834</v>
      </c>
      <c r="AE37" s="900">
        <f>VLOOKUP(年度マスタ!$K$4&amp;"_"&amp;AE$33,データシート1!$A:$BT,MATCH("aa_"&amp;$S37,データシート1!$A$1:$BT$1,0),0)</f>
        <v>0.8126889671355354</v>
      </c>
      <c r="AF37" s="900">
        <f>VLOOKUP(年度マスタ!$K$4&amp;"_"&amp;AF$33,データシート1!$A:$BT,MATCH("aa_"&amp;$S37,データシート1!$A$1:$BT$1,0),0)</f>
        <v>0.82972077804935651</v>
      </c>
      <c r="AG37" s="900">
        <f>VLOOKUP(年度マスタ!$K$4&amp;"_"&amp;AG$33,データシート1!$A:$BT,MATCH("aa_"&amp;$S37,データシート1!$A$1:$BT$1,0),0)</f>
        <v>0.77462738956854404</v>
      </c>
      <c r="AH37" s="900">
        <f>VLOOKUP(年度マスタ!$K$4&amp;"_"&amp;AH$33,データシート1!$A:$BT,MATCH("aa_"&amp;$S37,データシート1!$A$1:$BT$1,0),0)</f>
        <v>0.6950164446022643</v>
      </c>
      <c r="AI37" s="900">
        <f>VLOOKUP(年度マスタ!$K$4&amp;"_"&amp;AI$33,データシート1!$A:$BT,MATCH("aa_"&amp;$S37,データシート1!$A$1:$BT$1,0),0)</f>
        <v>0.81020148276988468</v>
      </c>
      <c r="AJ37" s="900">
        <f>VLOOKUP(年度マスタ!$K$4&amp;"_"&amp;AJ$33,データシート1!$A:$BT,MATCH("aa_"&amp;$S37,データシート1!$A$1:$BT$1,0),0)</f>
        <v>0.91804192015108643</v>
      </c>
      <c r="AK37" s="901">
        <f>VLOOKUP(年度マスタ!$K$4&amp;"_"&amp;AK$33,データシート1!$A:$BT,MATCH("aa_"&amp;$S37,データシート1!$A$1:$BT$1,0),0)</f>
        <v>0.82683203542063732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30.841273823456966</v>
      </c>
      <c r="P38" s="454">
        <f t="shared" si="9"/>
        <v>0.1493522486468184</v>
      </c>
      <c r="Q38" s="328"/>
      <c r="R38" s="13"/>
      <c r="S38" s="356" t="s">
        <v>188</v>
      </c>
      <c r="T38" s="335"/>
      <c r="U38" s="348"/>
      <c r="V38" s="358" t="s">
        <v>197</v>
      </c>
      <c r="W38" s="358"/>
      <c r="X38" s="899">
        <f>VLOOKUP(年度マスタ!$K$4&amp;"_"&amp;X$33,データシート1!$A:$BT,MATCH("aa_"&amp;$S38,データシート1!$A$1:$BT$1,0),0)</f>
        <v>0</v>
      </c>
      <c r="Y38" s="900">
        <f>VLOOKUP(年度マスタ!$K$4&amp;"_"&amp;Y$33,データシート1!$A:$BT,MATCH("aa_"&amp;$S38,データシート1!$A$1:$BT$1,0),0)</f>
        <v>0</v>
      </c>
      <c r="Z38" s="900">
        <f>VLOOKUP(年度マスタ!$K$4&amp;"_"&amp;Z$33,データシート1!$A:$BT,MATCH("aa_"&amp;$S38,データシート1!$A$1:$BT$1,0),0)</f>
        <v>0</v>
      </c>
      <c r="AA38" s="900">
        <f>VLOOKUP(年度マスタ!$K$4&amp;"_"&amp;AA$33,データシート1!$A:$BT,MATCH("aa_"&amp;$S38,データシート1!$A$1:$BT$1,0),0)</f>
        <v>0</v>
      </c>
      <c r="AB38" s="900">
        <f>VLOOKUP(年度マスタ!$K$4&amp;"_"&amp;AB$33,データシート1!$A:$BT,MATCH("aa_"&amp;$S38,データシート1!$A$1:$BT$1,0),0)</f>
        <v>0</v>
      </c>
      <c r="AC38" s="900">
        <f>VLOOKUP(年度マスタ!$K$4&amp;"_"&amp;AC$33,データシート1!$A:$BT,MATCH("aa_"&amp;$S38,データシート1!$A$1:$BT$1,0),0)</f>
        <v>2.4308686800326211</v>
      </c>
      <c r="AD38" s="900">
        <f>VLOOKUP(年度マスタ!$K$4&amp;"_"&amp;AD$33,データシート1!$A:$BT,MATCH("aa_"&amp;$S38,データシート1!$A$1:$BT$1,0),0)</f>
        <v>2.8567217201239239</v>
      </c>
      <c r="AE38" s="900">
        <f>VLOOKUP(年度マスタ!$K$4&amp;"_"&amp;AE$33,データシート1!$A:$BT,MATCH("aa_"&amp;$S38,データシート1!$A$1:$BT$1,0),0)</f>
        <v>3.0246716901526729</v>
      </c>
      <c r="AF38" s="900">
        <f>VLOOKUP(年度マスタ!$K$4&amp;"_"&amp;AF$33,データシート1!$A:$BT,MATCH("aa_"&amp;$S38,データシート1!$A$1:$BT$1,0),0)</f>
        <v>2.8137434705130957</v>
      </c>
      <c r="AG38" s="900">
        <f>VLOOKUP(年度マスタ!$K$4&amp;"_"&amp;AG$33,データシート1!$A:$BT,MATCH("aa_"&amp;$S38,データシート1!$A$1:$BT$1,0),0)</f>
        <v>2.6202602730322564</v>
      </c>
      <c r="AH38" s="900">
        <f>VLOOKUP(年度マスタ!$K$4&amp;"_"&amp;AH$33,データシート1!$A:$BT,MATCH("aa_"&amp;$S38,データシート1!$A$1:$BT$1,0),0)</f>
        <v>2.6343441717899245</v>
      </c>
      <c r="AI38" s="900">
        <f>VLOOKUP(年度マスタ!$K$4&amp;"_"&amp;AI$33,データシート1!$A:$BT,MATCH("aa_"&amp;$S38,データシート1!$A$1:$BT$1,0),0)</f>
        <v>13.025246251885559</v>
      </c>
      <c r="AJ38" s="900">
        <f>VLOOKUP(年度マスタ!$K$4&amp;"_"&amp;AJ$33,データシート1!$A:$BT,MATCH("aa_"&amp;$S38,データシート1!$A$1:$BT$1,0),0)</f>
        <v>12.418674652776664</v>
      </c>
      <c r="AK38" s="901">
        <f>VLOOKUP(年度マスタ!$K$4&amp;"_"&amp;AK$33,データシート1!$A:$BT,MATCH("aa_"&amp;$S38,データシート1!$A$1:$BT$1,0),0)</f>
        <v>11.618576306153132</v>
      </c>
      <c r="AL38" s="330"/>
      <c r="AW38" s="17" t="str">
        <f>年度マスタ!H4</f>
        <v>23</v>
      </c>
      <c r="AX38" s="17" t="s">
        <v>198</v>
      </c>
      <c r="AY38" s="17">
        <f>VLOOKUP($AW38&amp;"_"&amp;$AY$34,データシート1!$A:$BT,MATCH($AY$31&amp;"_"&amp;AY$36,データシート1!$A$1:$BT$1,0),0)</f>
        <v>27582.237822803461</v>
      </c>
      <c r="AZ38" s="17">
        <f>VLOOKUP($AW38&amp;"_"&amp;$AY$34,データシート1!$A:$BT,MATCH($AY$31&amp;"_"&amp;AZ$36,データシート1!$A$1:$BT$1,0),0)</f>
        <v>411.11485731950188</v>
      </c>
      <c r="BA38" s="17">
        <f>VLOOKUP($AW38&amp;"_"&amp;$AY$34,データシート1!$A:$BT,MATCH($AY$31&amp;"_"&amp;BA$36,データシート1!$A$1:$BT$1,0),0)</f>
        <v>477.52765054716116</v>
      </c>
      <c r="BB38" s="17">
        <f>VLOOKUP($AW38&amp;"_"&amp;$AY$34,データシート1!$A:$BT,MATCH($AY$31&amp;"_"&amp;BB$36,データシート1!$A$1:$BT$1,0),0)</f>
        <v>10207.088824993987</v>
      </c>
      <c r="BC38" s="17">
        <f>VLOOKUP($AW38&amp;"_"&amp;$AY$34,データシート1!$A:$BT,MATCH($AY$31&amp;"_"&amp;BC$36,データシート1!$A$1:$BT$1,0),0)</f>
        <v>8596.7540287556058</v>
      </c>
      <c r="BD38" s="17">
        <f>VLOOKUP($AW38&amp;"_"&amp;$AY$34,データシート1!$A:$BT,MATCH($AY$31&amp;"_"&amp;BD$36,データシート1!$A$1:$BT$1,0),0)</f>
        <v>6225.3019701201201</v>
      </c>
      <c r="BE38" s="17">
        <f>VLOOKUP($AW38&amp;"_"&amp;$AY$34,データシート1!$A:$BT,MATCH($AY$31&amp;"_"&amp;BE$36,データシート1!$A$1:$BT$1,0),0)</f>
        <v>3967.1350852417368</v>
      </c>
      <c r="BF38" s="17">
        <f>VLOOKUP($AW38&amp;"_"&amp;$AY$34,データシート1!$A:$BT,MATCH($AY$31&amp;"_"&amp;BF$36,データシート1!$A$1:$BT$1,0),0)</f>
        <v>442.27164241249949</v>
      </c>
      <c r="BG38" s="17">
        <f>VLOOKUP($AW38&amp;"_"&amp;$AY$34,データシート1!$A:$BT,MATCH($AY$31&amp;"_"&amp;BG$36,データシート1!$A$1:$BT$1,0),0)</f>
        <v>361.13836017912053</v>
      </c>
      <c r="BH38" s="17">
        <f>VLOOKUP($AW38&amp;"_"&amp;$AY$34,データシート1!$A:$BT,MATCH($AY$31&amp;"_"&amp;BH$36,データシート1!$A$1:$BT$1,0),0)</f>
        <v>846.86526431804646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15.945098614352943</v>
      </c>
      <c r="P39" s="454">
        <f t="shared" si="9"/>
        <v>7.7215887598573507E-2</v>
      </c>
      <c r="Q39" s="328"/>
      <c r="R39" s="13"/>
      <c r="S39" s="356" t="s">
        <v>189</v>
      </c>
      <c r="T39" s="335"/>
      <c r="U39" s="343" t="s">
        <v>199</v>
      </c>
      <c r="V39" s="344"/>
      <c r="W39" s="344"/>
      <c r="X39" s="896">
        <f>VLOOKUP(年度マスタ!$K$4&amp;"_"&amp;X$33,データシート1!$A:$BT,MATCH("aa_"&amp;$S39,データシート1!$A$1:$BT$1,0),0)</f>
        <v>42.69961188688589</v>
      </c>
      <c r="Y39" s="897">
        <f>VLOOKUP(年度マスタ!$K$4&amp;"_"&amp;Y$33,データシート1!$A:$BT,MATCH("aa_"&amp;$S39,データシート1!$A$1:$BT$1,0),0)</f>
        <v>43.836314593175153</v>
      </c>
      <c r="Z39" s="897">
        <f>VLOOKUP(年度マスタ!$K$4&amp;"_"&amp;Z$33,データシート1!$A:$BT,MATCH("aa_"&amp;$S39,データシート1!$A$1:$BT$1,0),0)</f>
        <v>47.475736361847453</v>
      </c>
      <c r="AA39" s="897">
        <f>VLOOKUP(年度マスタ!$K$4&amp;"_"&amp;AA$33,データシート1!$A:$BT,MATCH("aa_"&amp;$S39,データシート1!$A$1:$BT$1,0),0)</f>
        <v>50.156252028120683</v>
      </c>
      <c r="AB39" s="897">
        <f>VLOOKUP(年度マスタ!$K$4&amp;"_"&amp;AB$33,データシート1!$A:$BT,MATCH("aa_"&amp;$S39,データシート1!$A$1:$BT$1,0),0)</f>
        <v>49.933838429159373</v>
      </c>
      <c r="AC39" s="897">
        <f>VLOOKUP(年度マスタ!$K$4&amp;"_"&amp;AC$33,データシート1!$A:$BT,MATCH("aa_"&amp;$S39,データシート1!$A$1:$BT$1,0),0)</f>
        <v>44.529400820768892</v>
      </c>
      <c r="AD39" s="897">
        <f>VLOOKUP(年度マスタ!$K$4&amp;"_"&amp;AD$33,データシート1!$A:$BT,MATCH("aa_"&amp;$S39,データシート1!$A$1:$BT$1,0),0)</f>
        <v>42.447442838828643</v>
      </c>
      <c r="AE39" s="897">
        <f>VLOOKUP(年度マスタ!$K$4&amp;"_"&amp;AE$33,データシート1!$A:$BT,MATCH("aa_"&amp;$S39,データシート1!$A$1:$BT$1,0),0)</f>
        <v>36.825045230273702</v>
      </c>
      <c r="AF39" s="897">
        <f>VLOOKUP(年度マスタ!$K$4&amp;"_"&amp;AF$33,データシート1!$A:$BT,MATCH("aa_"&amp;$S39,データシート1!$A$1:$BT$1,0),0)</f>
        <v>36.494681170810892</v>
      </c>
      <c r="AG39" s="897">
        <f>VLOOKUP(年度マスタ!$K$4&amp;"_"&amp;AG$33,データシート1!$A:$BT,MATCH("aa_"&amp;$S39,データシート1!$A$1:$BT$1,0),0)</f>
        <v>37.062459264656702</v>
      </c>
      <c r="AH39" s="897">
        <f>VLOOKUP(年度マスタ!$K$4&amp;"_"&amp;AH$33,データシート1!$A:$BT,MATCH("aa_"&amp;$S39,データシート1!$A$1:$BT$1,0),0)</f>
        <v>35.330077059789545</v>
      </c>
      <c r="AI39" s="897">
        <f>VLOOKUP(年度マスタ!$K$4&amp;"_"&amp;AI$33,データシート1!$A:$BT,MATCH("aa_"&amp;$S39,データシート1!$A$1:$BT$1,0),0)</f>
        <v>32.178038929526579</v>
      </c>
      <c r="AJ39" s="897">
        <f>VLOOKUP(年度マスタ!$K$4&amp;"_"&amp;AJ$33,データシート1!$A:$BT,MATCH("aa_"&amp;$S39,データシート1!$A$1:$BT$1,0),0)</f>
        <v>36.418989333994176</v>
      </c>
      <c r="AK39" s="898">
        <f>VLOOKUP(年度マスタ!$K$4&amp;"_"&amp;AK$33,データシート1!$A:$BT,MATCH("aa_"&amp;$S39,データシート1!$A$1:$BT$1,0),0)</f>
        <v>34.395560261441965</v>
      </c>
      <c r="AL39" s="330"/>
      <c r="AW39" s="17" t="str">
        <f>年度マスタ!K4</f>
        <v>23342</v>
      </c>
      <c r="AX39" s="17" t="s">
        <v>200</v>
      </c>
      <c r="AY39" s="17">
        <f>VLOOKUP($AW39&amp;"_"&amp;$AY$34,データシート1!$A:$BT,MATCH($AY$31&amp;"_"&amp;AY$36,データシート1!$A$1:$BT$1,0),0)</f>
        <v>97.256950668947653</v>
      </c>
      <c r="AZ39" s="17">
        <f>VLOOKUP($AW39&amp;"_"&amp;$AY$34,データシート1!$A:$BT,MATCH($AY$31&amp;"_"&amp;AZ$36,データシート1!$A$1:$BT$1,0),0)</f>
        <v>0.82683203542063732</v>
      </c>
      <c r="BA39" s="17">
        <f>VLOOKUP($AW39&amp;"_"&amp;$AY$34,データシート1!$A:$BT,MATCH($AY$31&amp;"_"&amp;BA$36,データシート1!$A$1:$BT$1,0),0)</f>
        <v>11.618576306153132</v>
      </c>
      <c r="BB39" s="17">
        <f>VLOOKUP($AW39&amp;"_"&amp;$AY$34,データシート1!$A:$BT,MATCH($AY$31&amp;"_"&amp;BB$36,データシート1!$A$1:$BT$1,0),0)</f>
        <v>34.395560261441965</v>
      </c>
      <c r="BC39" s="17">
        <f>VLOOKUP($AW39&amp;"_"&amp;$AY$34,データシート1!$A:$BT,MATCH($AY$31&amp;"_"&amp;BC$36,データシート1!$A$1:$BT$1,0),0)</f>
        <v>17.783892062186951</v>
      </c>
      <c r="BD39" s="17">
        <f>VLOOKUP($AW39&amp;"_"&amp;$AY$34,データシート1!$A:$BT,MATCH($AY$31&amp;"_"&amp;BD$36,データシート1!$A$1:$BT$1,0),0)</f>
        <v>13.679935626933386</v>
      </c>
      <c r="BE39" s="17">
        <f>VLOOKUP($AW39&amp;"_"&amp;$AY$34,データシート1!$A:$BT,MATCH($AY$31&amp;"_"&amp;BE$36,データシート1!$A$1:$BT$1,0),0)</f>
        <v>14.526885860458215</v>
      </c>
      <c r="BF39" s="17">
        <f>VLOOKUP($AW39&amp;"_"&amp;$AY$34,データシート1!$A:$BT,MATCH($AY$31&amp;"_"&amp;BF$36,データシート1!$A$1:$BT$1,0),0)</f>
        <v>0.93773772129534527</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14.896175209104021</v>
      </c>
      <c r="P40" s="454">
        <f t="shared" si="9"/>
        <v>7.213636104824489E-2</v>
      </c>
      <c r="Q40" s="328"/>
      <c r="R40" s="13"/>
      <c r="S40" s="356" t="s">
        <v>165</v>
      </c>
      <c r="T40" s="335"/>
      <c r="U40" s="343" t="s">
        <v>165</v>
      </c>
      <c r="V40" s="344"/>
      <c r="W40" s="344"/>
      <c r="X40" s="896">
        <f>VLOOKUP(年度マスタ!$K$4&amp;"_"&amp;X$33,データシート1!$A:$BT,MATCH("aa_"&amp;$S40,データシート1!$A$1:$BT$1,0),0)</f>
        <v>18.77269854415697</v>
      </c>
      <c r="Y40" s="897">
        <f>VLOOKUP(年度マスタ!$K$4&amp;"_"&amp;Y$33,データシート1!$A:$BT,MATCH("aa_"&amp;$S40,データシート1!$A$1:$BT$1,0),0)</f>
        <v>20.17825103250107</v>
      </c>
      <c r="Z40" s="897">
        <f>VLOOKUP(年度マスタ!$K$4&amp;"_"&amp;Z$33,データシート1!$A:$BT,MATCH("aa_"&amp;$S40,データシート1!$A$1:$BT$1,0),0)</f>
        <v>20.997957417488848</v>
      </c>
      <c r="AA40" s="897">
        <f>VLOOKUP(年度マスタ!$K$4&amp;"_"&amp;AA$33,データシート1!$A:$BT,MATCH("aa_"&amp;$S40,データシート1!$A$1:$BT$1,0),0)</f>
        <v>22.425705995002609</v>
      </c>
      <c r="AB40" s="897">
        <f>VLOOKUP(年度マスタ!$K$4&amp;"_"&amp;AB$33,データシート1!$A:$BT,MATCH("aa_"&amp;$S40,データシート1!$A$1:$BT$1,0),0)</f>
        <v>20.6271282252359</v>
      </c>
      <c r="AC40" s="897">
        <f>VLOOKUP(年度マスタ!$K$4&amp;"_"&amp;AC$33,データシート1!$A:$BT,MATCH("aa_"&amp;$S40,データシート1!$A$1:$BT$1,0),0)</f>
        <v>20.054783800128671</v>
      </c>
      <c r="AD40" s="897">
        <f>VLOOKUP(年度マスタ!$K$4&amp;"_"&amp;AD$33,データシート1!$A:$BT,MATCH("aa_"&amp;$S40,データシート1!$A$1:$BT$1,0),0)</f>
        <v>18.556247068423279</v>
      </c>
      <c r="AE40" s="897">
        <f>VLOOKUP(年度マスタ!$K$4&amp;"_"&amp;AE$33,データシート1!$A:$BT,MATCH("aa_"&amp;$S40,データシート1!$A$1:$BT$1,0),0)</f>
        <v>18.538882114816811</v>
      </c>
      <c r="AF40" s="897">
        <f>VLOOKUP(年度マスタ!$K$4&amp;"_"&amp;AF$33,データシート1!$A:$BT,MATCH("aa_"&amp;$S40,データシート1!$A$1:$BT$1,0),0)</f>
        <v>19.383129748123853</v>
      </c>
      <c r="AG40" s="897">
        <f>VLOOKUP(年度マスタ!$K$4&amp;"_"&amp;AG$33,データシート1!$A:$BT,MATCH("aa_"&amp;$S40,データシート1!$A$1:$BT$1,0),0)</f>
        <v>18.008396199542176</v>
      </c>
      <c r="AH40" s="897">
        <f>VLOOKUP(年度マスタ!$K$4&amp;"_"&amp;AH$33,データシート1!$A:$BT,MATCH("aa_"&amp;$S40,データシート1!$A$1:$BT$1,0),0)</f>
        <v>17.683545214603416</v>
      </c>
      <c r="AI40" s="897">
        <f>VLOOKUP(年度マスタ!$K$4&amp;"_"&amp;AI$33,データシート1!$A:$BT,MATCH("aa_"&amp;$S40,データシート1!$A$1:$BT$1,0),0)</f>
        <v>17.761394610741188</v>
      </c>
      <c r="AJ40" s="897">
        <f>VLOOKUP(年度マスタ!$K$4&amp;"_"&amp;AJ$33,データシート1!$A:$BT,MATCH("aa_"&amp;$S40,データシート1!$A$1:$BT$1,0),0)</f>
        <v>17.72340108677426</v>
      </c>
      <c r="AK40" s="898">
        <f>VLOOKUP(年度マスタ!$K$4&amp;"_"&amp;AK$33,データシート1!$A:$BT,MATCH("aa_"&amp;$S40,データシート1!$A$1:$BT$1,0),0)</f>
        <v>17.783892062186951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1.1710757372079399</v>
      </c>
      <c r="P41" s="454">
        <f t="shared" si="9"/>
        <v>5.6710626055500495E-3</v>
      </c>
      <c r="Q41" s="328"/>
      <c r="R41" s="13"/>
      <c r="S41" s="356" t="s">
        <v>201</v>
      </c>
      <c r="T41" s="335"/>
      <c r="U41" s="246" t="s">
        <v>128</v>
      </c>
      <c r="V41" s="344"/>
      <c r="W41" s="344"/>
      <c r="X41" s="896">
        <f>X42+X45+X46</f>
        <v>31.700710934866443</v>
      </c>
      <c r="Y41" s="897">
        <f t="shared" ref="Y41:AH41" si="12">Y42+Y45+Y46</f>
        <v>32.289204421351577</v>
      </c>
      <c r="Z41" s="897">
        <f t="shared" si="12"/>
        <v>31.616730209352056</v>
      </c>
      <c r="AA41" s="897">
        <f t="shared" si="12"/>
        <v>31.925656279415502</v>
      </c>
      <c r="AB41" s="897">
        <f t="shared" si="12"/>
        <v>32.012349560664909</v>
      </c>
      <c r="AC41" s="897">
        <f t="shared" si="12"/>
        <v>31.399259849341327</v>
      </c>
      <c r="AD41" s="897">
        <f t="shared" si="12"/>
        <v>31.324460072472373</v>
      </c>
      <c r="AE41" s="897">
        <f t="shared" si="12"/>
        <v>31.47997360237812</v>
      </c>
      <c r="AF41" s="897">
        <f t="shared" si="12"/>
        <v>31.42763875784534</v>
      </c>
      <c r="AG41" s="897">
        <f t="shared" si="12"/>
        <v>31.396815026325488</v>
      </c>
      <c r="AH41" s="897">
        <f t="shared" si="12"/>
        <v>31.599622445838399</v>
      </c>
      <c r="AI41" s="897">
        <f>AI42+AI45+AI46</f>
        <v>28.402645806866783</v>
      </c>
      <c r="AJ41" s="897">
        <f>AJ42+AJ45+AJ46</f>
        <v>28.364391446214778</v>
      </c>
      <c r="AK41" s="898">
        <f>AK42+AK45+AK46</f>
        <v>29.144559208686946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30.873354825069654</v>
      </c>
      <c r="Y42" s="900">
        <f t="shared" ref="Y42:AK42" si="13">SUM(Y43:Y44)</f>
        <v>31.437337216604629</v>
      </c>
      <c r="Z42" s="900">
        <f t="shared" si="13"/>
        <v>30.608917712009905</v>
      </c>
      <c r="AA42" s="900">
        <f t="shared" si="13"/>
        <v>30.783644562341131</v>
      </c>
      <c r="AB42" s="900">
        <f t="shared" si="13"/>
        <v>30.841273823456966</v>
      </c>
      <c r="AC42" s="900">
        <f t="shared" si="13"/>
        <v>30.276498824174986</v>
      </c>
      <c r="AD42" s="900">
        <f t="shared" si="13"/>
        <v>30.208493646572563</v>
      </c>
      <c r="AE42" s="900">
        <f t="shared" si="13"/>
        <v>30.383835162153702</v>
      </c>
      <c r="AF42" s="900">
        <f t="shared" si="13"/>
        <v>30.355695507159609</v>
      </c>
      <c r="AG42" s="900">
        <f t="shared" si="13"/>
        <v>30.396918998919464</v>
      </c>
      <c r="AH42" s="900">
        <f t="shared" si="13"/>
        <v>30.626945965386277</v>
      </c>
      <c r="AI42" s="900">
        <f t="shared" si="13"/>
        <v>27.468766908951292</v>
      </c>
      <c r="AJ42" s="900">
        <f t="shared" si="13"/>
        <v>27.440065149005967</v>
      </c>
      <c r="AK42" s="901">
        <f t="shared" si="13"/>
        <v>28.206821487391601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16.305839257662502</v>
      </c>
      <c r="Y43" s="900">
        <f>VLOOKUP(年度マスタ!$K$4&amp;"_"&amp;Y$33,データシート1!$A:$BT,MATCH("aa_"&amp;$S43,データシート1!$A$1:$BT$1,0),0)</f>
        <v>16.511985931062519</v>
      </c>
      <c r="Z43" s="900">
        <f>VLOOKUP(年度マスタ!$K$4&amp;"_"&amp;Z$33,データシート1!$A:$BT,MATCH("aa_"&amp;$S43,データシート1!$A$1:$BT$1,0),0)</f>
        <v>16.288081017678817</v>
      </c>
      <c r="AA43" s="900">
        <f>VLOOKUP(年度マスタ!$K$4&amp;"_"&amp;AA$33,データシート1!$A:$BT,MATCH("aa_"&amp;$S43,データシート1!$A$1:$BT$1,0),0)</f>
        <v>16.36639957011197</v>
      </c>
      <c r="AB43" s="900">
        <f>VLOOKUP(年度マスタ!$K$4&amp;"_"&amp;AB$33,データシート1!$A:$BT,MATCH("aa_"&amp;$S43,データシート1!$A$1:$BT$1,0),0)</f>
        <v>15.945098614352943</v>
      </c>
      <c r="AC43" s="900">
        <f>VLOOKUP(年度マスタ!$K$4&amp;"_"&amp;AC$33,データシート1!$A:$BT,MATCH("aa_"&amp;$S43,データシート1!$A$1:$BT$1,0),0)</f>
        <v>15.262724938943911</v>
      </c>
      <c r="AD43" s="900">
        <f>VLOOKUP(年度マスタ!$K$4&amp;"_"&amp;AD$33,データシート1!$A:$BT,MATCH("aa_"&amp;$S43,データシート1!$A$1:$BT$1,0),0)</f>
        <v>15.253212149452427</v>
      </c>
      <c r="AE43" s="900">
        <f>VLOOKUP(年度マスタ!$K$4&amp;"_"&amp;AE$33,データシート1!$A:$BT,MATCH("aa_"&amp;$S43,データシート1!$A$1:$BT$1,0),0)</f>
        <v>15.433547771048875</v>
      </c>
      <c r="AF43" s="900">
        <f>VLOOKUP(年度マスタ!$K$4&amp;"_"&amp;AF$33,データシート1!$A:$BT,MATCH("aa_"&amp;$S43,データシート1!$A$1:$BT$1,0),0)</f>
        <v>15.345618650823679</v>
      </c>
      <c r="AG43" s="900">
        <f>VLOOKUP(年度マスタ!$K$4&amp;"_"&amp;AG$33,データシート1!$A:$BT,MATCH("aa_"&amp;$S43,データシート1!$A$1:$BT$1,0),0)</f>
        <v>15.254242785421035</v>
      </c>
      <c r="AH43" s="900">
        <f>VLOOKUP(年度マスタ!$K$4&amp;"_"&amp;AH$33,データシート1!$A:$BT,MATCH("aa_"&amp;$S43,データシート1!$A$1:$BT$1,0),0)</f>
        <v>15.148538066236162</v>
      </c>
      <c r="AI43" s="900">
        <f>VLOOKUP(年度マスタ!$K$4&amp;"_"&amp;AI$33,データシート1!$A:$BT,MATCH("aa_"&amp;$S43,データシート1!$A$1:$BT$1,0),0)</f>
        <v>13.354827878202402</v>
      </c>
      <c r="AJ43" s="900">
        <f>VLOOKUP(年度マスタ!$K$4&amp;"_"&amp;AJ$33,データシート1!$A:$BT,MATCH("aa_"&amp;$S43,データシート1!$A$1:$BT$1,0),0)</f>
        <v>12.868296497500729</v>
      </c>
      <c r="AK43" s="901">
        <f>VLOOKUP(年度マスタ!$K$4&amp;"_"&amp;AK$33,データシート1!$A:$BT,MATCH("aa_"&amp;$S43,データシート1!$A$1:$BT$1,0),0)</f>
        <v>13.679935626933386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14.567515567407151</v>
      </c>
      <c r="Y44" s="900">
        <f>VLOOKUP(年度マスタ!$K$4&amp;"_"&amp;Y$33,データシート1!$A:$BT,MATCH("aa_"&amp;$S44,データシート1!$A$1:$BT$1,0),0)</f>
        <v>14.92535128554211</v>
      </c>
      <c r="Z44" s="900">
        <f>VLOOKUP(年度マスタ!$K$4&amp;"_"&amp;Z$33,データシート1!$A:$BT,MATCH("aa_"&amp;$S44,データシート1!$A$1:$BT$1,0),0)</f>
        <v>14.320836694331089</v>
      </c>
      <c r="AA44" s="900">
        <f>VLOOKUP(年度マスタ!$K$4&amp;"_"&amp;AA$33,データシート1!$A:$BT,MATCH("aa_"&amp;$S44,データシート1!$A$1:$BT$1,0),0)</f>
        <v>14.417244992229163</v>
      </c>
      <c r="AB44" s="900">
        <f>VLOOKUP(年度マスタ!$K$4&amp;"_"&amp;AB$33,データシート1!$A:$BT,MATCH("aa_"&amp;$S44,データシート1!$A$1:$BT$1,0),0)</f>
        <v>14.896175209104021</v>
      </c>
      <c r="AC44" s="900">
        <f>VLOOKUP(年度マスタ!$K$4&amp;"_"&amp;AC$33,データシート1!$A:$BT,MATCH("aa_"&amp;$S44,データシート1!$A$1:$BT$1,0),0)</f>
        <v>15.013773885231076</v>
      </c>
      <c r="AD44" s="900">
        <f>VLOOKUP(年度マスタ!$K$4&amp;"_"&amp;AD$33,データシート1!$A:$BT,MATCH("aa_"&amp;$S44,データシート1!$A$1:$BT$1,0),0)</f>
        <v>14.955281497120136</v>
      </c>
      <c r="AE44" s="900">
        <f>VLOOKUP(年度マスタ!$K$4&amp;"_"&amp;AE$33,データシート1!$A:$BT,MATCH("aa_"&amp;$S44,データシート1!$A$1:$BT$1,0),0)</f>
        <v>14.950287391104828</v>
      </c>
      <c r="AF44" s="900">
        <f>VLOOKUP(年度マスタ!$K$4&amp;"_"&amp;AF$33,データシート1!$A:$BT,MATCH("aa_"&amp;$S44,データシート1!$A$1:$BT$1,0),0)</f>
        <v>15.010076856335932</v>
      </c>
      <c r="AG44" s="900">
        <f>VLOOKUP(年度マスタ!$K$4&amp;"_"&amp;AG$33,データシート1!$A:$BT,MATCH("aa_"&amp;$S44,データシート1!$A$1:$BT$1,0),0)</f>
        <v>15.142676213498429</v>
      </c>
      <c r="AH44" s="900">
        <f>VLOOKUP(年度マスタ!$K$4&amp;"_"&amp;AH$33,データシート1!$A:$BT,MATCH("aa_"&amp;$S44,データシート1!$A$1:$BT$1,0),0)</f>
        <v>15.478407899150115</v>
      </c>
      <c r="AI44" s="900">
        <f>VLOOKUP(年度マスタ!$K$4&amp;"_"&amp;AI$33,データシート1!$A:$BT,MATCH("aa_"&amp;$S44,データシート1!$A$1:$BT$1,0),0)</f>
        <v>14.11393903074889</v>
      </c>
      <c r="AJ44" s="900">
        <f>VLOOKUP(年度マスタ!$K$4&amp;"_"&amp;AJ$33,データシート1!$A:$BT,MATCH("aa_"&amp;$S44,データシート1!$A$1:$BT$1,0),0)</f>
        <v>14.57176865150524</v>
      </c>
      <c r="AK44" s="901">
        <f>VLOOKUP(年度マスタ!$K$4&amp;"_"&amp;AK$33,データシート1!$A:$BT,MATCH("aa_"&amp;$S44,データシート1!$A$1:$BT$1,0),0)</f>
        <v>14.526885860458215</v>
      </c>
      <c r="AL44" s="330"/>
      <c r="AW44" s="17" t="str">
        <f>AW47</f>
        <v>愛知県</v>
      </c>
      <c r="AX44" s="1010">
        <f t="shared" si="14"/>
        <v>0.48159870411577027</v>
      </c>
      <c r="AY44" s="1010">
        <f t="shared" si="14"/>
        <v>0.17265784176038373</v>
      </c>
      <c r="AZ44" s="1010">
        <f t="shared" si="14"/>
        <v>0.14541825021795096</v>
      </c>
      <c r="BA44" s="1010">
        <f t="shared" si="14"/>
        <v>0.18600006857044579</v>
      </c>
      <c r="BB44" s="1010">
        <f t="shared" si="14"/>
        <v>1.4325135335449277E-2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0.82735610979678897</v>
      </c>
      <c r="Y45" s="900">
        <f>VLOOKUP(年度マスタ!$K$4&amp;"_"&amp;Y$33,データシート1!$A:$BT,MATCH("aa_"&amp;$S45,データシート1!$A$1:$BT$1,0),0)</f>
        <v>0.85186720474694599</v>
      </c>
      <c r="Z45" s="900">
        <f>VLOOKUP(年度マスタ!$K$4&amp;"_"&amp;Z$33,データシート1!$A:$BT,MATCH("aa_"&amp;$S45,データシート1!$A$1:$BT$1,0),0)</f>
        <v>1.0078124973421501</v>
      </c>
      <c r="AA45" s="900">
        <f>VLOOKUP(年度マスタ!$K$4&amp;"_"&amp;AA$33,データシート1!$A:$BT,MATCH("aa_"&amp;$S45,データシート1!$A$1:$BT$1,0),0)</f>
        <v>1.14201171707437</v>
      </c>
      <c r="AB45" s="900">
        <f>VLOOKUP(年度マスタ!$K$4&amp;"_"&amp;AB$33,データシート1!$A:$BT,MATCH("aa_"&amp;$S45,データシート1!$A$1:$BT$1,0),0)</f>
        <v>1.1710757372079399</v>
      </c>
      <c r="AC45" s="900">
        <f>VLOOKUP(年度マスタ!$K$4&amp;"_"&amp;AC$33,データシート1!$A:$BT,MATCH("aa_"&amp;$S45,データシート1!$A$1:$BT$1,0),0)</f>
        <v>1.12276102516634</v>
      </c>
      <c r="AD45" s="900">
        <f>VLOOKUP(年度マスタ!$K$4&amp;"_"&amp;AD$33,データシート1!$A:$BT,MATCH("aa_"&amp;$S45,データシート1!$A$1:$BT$1,0),0)</f>
        <v>1.1159664258998101</v>
      </c>
      <c r="AE45" s="900">
        <f>VLOOKUP(年度マスタ!$K$4&amp;"_"&amp;AE$33,データシート1!$A:$BT,MATCH("aa_"&amp;$S45,データシート1!$A$1:$BT$1,0),0)</f>
        <v>1.096138440224419</v>
      </c>
      <c r="AF45" s="900">
        <f>VLOOKUP(年度マスタ!$K$4&amp;"_"&amp;AF$33,データシート1!$A:$BT,MATCH("aa_"&amp;$S45,データシート1!$A$1:$BT$1,0),0)</f>
        <v>1.07194325068573</v>
      </c>
      <c r="AG45" s="900">
        <f>VLOOKUP(年度マスタ!$K$4&amp;"_"&amp;AG$33,データシート1!$A:$BT,MATCH("aa_"&amp;$S45,データシート1!$A$1:$BT$1,0),0)</f>
        <v>0.99989602740602301</v>
      </c>
      <c r="AH45" s="900">
        <f>VLOOKUP(年度マスタ!$K$4&amp;"_"&amp;AH$33,データシート1!$A:$BT,MATCH("aa_"&amp;$S45,データシート1!$A$1:$BT$1,0),0)</f>
        <v>0.97267648045212396</v>
      </c>
      <c r="AI45" s="900">
        <f>VLOOKUP(年度マスタ!$K$4&amp;"_"&amp;AI$33,データシート1!$A:$BT,MATCH("aa_"&amp;$S45,データシート1!$A$1:$BT$1,0),0)</f>
        <v>0.93387889791549195</v>
      </c>
      <c r="AJ45" s="900">
        <f>VLOOKUP(年度マスタ!$K$4&amp;"_"&amp;AJ$33,データシート1!$A:$BT,MATCH("aa_"&amp;$S45,データシート1!$A$1:$BT$1,0),0)</f>
        <v>0.92432629720880999</v>
      </c>
      <c r="AK45" s="901">
        <f>VLOOKUP(年度マスタ!$K$4&amp;"_"&amp;AK$33,データシート1!$A:$BT,MATCH("aa_"&amp;$S45,データシート1!$A$1:$BT$1,0),0)</f>
        <v>0.93773772129534527</v>
      </c>
      <c r="AL45" s="330"/>
      <c r="AW45" s="17" t="str">
        <f>AW48</f>
        <v>豊山町</v>
      </c>
      <c r="AX45" s="1010">
        <f t="shared" ref="AX45:BB45" si="15">AX48/$BC48</f>
        <v>0.5742786124176551</v>
      </c>
      <c r="AY45" s="1010">
        <f t="shared" si="15"/>
        <v>0.18005660770133738</v>
      </c>
      <c r="AZ45" s="1010">
        <f t="shared" si="15"/>
        <v>9.3096529089940219E-2</v>
      </c>
      <c r="BA45" s="1010">
        <f t="shared" si="15"/>
        <v>0.15256825079106728</v>
      </c>
      <c r="BB45" s="1010">
        <f t="shared" si="15"/>
        <v>0</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1.540599065354876</v>
      </c>
      <c r="Y47" s="903">
        <f>VLOOKUP(年度マスタ!$K$4&amp;"_"&amp;Y$33,データシート1!$A:$BT,MATCH("aa_"&amp;$S47,データシート1!$A$1:$BT$1,0),0)</f>
        <v>2.5836345673078551E-2</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愛知県</v>
      </c>
      <c r="AX47" s="1011">
        <f>SUM(AY38:BA38)</f>
        <v>28470.880330670127</v>
      </c>
      <c r="AY47" s="1011">
        <f t="shared" si="17"/>
        <v>10207.088824993987</v>
      </c>
      <c r="AZ47" s="1011">
        <f t="shared" si="17"/>
        <v>8596.7540287556058</v>
      </c>
      <c r="BA47" s="1011">
        <f>SUM(BD38:BG38)</f>
        <v>10995.847057953477</v>
      </c>
      <c r="BB47" s="1011">
        <f>BH38</f>
        <v>846.86526431804646</v>
      </c>
      <c r="BC47" s="1011">
        <f>SUM(AX47:BB47)</f>
        <v>59117.435506691239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豊山町</v>
      </c>
      <c r="AX48" s="1011">
        <f>SUM(AY39:BA39)</f>
        <v>109.70235901052142</v>
      </c>
      <c r="AY48" s="1011">
        <f>BB39</f>
        <v>34.395560261441965</v>
      </c>
      <c r="AZ48" s="1011">
        <f>BC39</f>
        <v>17.783892062186951</v>
      </c>
      <c r="BA48" s="1011">
        <f>SUM(BD39:BG39)</f>
        <v>29.144559208686946</v>
      </c>
      <c r="BB48" s="1011">
        <f>BH39</f>
        <v>0</v>
      </c>
      <c r="BC48" s="1011">
        <f>SUM(AX48:BB48)</f>
        <v>191.02637054283727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191.02637054283727</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109.70235901052142</v>
      </c>
      <c r="P52" s="453">
        <f t="shared" ref="P52:P64" si="18">O52/$O$51</f>
        <v>0.5742786124176551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97.256950668947653</v>
      </c>
      <c r="P53" s="454">
        <f t="shared" si="18"/>
        <v>0.50912840144831195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0.82683203542063732</v>
      </c>
      <c r="P54" s="454">
        <f t="shared" si="18"/>
        <v>4.3283659374935462E-3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11.618576306153132</v>
      </c>
      <c r="P55" s="454">
        <f t="shared" si="18"/>
        <v>6.082184503184962E-2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34.395560261441965</v>
      </c>
      <c r="P56" s="453">
        <f t="shared" si="18"/>
        <v>0.18005660770133738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17.783892062186951</v>
      </c>
      <c r="P57" s="453">
        <f t="shared" si="18"/>
        <v>9.3096529089940219E-2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29.144559208686946</v>
      </c>
      <c r="P58" s="453">
        <f t="shared" si="18"/>
        <v>0.15256825079106728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28.206821487391601</v>
      </c>
      <c r="P59" s="454">
        <f t="shared" si="18"/>
        <v>0.14765930697021895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13.679935626933386</v>
      </c>
      <c r="P60" s="454">
        <f t="shared" si="18"/>
        <v>7.1612812346584828E-2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14.526885860458215</v>
      </c>
      <c r="P61" s="454">
        <f t="shared" si="18"/>
        <v>7.6046494623634123E-2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0.93773772129534527</v>
      </c>
      <c r="P62" s="454">
        <f t="shared" si="18"/>
        <v>4.9089438208483344E-3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豊山町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906.34370000000001</v>
      </c>
      <c r="AI7" s="78">
        <f>VLOOKUP(年度マスタ!$K$4&amp;"_"&amp;$AG7,データシート1!$A:$BT,MATCH("ab_"&amp;AI$2,データシート1!$A$1:$BT$1,0),0)</f>
        <v>445</v>
      </c>
      <c r="AJ7" s="78">
        <f>VLOOKUP(年度マスタ!$K$4&amp;"_"&amp;$AG7,データシート1!$A:$BT,MATCH("ab_"&amp;AJ$2,データシート1!$A$1:$BT$1,0),0)</f>
        <v>0</v>
      </c>
      <c r="AK7" s="78">
        <f>VLOOKUP(年度マスタ!$K$4&amp;"_"&amp;$AG7,データシート1!$A:$BT,MATCH("ab_"&amp;AK$2,データシート1!$A$1:$BT$1,0),0)</f>
        <v>10007</v>
      </c>
      <c r="AL7" s="78">
        <f>VLOOKUP(年度マスタ!$K$4&amp;"_"&amp;$AG7,データシート1!$A:$BT,MATCH("ab_"&amp;AL$2,データシート1!$A$1:$BT$1,0),0)</f>
        <v>5547</v>
      </c>
      <c r="AM7" s="78">
        <f>VLOOKUP(年度マスタ!$K$4&amp;"_"&amp;$AG7,データシート1!$A:$BT,MATCH("ab_"&amp;AM$2,データシート1!$A$1:$BT$1,0),0)</f>
        <v>8243</v>
      </c>
      <c r="AN7" s="78">
        <f>VLOOKUP(年度マスタ!$K$4&amp;"_"&amp;$AG7,データシート1!$A:$BT,MATCH("ab_"&amp;AN$2,データシート1!$A$1:$BT$1,0),0)</f>
        <v>2932</v>
      </c>
      <c r="AO7" s="78">
        <f>VLOOKUP(年度マスタ!$K$4&amp;"_"&amp;$AG7,データシート1!$A:$BT,MATCH("ab_"&amp;AO$2,データシート1!$A$1:$BT$1,0),0)</f>
        <v>14192</v>
      </c>
      <c r="AP7" s="78">
        <f>VLOOKUP(年度マスタ!$K$4&amp;"_"&amp;$AG7,データシート1!$A:$BT,MATCH("ab_"&amp;AP$2,データシート1!$A$1:$BT$1,0),0)</f>
        <v>0</v>
      </c>
      <c r="AQ7" s="954">
        <f>VLOOKUP(年度マスタ!$K$4&amp;"_"&amp;$AG7,データシート1!$A:$BT,MATCH("ab_"&amp;AQ$2,データシート1!$A$1:$BT$1,0),0)</f>
        <v>1.540599065354876</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891.91079999999999</v>
      </c>
      <c r="AI8" s="78">
        <f>VLOOKUP(年度マスタ!$K$4&amp;"_"&amp;$AG8,データシート1!$A:$BT,MATCH("ab_"&amp;AI$2,データシート1!$A$1:$BT$1,0),0)</f>
        <v>445</v>
      </c>
      <c r="AJ8" s="78">
        <f>VLOOKUP(年度マスタ!$K$4&amp;"_"&amp;$AG8,データシート1!$A:$BT,MATCH("ab_"&amp;AJ$2,データシート1!$A$1:$BT$1,0),0)</f>
        <v>0</v>
      </c>
      <c r="AK8" s="78">
        <f>VLOOKUP(年度マスタ!$K$4&amp;"_"&amp;$AG8,データシート1!$A:$BT,MATCH("ab_"&amp;AK$2,データシート1!$A$1:$BT$1,0),0)</f>
        <v>10007</v>
      </c>
      <c r="AL8" s="78">
        <f>VLOOKUP(年度マスタ!$K$4&amp;"_"&amp;$AG8,データシート1!$A:$BT,MATCH("ab_"&amp;AL$2,データシート1!$A$1:$BT$1,0),0)</f>
        <v>5431</v>
      </c>
      <c r="AM8" s="78">
        <f>VLOOKUP(年度マスタ!$K$4&amp;"_"&amp;$AG8,データシート1!$A:$BT,MATCH("ab_"&amp;AM$2,データシート1!$A$1:$BT$1,0),0)</f>
        <v>8386</v>
      </c>
      <c r="AN8" s="78">
        <f>VLOOKUP(年度マスタ!$K$4&amp;"_"&amp;$AG8,データシート1!$A:$BT,MATCH("ab_"&amp;AN$2,データシート1!$A$1:$BT$1,0),0)</f>
        <v>2929</v>
      </c>
      <c r="AO8" s="78">
        <f>VLOOKUP(年度マスタ!$K$4&amp;"_"&amp;$AG8,データシート1!$A:$BT,MATCH("ab_"&amp;AO$2,データシート1!$A$1:$BT$1,0),0)</f>
        <v>14002</v>
      </c>
      <c r="AP8" s="78">
        <f>VLOOKUP(年度マスタ!$K$4&amp;"_"&amp;$AG8,データシート1!$A:$BT,MATCH("ab_"&amp;AP$2,データシート1!$A$1:$BT$1,0),0)</f>
        <v>0</v>
      </c>
      <c r="AQ8" s="954">
        <f>VLOOKUP(年度マスタ!$K$4&amp;"_"&amp;$AG8,データシート1!$A:$BT,MATCH("ab_"&amp;AQ$2,データシート1!$A$1:$BT$1,0),0)</f>
        <v>2.5836345673078551E-2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1068.8791000000001</v>
      </c>
      <c r="AI9" s="78">
        <f>VLOOKUP(年度マスタ!$K$4&amp;"_"&amp;$AG9,データシート1!$A:$BT,MATCH("ab_"&amp;AI$2,データシート1!$A$1:$BT$1,0),0)</f>
        <v>445</v>
      </c>
      <c r="AJ9" s="78">
        <f>VLOOKUP(年度マスタ!$K$4&amp;"_"&amp;$AG9,データシート1!$A:$BT,MATCH("ab_"&amp;AJ$2,データシート1!$A$1:$BT$1,0),0)</f>
        <v>0</v>
      </c>
      <c r="AK9" s="78">
        <f>VLOOKUP(年度マスタ!$K$4&amp;"_"&amp;$AG9,データシート1!$A:$BT,MATCH("ab_"&amp;AK$2,データシート1!$A$1:$BT$1,0),0)</f>
        <v>10007</v>
      </c>
      <c r="AL9" s="78">
        <f>VLOOKUP(年度マスタ!$K$4&amp;"_"&amp;$AG9,データシート1!$A:$BT,MATCH("ab_"&amp;AL$2,データシート1!$A$1:$BT$1,0),0)</f>
        <v>5611</v>
      </c>
      <c r="AM9" s="78">
        <f>VLOOKUP(年度マスタ!$K$4&amp;"_"&amp;$AG9,データシート1!$A:$BT,MATCH("ab_"&amp;AM$2,データシート1!$A$1:$BT$1,0),0)</f>
        <v>8452</v>
      </c>
      <c r="AN9" s="78">
        <f>VLOOKUP(年度マスタ!$K$4&amp;"_"&amp;$AG9,データシート1!$A:$BT,MATCH("ab_"&amp;AN$2,データシート1!$A$1:$BT$1,0),0)</f>
        <v>2894</v>
      </c>
      <c r="AO9" s="78">
        <f>VLOOKUP(年度マスタ!$K$4&amp;"_"&amp;$AG9,データシート1!$A:$BT,MATCH("ab_"&amp;AO$2,データシート1!$A$1:$BT$1,0),0)</f>
        <v>14361</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853.84670000000006</v>
      </c>
      <c r="AI10" s="78">
        <f>VLOOKUP(年度マスタ!$K$4&amp;"_"&amp;$AG10,データシート1!$A:$BT,MATCH("ab_"&amp;AI$2,データシート1!$A$1:$BT$1,0),0)</f>
        <v>445</v>
      </c>
      <c r="AJ10" s="78">
        <f>VLOOKUP(年度マスタ!$K$4&amp;"_"&amp;$AG10,データシート1!$A:$BT,MATCH("ab_"&amp;AJ$2,データシート1!$A$1:$BT$1,0),0)</f>
        <v>0</v>
      </c>
      <c r="AK10" s="78">
        <f>VLOOKUP(年度マスタ!$K$4&amp;"_"&amp;$AG10,データシート1!$A:$BT,MATCH("ab_"&amp;AK$2,データシート1!$A$1:$BT$1,0),0)</f>
        <v>10007</v>
      </c>
      <c r="AL10" s="78">
        <f>VLOOKUP(年度マスタ!$K$4&amp;"_"&amp;$AG10,データシート1!$A:$BT,MATCH("ab_"&amp;AL$2,データシート1!$A$1:$BT$1,0),0)</f>
        <v>5928</v>
      </c>
      <c r="AM10" s="78">
        <f>VLOOKUP(年度マスタ!$K$4&amp;"_"&amp;$AG10,データシート1!$A:$BT,MATCH("ab_"&amp;AM$2,データシート1!$A$1:$BT$1,0),0)</f>
        <v>8560</v>
      </c>
      <c r="AN10" s="78">
        <f>VLOOKUP(年度マスタ!$K$4&amp;"_"&amp;$AG10,データシート1!$A:$BT,MATCH("ab_"&amp;AN$2,データシート1!$A$1:$BT$1,0),0)</f>
        <v>2897</v>
      </c>
      <c r="AO10" s="78">
        <f>VLOOKUP(年度マスタ!$K$4&amp;"_"&amp;$AG10,データシート1!$A:$BT,MATCH("ab_"&amp;AO$2,データシート1!$A$1:$BT$1,0),0)</f>
        <v>14978</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1161.2034000000001</v>
      </c>
      <c r="AI11" s="78">
        <f>VLOOKUP(年度マスタ!$K$4&amp;"_"&amp;$AG11,データシート1!$A:$BT,MATCH("ab_"&amp;AI$2,データシート1!$A$1:$BT$1,0),0)</f>
        <v>445</v>
      </c>
      <c r="AJ11" s="78">
        <f>VLOOKUP(年度マスタ!$K$4&amp;"_"&amp;$AG11,データシート1!$A:$BT,MATCH("ab_"&amp;AJ$2,データシート1!$A$1:$BT$1,0),0)</f>
        <v>0</v>
      </c>
      <c r="AK11" s="78">
        <f>VLOOKUP(年度マスタ!$K$4&amp;"_"&amp;$AG11,データシート1!$A:$BT,MATCH("ab_"&amp;AK$2,データシート1!$A$1:$BT$1,0),0)</f>
        <v>10007</v>
      </c>
      <c r="AL11" s="78">
        <f>VLOOKUP(年度マスタ!$K$4&amp;"_"&amp;$AG11,データシート1!$A:$BT,MATCH("ab_"&amp;AL$2,データシート1!$A$1:$BT$1,0),0)</f>
        <v>6034</v>
      </c>
      <c r="AM11" s="78">
        <f>VLOOKUP(年度マスタ!$K$4&amp;"_"&amp;$AG11,データシート1!$A:$BT,MATCH("ab_"&amp;AM$2,データシート1!$A$1:$BT$1,0),0)</f>
        <v>8712</v>
      </c>
      <c r="AN11" s="78">
        <f>VLOOKUP(年度マスタ!$K$4&amp;"_"&amp;$AG11,データシート1!$A:$BT,MATCH("ab_"&amp;AN$2,データシート1!$A$1:$BT$1,0),0)</f>
        <v>2982</v>
      </c>
      <c r="AO11" s="78">
        <f>VLOOKUP(年度マスタ!$K$4&amp;"_"&amp;$AG11,データシート1!$A:$BT,MATCH("ab_"&amp;AO$2,データシート1!$A$1:$BT$1,0),0)</f>
        <v>15139</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1710.0857000000001</v>
      </c>
      <c r="AI12" s="78">
        <f>VLOOKUP(年度マスタ!$K$4&amp;"_"&amp;$AG12,データシート1!$A:$BT,MATCH("ab_"&amp;AI$2,データシート1!$A$1:$BT$1,0),0)</f>
        <v>403</v>
      </c>
      <c r="AJ12" s="78">
        <f>VLOOKUP(年度マスタ!$K$4&amp;"_"&amp;$AG12,データシート1!$A:$BT,MATCH("ab_"&amp;AJ$2,データシート1!$A$1:$BT$1,0),0)</f>
        <v>51</v>
      </c>
      <c r="AK12" s="78">
        <f>VLOOKUP(年度マスタ!$K$4&amp;"_"&amp;$AG12,データシート1!$A:$BT,MATCH("ab_"&amp;AK$2,データシート1!$A$1:$BT$1,0),0)</f>
        <v>9560</v>
      </c>
      <c r="AL12" s="78">
        <f>VLOOKUP(年度マスタ!$K$4&amp;"_"&amp;$AG12,データシート1!$A:$BT,MATCH("ab_"&amp;AL$2,データシート1!$A$1:$BT$1,0),0)</f>
        <v>6118</v>
      </c>
      <c r="AM12" s="78">
        <f>VLOOKUP(年度マスタ!$K$4&amp;"_"&amp;$AG12,データシート1!$A:$BT,MATCH("ab_"&amp;AM$2,データシート1!$A$1:$BT$1,0),0)</f>
        <v>8783</v>
      </c>
      <c r="AN12" s="78">
        <f>VLOOKUP(年度マスタ!$K$4&amp;"_"&amp;$AG12,データシート1!$A:$BT,MATCH("ab_"&amp;AN$2,データシート1!$A$1:$BT$1,0),0)</f>
        <v>2990</v>
      </c>
      <c r="AO12" s="78">
        <f>VLOOKUP(年度マスタ!$K$4&amp;"_"&amp;$AG12,データシート1!$A:$BT,MATCH("ab_"&amp;AO$2,データシート1!$A$1:$BT$1,0),0)</f>
        <v>15128</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1683.2635</v>
      </c>
      <c r="AI13" s="78">
        <f>VLOOKUP(年度マスタ!$K$4&amp;"_"&amp;$AG13,データシート1!$A:$BT,MATCH("ab_"&amp;AI$2,データシート1!$A$1:$BT$1,0),0)</f>
        <v>403</v>
      </c>
      <c r="AJ13" s="78">
        <f>VLOOKUP(年度マスタ!$K$4&amp;"_"&amp;$AG13,データシート1!$A:$BT,MATCH("ab_"&amp;AJ$2,データシート1!$A$1:$BT$1,0),0)</f>
        <v>51</v>
      </c>
      <c r="AK13" s="78">
        <f>VLOOKUP(年度マスタ!$K$4&amp;"_"&amp;$AG13,データシート1!$A:$BT,MATCH("ab_"&amp;AK$2,データシート1!$A$1:$BT$1,0),0)</f>
        <v>9560</v>
      </c>
      <c r="AL13" s="78">
        <f>VLOOKUP(年度マスタ!$K$4&amp;"_"&amp;$AG13,データシート1!$A:$BT,MATCH("ab_"&amp;AL$2,データシート1!$A$1:$BT$1,0),0)</f>
        <v>6295</v>
      </c>
      <c r="AM13" s="78">
        <f>VLOOKUP(年度マスタ!$K$4&amp;"_"&amp;$AG13,データシート1!$A:$BT,MATCH("ab_"&amp;AM$2,データシート1!$A$1:$BT$1,0),0)</f>
        <v>8862</v>
      </c>
      <c r="AN13" s="78">
        <f>VLOOKUP(年度マスタ!$K$4&amp;"_"&amp;$AG13,データシート1!$A:$BT,MATCH("ab_"&amp;AN$2,データシート1!$A$1:$BT$1,0),0)</f>
        <v>2976</v>
      </c>
      <c r="AO13" s="78">
        <f>VLOOKUP(年度マスタ!$K$4&amp;"_"&amp;$AG13,データシート1!$A:$BT,MATCH("ab_"&amp;AO$2,データシート1!$A$1:$BT$1,0),0)</f>
        <v>15360</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1436.4444000000001</v>
      </c>
      <c r="AI14" s="78">
        <f>VLOOKUP(年度マスタ!$K$4&amp;"_"&amp;$AG14,データシート1!$A:$BT,MATCH("ab_"&amp;AI$2,データシート1!$A$1:$BT$1,0),0)</f>
        <v>403</v>
      </c>
      <c r="AJ14" s="78">
        <f>VLOOKUP(年度マスタ!$K$4&amp;"_"&amp;$AG14,データシート1!$A:$BT,MATCH("ab_"&amp;AJ$2,データシート1!$A$1:$BT$1,0),0)</f>
        <v>51</v>
      </c>
      <c r="AK14" s="78">
        <f>VLOOKUP(年度マスタ!$K$4&amp;"_"&amp;$AG14,データシート1!$A:$BT,MATCH("ab_"&amp;AK$2,データシート1!$A$1:$BT$1,0),0)</f>
        <v>9560</v>
      </c>
      <c r="AL14" s="78">
        <f>VLOOKUP(年度マスタ!$K$4&amp;"_"&amp;$AG14,データシート1!$A:$BT,MATCH("ab_"&amp;AL$2,データシート1!$A$1:$BT$1,0),0)</f>
        <v>6384</v>
      </c>
      <c r="AM14" s="78">
        <f>VLOOKUP(年度マスタ!$K$4&amp;"_"&amp;$AG14,データシート1!$A:$BT,MATCH("ab_"&amp;AM$2,データシート1!$A$1:$BT$1,0),0)</f>
        <v>9077</v>
      </c>
      <c r="AN14" s="78">
        <f>VLOOKUP(年度マスタ!$K$4&amp;"_"&amp;$AG14,データシート1!$A:$BT,MATCH("ab_"&amp;AN$2,データシート1!$A$1:$BT$1,0),0)</f>
        <v>3077</v>
      </c>
      <c r="AO14" s="78">
        <f>VLOOKUP(年度マスタ!$K$4&amp;"_"&amp;$AG14,データシート1!$A:$BT,MATCH("ab_"&amp;AO$2,データシート1!$A$1:$BT$1,0),0)</f>
        <v>15519</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1472.1370999999999</v>
      </c>
      <c r="AI15" s="78">
        <f>VLOOKUP(年度マスタ!$K$4&amp;"_"&amp;$AG15,データシート1!$A:$BT,MATCH("ab_"&amp;AI$2,データシート1!$A$1:$BT$1,0),0)</f>
        <v>403</v>
      </c>
      <c r="AJ15" s="78">
        <f>VLOOKUP(年度マスタ!$K$4&amp;"_"&amp;$AG15,データシート1!$A:$BT,MATCH("ab_"&amp;AJ$2,データシート1!$A$1:$BT$1,0),0)</f>
        <v>51</v>
      </c>
      <c r="AK15" s="78">
        <f>VLOOKUP(年度マスタ!$K$4&amp;"_"&amp;$AG15,データシート1!$A:$BT,MATCH("ab_"&amp;AK$2,データシート1!$A$1:$BT$1,0),0)</f>
        <v>9560</v>
      </c>
      <c r="AL15" s="78">
        <f>VLOOKUP(年度マスタ!$K$4&amp;"_"&amp;$AG15,データシート1!$A:$BT,MATCH("ab_"&amp;AL$2,データシート1!$A$1:$BT$1,0),0)</f>
        <v>6525</v>
      </c>
      <c r="AM15" s="78">
        <f>VLOOKUP(年度マスタ!$K$4&amp;"_"&amp;$AG15,データシート1!$A:$BT,MATCH("ab_"&amp;AM$2,データシート1!$A$1:$BT$1,0),0)</f>
        <v>9175</v>
      </c>
      <c r="AN15" s="78">
        <f>VLOOKUP(年度マスタ!$K$4&amp;"_"&amp;$AG15,データシート1!$A:$BT,MATCH("ab_"&amp;AN$2,データシート1!$A$1:$BT$1,0),0)</f>
        <v>3109</v>
      </c>
      <c r="AO15" s="78">
        <f>VLOOKUP(年度マスタ!$K$4&amp;"_"&amp;$AG15,データシート1!$A:$BT,MATCH("ab_"&amp;AO$2,データシート1!$A$1:$BT$1,0),0)</f>
        <v>15694</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1596.7738999999999</v>
      </c>
      <c r="AI16" s="78">
        <f>VLOOKUP(年度マスタ!$K$4&amp;"_"&amp;$AG16,データシート1!$A:$BT,MATCH("ab_"&amp;AI$2,データシート1!$A$1:$BT$1,0),0)</f>
        <v>403</v>
      </c>
      <c r="AJ16" s="78">
        <f>VLOOKUP(年度マスタ!$K$4&amp;"_"&amp;$AG16,データシート1!$A:$BT,MATCH("ab_"&amp;AJ$2,データシート1!$A$1:$BT$1,0),0)</f>
        <v>51</v>
      </c>
      <c r="AK16" s="78">
        <f>VLOOKUP(年度マスタ!$K$4&amp;"_"&amp;$AG16,データシート1!$A:$BT,MATCH("ab_"&amp;AK$2,データシート1!$A$1:$BT$1,0),0)</f>
        <v>9560</v>
      </c>
      <c r="AL16" s="78">
        <f>VLOOKUP(年度マスタ!$K$4&amp;"_"&amp;$AG16,データシート1!$A:$BT,MATCH("ab_"&amp;AL$2,データシート1!$A$1:$BT$1,0),0)</f>
        <v>6683</v>
      </c>
      <c r="AM16" s="78">
        <f>VLOOKUP(年度マスタ!$K$4&amp;"_"&amp;$AG16,データシート1!$A:$BT,MATCH("ab_"&amp;AM$2,データシート1!$A$1:$BT$1,0),0)</f>
        <v>9295</v>
      </c>
      <c r="AN16" s="78">
        <f>VLOOKUP(年度マスタ!$K$4&amp;"_"&amp;$AG16,データシート1!$A:$BT,MATCH("ab_"&amp;AN$2,データシート1!$A$1:$BT$1,0),0)</f>
        <v>3168</v>
      </c>
      <c r="AO16" s="78">
        <f>VLOOKUP(年度マスタ!$K$4&amp;"_"&amp;$AG16,データシート1!$A:$BT,MATCH("ab_"&amp;AO$2,データシート1!$A$1:$BT$1,0),0)</f>
        <v>15776</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1595.5441000000001</v>
      </c>
      <c r="AI17" s="151">
        <f>VLOOKUP(年度マスタ!$K$4&amp;"_"&amp;$AG17,データシート1!$A:$BT,MATCH("ab_"&amp;AI$2,データシート1!$A$1:$BT$1,0),0)</f>
        <v>403</v>
      </c>
      <c r="AJ17" s="151">
        <f>VLOOKUP(年度マスタ!$K$4&amp;"_"&amp;$AG17,データシート1!$A:$BT,MATCH("ab_"&amp;AJ$2,データシート1!$A$1:$BT$1,0),0)</f>
        <v>51</v>
      </c>
      <c r="AK17" s="151">
        <f>VLOOKUP(年度マスタ!$K$4&amp;"_"&amp;$AG17,データシート1!$A:$BT,MATCH("ab_"&amp;AK$2,データシート1!$A$1:$BT$1,0),0)</f>
        <v>9560</v>
      </c>
      <c r="AL17" s="151">
        <f>VLOOKUP(年度マスタ!$K$4&amp;"_"&amp;$AG17,データシート1!$A:$BT,MATCH("ab_"&amp;AL$2,データシート1!$A$1:$BT$1,0),0)</f>
        <v>6761</v>
      </c>
      <c r="AM17" s="151">
        <f>VLOOKUP(年度マスタ!$K$4&amp;"_"&amp;$AG17,データシート1!$A:$BT,MATCH("ab_"&amp;AM$2,データシート1!$A$1:$BT$1,0),0)</f>
        <v>9484</v>
      </c>
      <c r="AN17" s="151">
        <f>VLOOKUP(年度マスタ!$K$4&amp;"_"&amp;$AG17,データシート1!$A:$BT,MATCH("ab_"&amp;AN$2,データシート1!$A$1:$BT$1,0),0)</f>
        <v>3214</v>
      </c>
      <c r="AO17" s="151">
        <f>VLOOKUP(年度マスタ!$K$4&amp;"_"&amp;$AG17,データシート1!$A:$BT,MATCH("ab_"&amp;AO$2,データシート1!$A$1:$BT$1,0),0)</f>
        <v>15762</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1710.15</v>
      </c>
      <c r="AI18" s="78">
        <f>VLOOKUP(年度マスタ!$K$4&amp;"_"&amp;$AG18,データシート1!$A:$BT,MATCH("ab_"&amp;AI$2,データシート1!$A$1:$BT$1,0),0)</f>
        <v>438</v>
      </c>
      <c r="AJ18" s="78">
        <f>VLOOKUP(年度マスタ!$K$4&amp;"_"&amp;$AG18,データシート1!$A:$BT,MATCH("ab_"&amp;AJ$2,データシート1!$A$1:$BT$1,0),0)</f>
        <v>279</v>
      </c>
      <c r="AK18" s="78">
        <f>VLOOKUP(年度マスタ!$K$4&amp;"_"&amp;$AG18,データシート1!$A:$BT,MATCH("ab_"&amp;AK$2,データシート1!$A$1:$BT$1,0),0)</f>
        <v>9836</v>
      </c>
      <c r="AL18" s="78">
        <f>VLOOKUP(年度マスタ!$K$4&amp;"_"&amp;$AG18,データシート1!$A:$BT,MATCH("ab_"&amp;AL$2,データシート1!$A$1:$BT$1,0),0)</f>
        <v>6857</v>
      </c>
      <c r="AM18" s="78">
        <f>VLOOKUP(年度マスタ!$K$4&amp;"_"&amp;$AG18,データシート1!$A:$BT,MATCH("ab_"&amp;AM$2,データシート1!$A$1:$BT$1,0),0)</f>
        <v>9543</v>
      </c>
      <c r="AN18" s="78">
        <f>VLOOKUP(年度マスタ!$K$4&amp;"_"&amp;$AG18,データシート1!$A:$BT,MATCH("ab_"&amp;AN$2,データシート1!$A$1:$BT$1,0),0)</f>
        <v>3115</v>
      </c>
      <c r="AO18" s="78">
        <f>VLOOKUP(年度マスタ!$K$4&amp;"_"&amp;$AG18,データシート1!$A:$BT,MATCH("ab_"&amp;AO$2,データシート1!$A$1:$BT$1,0),0)</f>
        <v>15839</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1488.1742999999999</v>
      </c>
      <c r="AI19" s="78">
        <f>VLOOKUP(年度マスタ!$K$4&amp;"_"&amp;$AG19,データシート1!$A:$BT,MATCH("ab_"&amp;AI$2,データシート1!$A$1:$BT$1,0),0)</f>
        <v>438</v>
      </c>
      <c r="AJ19" s="78">
        <f>VLOOKUP(年度マスタ!$K$4&amp;"_"&amp;$AG19,データシート1!$A:$BT,MATCH("ab_"&amp;AJ$2,データシート1!$A$1:$BT$1,0),0)</f>
        <v>279</v>
      </c>
      <c r="AK19" s="78">
        <f>VLOOKUP(年度マスタ!$K$4&amp;"_"&amp;$AG19,データシート1!$A:$BT,MATCH("ab_"&amp;AK$2,データシート1!$A$1:$BT$1,0),0)</f>
        <v>9836</v>
      </c>
      <c r="AL19" s="78">
        <f>VLOOKUP(年度マスタ!$K$4&amp;"_"&amp;$AG19,データシート1!$A:$BT,MATCH("ab_"&amp;AL$2,データシート1!$A$1:$BT$1,0),0)</f>
        <v>6956</v>
      </c>
      <c r="AM19" s="78">
        <f>VLOOKUP(年度マスタ!$K$4&amp;"_"&amp;$AG19,データシート1!$A:$BT,MATCH("ab_"&amp;AM$2,データシート1!$A$1:$BT$1,0),0)</f>
        <v>9468</v>
      </c>
      <c r="AN19" s="78">
        <f>VLOOKUP(年度マスタ!$K$4&amp;"_"&amp;$AG19,データシート1!$A:$BT,MATCH("ab_"&amp;AN$2,データシート1!$A$1:$BT$1,0),0)</f>
        <v>3136</v>
      </c>
      <c r="AO19" s="78">
        <f>VLOOKUP(年度マスタ!$K$4&amp;"_"&amp;$AG19,データシート1!$A:$BT,MATCH("ab_"&amp;AO$2,データシート1!$A$1:$BT$1,0),0)</f>
        <v>15831</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1848.0054</v>
      </c>
      <c r="AI20" s="78">
        <f>VLOOKUP(年度マスタ!$K$4&amp;"_"&amp;$AG20,データシート1!$A:$BT,MATCH("ab_"&amp;AI$2,データシート1!$A$1:$BT$1,0),0)</f>
        <v>438</v>
      </c>
      <c r="AJ20" s="78">
        <f>VLOOKUP(年度マスタ!$K$4&amp;"_"&amp;$AG20,データシート1!$A:$BT,MATCH("ab_"&amp;AJ$2,データシート1!$A$1:$BT$1,0),0)</f>
        <v>279</v>
      </c>
      <c r="AK20" s="78">
        <f>VLOOKUP(年度マスタ!$K$4&amp;"_"&amp;$AG20,データシート1!$A:$BT,MATCH("ab_"&amp;AK$2,データシート1!$A$1:$BT$1,0),0)</f>
        <v>9836</v>
      </c>
      <c r="AL20" s="78">
        <f>VLOOKUP(年度マスタ!$K$4&amp;"_"&amp;$AG20,データシート1!$A:$BT,MATCH("ab_"&amp;AL$2,データシート1!$A$1:$BT$1,0),0)</f>
        <v>7077</v>
      </c>
      <c r="AM20" s="78">
        <f>VLOOKUP(年度マスタ!$K$4&amp;"_"&amp;$AG20,データシート1!$A:$BT,MATCH("ab_"&amp;AM$2,データシート1!$A$1:$BT$1,0),0)</f>
        <v>9563</v>
      </c>
      <c r="AN20" s="78">
        <f>VLOOKUP(年度マスタ!$K$4&amp;"_"&amp;$AG20,データシート1!$A:$BT,MATCH("ab_"&amp;AN$2,データシート1!$A$1:$BT$1,0),0)</f>
        <v>3174</v>
      </c>
      <c r="AO20" s="78">
        <f>VLOOKUP(年度マスタ!$K$4&amp;"_"&amp;$AG20,データシート1!$A:$BT,MATCH("ab_"&amp;AO$2,データシート1!$A$1:$BT$1,0),0)</f>
        <v>15929</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豊山町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16.606000000000002</v>
      </c>
      <c r="BE13" s="70" t="str">
        <f>年度マスタ!K4</f>
        <v>23342</v>
      </c>
      <c r="BF13" s="70" t="str">
        <f>年度マスタ!K4</f>
        <v>23342</v>
      </c>
      <c r="BG13" s="70" t="str">
        <f>年度マスタ!K4</f>
        <v>23342</v>
      </c>
      <c r="BH13" s="278" t="s">
        <v>195</v>
      </c>
      <c r="BI13" s="278" t="s">
        <v>195</v>
      </c>
      <c r="BJ13" s="278" t="s">
        <v>195</v>
      </c>
      <c r="BK13" s="278" t="str">
        <f>年度マスタ!K4</f>
        <v>23342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16.606000000000002</v>
      </c>
      <c r="AY14" s="70"/>
      <c r="BE14" s="70" t="str">
        <f>AP2</f>
        <v>豊山町</v>
      </c>
      <c r="BF14" s="70" t="str">
        <f>AP2</f>
        <v>豊山町</v>
      </c>
      <c r="BG14" s="70" t="str">
        <f>AP2</f>
        <v>豊山町</v>
      </c>
      <c r="BH14" s="70" t="s">
        <v>205</v>
      </c>
      <c r="BI14" s="70" t="s">
        <v>205</v>
      </c>
      <c r="BJ14" s="70" t="s">
        <v>205</v>
      </c>
      <c r="BK14" s="70" t="str">
        <f>AP2</f>
        <v>豊山町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6.0659999999999998</v>
      </c>
      <c r="AY17" s="165">
        <f>AX17</f>
        <v>6.0659999999999998</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26.509</v>
      </c>
      <c r="G21" s="877">
        <f t="shared" ref="G21:O21" si="5">SUM(G22,G26,G27,G28)</f>
        <v>23.59</v>
      </c>
      <c r="H21" s="877">
        <f t="shared" si="5"/>
        <v>23.490000000000002</v>
      </c>
      <c r="I21" s="877">
        <f t="shared" si="5"/>
        <v>25.466000000000001</v>
      </c>
      <c r="J21" s="877">
        <f t="shared" si="5"/>
        <v>28.829000000000001</v>
      </c>
      <c r="K21" s="877">
        <f t="shared" si="5"/>
        <v>30.442999999999998</v>
      </c>
      <c r="L21" s="877">
        <f t="shared" si="5"/>
        <v>33.915999999999997</v>
      </c>
      <c r="M21" s="877">
        <f t="shared" si="5"/>
        <v>33.494</v>
      </c>
      <c r="N21" s="877">
        <f t="shared" si="5"/>
        <v>30.117000000000001</v>
      </c>
      <c r="O21" s="877">
        <f t="shared" si="5"/>
        <v>24.625</v>
      </c>
      <c r="P21" s="878">
        <f>SUM(P22,P26,P27,P28)</f>
        <v>22.672000000000001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16.437999999999999</v>
      </c>
      <c r="G22" s="879">
        <f t="shared" ref="G22:P22" si="6">SUM(G23:G25)</f>
        <v>14.695</v>
      </c>
      <c r="H22" s="879">
        <f t="shared" si="6"/>
        <v>14.28</v>
      </c>
      <c r="I22" s="879">
        <f t="shared" si="6"/>
        <v>15.885</v>
      </c>
      <c r="J22" s="879">
        <f t="shared" si="6"/>
        <v>18.954000000000001</v>
      </c>
      <c r="K22" s="879">
        <f t="shared" si="6"/>
        <v>21.161999999999999</v>
      </c>
      <c r="L22" s="879">
        <f t="shared" si="6"/>
        <v>25.077000000000002</v>
      </c>
      <c r="M22" s="879">
        <f t="shared" si="6"/>
        <v>24.872</v>
      </c>
      <c r="N22" s="879">
        <f t="shared" si="6"/>
        <v>23.161000000000001</v>
      </c>
      <c r="O22" s="879">
        <f t="shared" si="6"/>
        <v>18.382999999999999</v>
      </c>
      <c r="P22" s="880">
        <f t="shared" si="6"/>
        <v>16.606000000000002</v>
      </c>
      <c r="Z22" s="273"/>
      <c r="AB22" s="272"/>
      <c r="AC22" s="521" t="s">
        <v>286</v>
      </c>
      <c r="AP22" s="16" t="s">
        <v>287</v>
      </c>
      <c r="AQ22" s="273"/>
      <c r="AV22" s="70" t="str">
        <f>AW22</f>
        <v>エネルギー起源CO2</v>
      </c>
      <c r="AW22" s="70" t="str">
        <f>D56</f>
        <v>エネルギー起源CO2</v>
      </c>
      <c r="AX22" s="165">
        <f>P56</f>
        <v>22.672000000000001</v>
      </c>
      <c r="AY22" s="165">
        <f>AX22</f>
        <v>22.672000000000001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16.437999999999999</v>
      </c>
      <c r="G23" s="881">
        <f>IFERROR(VLOOKUP(年度マスタ!$K$4&amp;"_"&amp;G$20,データシート1!$A:$BU,MATCH("ba_"&amp;$E23,データシート1!$A$1:$BU$1,0),0),0)</f>
        <v>14.695</v>
      </c>
      <c r="H23" s="881">
        <f>IFERROR(VLOOKUP(年度マスタ!$K$4&amp;"_"&amp;H$20,データシート1!$A:$BU,MATCH("ba_"&amp;$E23,データシート1!$A$1:$BU$1,0),0),0)</f>
        <v>14.28</v>
      </c>
      <c r="I23" s="881">
        <f>IFERROR(VLOOKUP(年度マスタ!$K$4&amp;"_"&amp;I$20,データシート1!$A:$BU,MATCH("ba_"&amp;$E23,データシート1!$A$1:$BU$1,0),0),0)</f>
        <v>15.885</v>
      </c>
      <c r="J23" s="881">
        <f>IFERROR(VLOOKUP(年度マスタ!$K$4&amp;"_"&amp;J$20,データシート1!$A:$BU,MATCH("ba_"&amp;$E23,データシート1!$A$1:$BU$1,0),0),0)</f>
        <v>18.954000000000001</v>
      </c>
      <c r="K23" s="881">
        <f>IFERROR(VLOOKUP(年度マスタ!$K$4&amp;"_"&amp;K$20,データシート1!$A:$BU,MATCH("ba_"&amp;$E23,データシート1!$A$1:$BU$1,0),0),0)</f>
        <v>21.161999999999999</v>
      </c>
      <c r="L23" s="881">
        <f>IFERROR(VLOOKUP(年度マスタ!$K$4&amp;"_"&amp;L$20,データシート1!$A:$BU,MATCH("ba_"&amp;$E23,データシート1!$A$1:$BU$1,0),0),0)</f>
        <v>25.077000000000002</v>
      </c>
      <c r="M23" s="881">
        <f>IFERROR(VLOOKUP(年度マスタ!$K$4&amp;"_"&amp;M$20,データシート1!$A:$BU,MATCH("ba_"&amp;$E23,データシート1!$A$1:$BU$1,0),0),0)</f>
        <v>24.872</v>
      </c>
      <c r="N23" s="881">
        <f>IFERROR(VLOOKUP(年度マスタ!$K$4&amp;"_"&amp;N$20,データシート1!$A:$BU,MATCH("ba_"&amp;$E23,データシート1!$A$1:$BU$1,0),0),0)</f>
        <v>23.161000000000001</v>
      </c>
      <c r="O23" s="881">
        <f>IFERROR(VLOOKUP(年度マスタ!$K$4&amp;"_"&amp;O$20,データシート1!$A:$BU,MATCH("ba_"&amp;$E23,データシート1!$A$1:$BU$1,0),0),0)</f>
        <v>18.382999999999999</v>
      </c>
      <c r="P23" s="882">
        <f>IFERROR(VLOOKUP(年度マスタ!$K$4&amp;"_"&amp;P$20,データシート1!$A:$BU,MATCH("ba_"&amp;$E23,データシート1!$A$1:$BU$1,0),0),0)</f>
        <v>16.606000000000002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153.96114558233106</v>
      </c>
      <c r="AG24" s="877">
        <f t="shared" ref="AG24:AP24" si="11">AG25+AG29</f>
        <v>129.31521617441391</v>
      </c>
      <c r="AH24" s="877">
        <f t="shared" si="11"/>
        <v>153.86075306357938</v>
      </c>
      <c r="AI24" s="877">
        <f t="shared" si="11"/>
        <v>186.88014805843378</v>
      </c>
      <c r="AJ24" s="877">
        <f t="shared" si="11"/>
        <v>165.55217332718016</v>
      </c>
      <c r="AK24" s="877">
        <f t="shared" si="11"/>
        <v>150.61512997515098</v>
      </c>
      <c r="AL24" s="877">
        <f t="shared" si="11"/>
        <v>145.89937849288242</v>
      </c>
      <c r="AM24" s="877">
        <f t="shared" si="11"/>
        <v>150.38243323321913</v>
      </c>
      <c r="AN24" s="877">
        <f t="shared" si="11"/>
        <v>143.62197348321848</v>
      </c>
      <c r="AO24" s="877">
        <f t="shared" si="11"/>
        <v>160.77943259530309</v>
      </c>
      <c r="AP24" s="878">
        <f t="shared" si="11"/>
        <v>144.58541410064629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106.4854092204836</v>
      </c>
      <c r="AG25" s="879">
        <f>①CO2排出量の現状把握!AA35</f>
        <v>79.158964146293215</v>
      </c>
      <c r="AH25" s="879">
        <f>①CO2排出量の現状把握!AB35</f>
        <v>103.92691463442</v>
      </c>
      <c r="AI25" s="879">
        <f>①CO2排出量の現状把握!AC35</f>
        <v>142.35074723766488</v>
      </c>
      <c r="AJ25" s="879">
        <f>①CO2排出量の現状把握!AD35</f>
        <v>123.10473048835151</v>
      </c>
      <c r="AK25" s="879">
        <f>①CO2排出量の現状把握!AE35</f>
        <v>113.79008474487729</v>
      </c>
      <c r="AL25" s="879">
        <f>①CO2排出量の現状把握!AF35</f>
        <v>109.40469732207154</v>
      </c>
      <c r="AM25" s="879">
        <f>①CO2排出量の現状把握!AG35</f>
        <v>113.31997396856244</v>
      </c>
      <c r="AN25" s="879">
        <f>①CO2排出量の現状把握!AH35</f>
        <v>108.29189642342895</v>
      </c>
      <c r="AO25" s="879">
        <f>①CO2排出量の現状把握!AI35</f>
        <v>128.60139366577653</v>
      </c>
      <c r="AP25" s="880">
        <f>①CO2排出量の現状把握!AJ35</f>
        <v>108.16642476665211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10.071</v>
      </c>
      <c r="G26" s="879">
        <f>IFERROR(VLOOKUP(年度マスタ!$K$4&amp;"_"&amp;G$20,データシート1!$A:$BU,MATCH("ba_"&amp;$D26,データシート1!$A$1:$BU$1,0),0),0)</f>
        <v>8.8949999999999996</v>
      </c>
      <c r="H26" s="879">
        <f>IFERROR(VLOOKUP(年度マスタ!$K$4&amp;"_"&amp;H$20,データシート1!$A:$BU,MATCH("ba_"&amp;$D26,データシート1!$A$1:$BU$1,0),0),0)</f>
        <v>9.2100000000000009</v>
      </c>
      <c r="I26" s="879">
        <f>IFERROR(VLOOKUP(年度マスタ!$K$4&amp;"_"&amp;I$20,データシート1!$A:$BU,MATCH("ba_"&amp;$D26,データシート1!$A$1:$BU$1,0),0),0)</f>
        <v>9.5809999999999995</v>
      </c>
      <c r="J26" s="879">
        <f>IFERROR(VLOOKUP(年度マスタ!$K$4&amp;"_"&amp;J$20,データシート1!$A:$BU,MATCH("ba_"&amp;$D26,データシート1!$A$1:$BU$1,0),0),0)</f>
        <v>9.875</v>
      </c>
      <c r="K26" s="879">
        <f>IFERROR(VLOOKUP(年度マスタ!$K$4&amp;"_"&amp;K$20,データシート1!$A:$BU,MATCH("ba_"&amp;$D26,データシート1!$A$1:$BU$1,0),0),0)</f>
        <v>9.2809999999999988</v>
      </c>
      <c r="L26" s="879">
        <f>IFERROR(VLOOKUP(年度マスタ!$K$4&amp;"_"&amp;L$20,データシート1!$A:$BU,MATCH("ba_"&amp;$D26,データシート1!$A$1:$BU$1,0),0),0)</f>
        <v>8.8389999999999986</v>
      </c>
      <c r="M26" s="879">
        <f>IFERROR(VLOOKUP(年度マスタ!$K$4&amp;"_"&amp;M$20,データシート1!$A:$BU,MATCH("ba_"&amp;$D26,データシート1!$A$1:$BU$1,0),0),0)</f>
        <v>8.6219999999999999</v>
      </c>
      <c r="N26" s="879">
        <f>IFERROR(VLOOKUP(年度マスタ!$K$4&amp;"_"&amp;N$20,データシート1!$A:$BU,MATCH("ba_"&amp;$D26,データシート1!$A$1:$BU$1,0),0),0)</f>
        <v>6.9559999999999995</v>
      </c>
      <c r="O26" s="879">
        <f>IFERROR(VLOOKUP(年度マスタ!$K$4&amp;"_"&amp;O$20,データシート1!$A:$BU,MATCH("ba_"&amp;$D26,データシート1!$A$1:$BU$1,0),0),0)</f>
        <v>6.242</v>
      </c>
      <c r="P26" s="880">
        <f>IFERROR(VLOOKUP(年度マスタ!$K$4&amp;"_"&amp;P$20,データシート1!$A:$BU,MATCH("ba_"&amp;$D26,データシート1!$A$1:$BU$1,0),0),0)</f>
        <v>6.0659999999999998</v>
      </c>
      <c r="Z26" s="273"/>
      <c r="AB26" s="272"/>
      <c r="AC26" s="522"/>
      <c r="AD26" s="410"/>
      <c r="AE26" s="409" t="s">
        <v>184</v>
      </c>
      <c r="AF26" s="881">
        <f>①CO2排出量の現状把握!Z36</f>
        <v>105.4372453563205</v>
      </c>
      <c r="AG26" s="881">
        <f>①CO2排出量の現状把握!AA36</f>
        <v>78.221592824360073</v>
      </c>
      <c r="AH26" s="881">
        <f>①CO2排出量の現状把握!AB36</f>
        <v>103.1303542979586</v>
      </c>
      <c r="AI26" s="881">
        <f>①CO2排出量の現状把握!AC36</f>
        <v>139.08706557865469</v>
      </c>
      <c r="AJ26" s="881">
        <f>①CO2排出量の現状把握!AD36</f>
        <v>119.4404789755275</v>
      </c>
      <c r="AK26" s="881">
        <f>①CO2排出量の現状把握!AE36</f>
        <v>109.95272408758909</v>
      </c>
      <c r="AL26" s="881">
        <f>①CO2排出量の現状把握!AF36</f>
        <v>105.7612330735091</v>
      </c>
      <c r="AM26" s="881">
        <f>①CO2排出量の現状把握!AG36</f>
        <v>109.92508630596163</v>
      </c>
      <c r="AN26" s="881">
        <f>①CO2排出量の現状把握!AH36</f>
        <v>104.96253580703677</v>
      </c>
      <c r="AO26" s="881">
        <f>①CO2排出量の現状把握!AI36</f>
        <v>114.7659459311211</v>
      </c>
      <c r="AP26" s="882">
        <f>①CO2排出量の現状把握!AJ36</f>
        <v>94.829708193724372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1.0481638641630939</v>
      </c>
      <c r="AG27" s="881">
        <f>①CO2排出量の現状把握!AA37</f>
        <v>0.93737132193313832</v>
      </c>
      <c r="AH27" s="881">
        <f>①CO2排出量の現状把握!AB37</f>
        <v>0.79656033646140278</v>
      </c>
      <c r="AI27" s="881">
        <f>①CO2排出量の現状把握!AC37</f>
        <v>0.83281297897755413</v>
      </c>
      <c r="AJ27" s="881">
        <f>①CO2排出量の現状把握!AD37</f>
        <v>0.8075297927000834</v>
      </c>
      <c r="AK27" s="881">
        <f>①CO2排出量の現状把握!AE37</f>
        <v>0.8126889671355354</v>
      </c>
      <c r="AL27" s="881">
        <f>①CO2排出量の現状把握!AF37</f>
        <v>0.82972077804935651</v>
      </c>
      <c r="AM27" s="881">
        <f>①CO2排出量の現状把握!AG37</f>
        <v>0.77462738956854404</v>
      </c>
      <c r="AN27" s="881">
        <f>①CO2排出量の現状把握!AH37</f>
        <v>0.6950164446022643</v>
      </c>
      <c r="AO27" s="881">
        <f>①CO2排出量の現状把握!AI37</f>
        <v>0.81020148276988468</v>
      </c>
      <c r="AP27" s="882">
        <f>①CO2排出量の現状把握!AJ37</f>
        <v>0.91804192015108643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v>
      </c>
      <c r="AG28" s="881">
        <f>①CO2排出量の現状把握!AA38</f>
        <v>0</v>
      </c>
      <c r="AH28" s="881">
        <f>①CO2排出量の現状把握!AB38</f>
        <v>0</v>
      </c>
      <c r="AI28" s="881">
        <f>①CO2排出量の現状把握!AC38</f>
        <v>2.4308686800326211</v>
      </c>
      <c r="AJ28" s="881">
        <f>①CO2排出量の現状把握!AD38</f>
        <v>2.8567217201239239</v>
      </c>
      <c r="AK28" s="881">
        <f>①CO2排出量の現状把握!AE38</f>
        <v>3.0246716901526729</v>
      </c>
      <c r="AL28" s="881">
        <f>①CO2排出量の現状把握!AF38</f>
        <v>2.8137434705130957</v>
      </c>
      <c r="AM28" s="881">
        <f>①CO2排出量の現状把握!AG38</f>
        <v>2.6202602730322564</v>
      </c>
      <c r="AN28" s="881">
        <f>①CO2排出量の現状把握!AH38</f>
        <v>2.6343441717899245</v>
      </c>
      <c r="AO28" s="881">
        <f>①CO2排出量の現状把握!AI38</f>
        <v>13.025246251885559</v>
      </c>
      <c r="AP28" s="882">
        <f>①CO2排出量の現状把握!AJ38</f>
        <v>12.418674652776664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47.475736361847453</v>
      </c>
      <c r="AG29" s="883">
        <f>①CO2排出量の現状把握!AA39</f>
        <v>50.156252028120683</v>
      </c>
      <c r="AH29" s="883">
        <f>①CO2排出量の現状把握!AB39</f>
        <v>49.933838429159373</v>
      </c>
      <c r="AI29" s="883">
        <f>①CO2排出量の現状把握!AC39</f>
        <v>44.529400820768892</v>
      </c>
      <c r="AJ29" s="883">
        <f>①CO2排出量の現状把握!AD39</f>
        <v>42.447442838828643</v>
      </c>
      <c r="AK29" s="883">
        <f>①CO2排出量の現状把握!AE39</f>
        <v>36.825045230273702</v>
      </c>
      <c r="AL29" s="883">
        <f>①CO2排出量の現状把握!AF39</f>
        <v>36.494681170810892</v>
      </c>
      <c r="AM29" s="883">
        <f>①CO2排出量の現状把握!AG39</f>
        <v>37.062459264656702</v>
      </c>
      <c r="AN29" s="883">
        <f>①CO2排出量の現状把握!AH39</f>
        <v>35.330077059789545</v>
      </c>
      <c r="AO29" s="883">
        <f>①CO2排出量の現状把握!AI39</f>
        <v>32.178038929526579</v>
      </c>
      <c r="AP29" s="884">
        <f>①CO2排出量の現状把握!AJ39</f>
        <v>36.418989333994176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0.1721798048444908</v>
      </c>
      <c r="AG32" s="461">
        <f t="shared" si="16"/>
        <v>0.18242246116020086</v>
      </c>
      <c r="AH32" s="461">
        <f t="shared" si="16"/>
        <v>0.15267051234497275</v>
      </c>
      <c r="AI32" s="461">
        <f t="shared" si="16"/>
        <v>0.13626915573738352</v>
      </c>
      <c r="AJ32" s="461">
        <f t="shared" si="16"/>
        <v>0.17413845690219573</v>
      </c>
      <c r="AK32" s="461">
        <f t="shared" si="16"/>
        <v>0.20212444795567744</v>
      </c>
      <c r="AL32" s="461">
        <f t="shared" si="16"/>
        <v>0.23246157968832307</v>
      </c>
      <c r="AM32" s="461">
        <f t="shared" si="16"/>
        <v>0.22272548249073851</v>
      </c>
      <c r="AN32" s="461">
        <f t="shared" si="16"/>
        <v>0.20969632480032049</v>
      </c>
      <c r="AO32" s="461">
        <f t="shared" si="16"/>
        <v>0.15316013747842633</v>
      </c>
      <c r="AP32" s="461">
        <f t="shared" si="16"/>
        <v>0.15680696521862131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0.15436856673916952</v>
      </c>
      <c r="AG33" s="458">
        <f t="shared" ref="AG33:AP33" si="17">IFERROR(IF(G22/AG25&gt;1,1,G22/AG25),0)</f>
        <v>0.18563911438813496</v>
      </c>
      <c r="AH33" s="458">
        <f t="shared" si="17"/>
        <v>0.13740425230780925</v>
      </c>
      <c r="AI33" s="458">
        <f t="shared" si="17"/>
        <v>0.11159056280525766</v>
      </c>
      <c r="AJ33" s="458">
        <f t="shared" si="17"/>
        <v>0.15396646355351454</v>
      </c>
      <c r="AK33" s="458">
        <f t="shared" si="17"/>
        <v>0.18597402442792968</v>
      </c>
      <c r="AL33" s="458">
        <f t="shared" si="17"/>
        <v>0.22921319297814932</v>
      </c>
      <c r="AM33" s="458">
        <f t="shared" si="17"/>
        <v>0.21948469567156859</v>
      </c>
      <c r="AN33" s="458">
        <f>IFERROR(IF(N22/AN25&gt;1,1,N22/AN25),0)</f>
        <v>0.21387565242591058</v>
      </c>
      <c r="AO33" s="458">
        <f t="shared" si="17"/>
        <v>0.14294557372975106</v>
      </c>
      <c r="AP33" s="458">
        <f t="shared" si="17"/>
        <v>0.15352268539728658</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0.15590316253472392</v>
      </c>
      <c r="AG34" s="459">
        <f t="shared" ref="AG34:AP36" si="18">IFERROR(IF(G23/AG26&gt;1,1,G23/AG26),0)</f>
        <v>0.18786372751314809</v>
      </c>
      <c r="AH34" s="459">
        <f t="shared" si="18"/>
        <v>0.13846553807759646</v>
      </c>
      <c r="AI34" s="459">
        <f t="shared" si="18"/>
        <v>0.11420903830210527</v>
      </c>
      <c r="AJ34" s="459">
        <f t="shared" si="18"/>
        <v>0.15868991955301467</v>
      </c>
      <c r="AK34" s="459">
        <f t="shared" si="18"/>
        <v>0.19246453578669143</v>
      </c>
      <c r="AL34" s="459">
        <f t="shared" si="18"/>
        <v>0.23710956530329302</v>
      </c>
      <c r="AM34" s="459">
        <f t="shared" si="18"/>
        <v>0.2262631837356229</v>
      </c>
      <c r="AN34" s="459">
        <f t="shared" si="18"/>
        <v>0.22065968416177756</v>
      </c>
      <c r="AO34" s="459">
        <f t="shared" si="18"/>
        <v>0.16017817699191794</v>
      </c>
      <c r="AP34" s="459">
        <f t="shared" si="18"/>
        <v>0.17511389960281404</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0.21212941118472628</v>
      </c>
      <c r="AG37" s="460">
        <f t="shared" ref="AG37:AP37" si="21">IFERROR(IF(G26/AG29&gt;1,1,G26/AG29),0)</f>
        <v>0.17734578722136005</v>
      </c>
      <c r="AH37" s="460">
        <f t="shared" si="21"/>
        <v>0.18444406217771811</v>
      </c>
      <c r="AI37" s="460">
        <f t="shared" si="21"/>
        <v>0.21516121536338614</v>
      </c>
      <c r="AJ37" s="460">
        <f t="shared" si="21"/>
        <v>0.23264063367715709</v>
      </c>
      <c r="AK37" s="460">
        <f t="shared" si="21"/>
        <v>0.25202956145645494</v>
      </c>
      <c r="AL37" s="460">
        <f t="shared" si="21"/>
        <v>0.24219967722500865</v>
      </c>
      <c r="AM37" s="460">
        <f t="shared" si="21"/>
        <v>0.23263431976900853</v>
      </c>
      <c r="AN37" s="460">
        <f t="shared" si="21"/>
        <v>0.19688606928958211</v>
      </c>
      <c r="AO37" s="460">
        <f t="shared" si="21"/>
        <v>0.19398323228058309</v>
      </c>
      <c r="AP37" s="460">
        <f t="shared" si="21"/>
        <v>0.16656145903362235</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16.606000000000002</v>
      </c>
      <c r="BG38" s="952">
        <f t="shared" si="2"/>
        <v>16.606000000000002</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1.2065743240960893</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2.9889999999999999</v>
      </c>
      <c r="BG43" s="952">
        <f t="shared" si="22"/>
        <v>2.9889999999999999</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0.72544349975808742</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3.077</v>
      </c>
      <c r="BG52" s="952">
        <f t="shared" ref="BG52" si="26">BF52/BE52</f>
        <v>3.077</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0.11537716825357604</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26.509</v>
      </c>
      <c r="G55" s="885">
        <f t="shared" ref="G55:P55" si="32">SUM(G56,G57,G60,G61,G62,G63,G64,G65,)</f>
        <v>23.59</v>
      </c>
      <c r="H55" s="885">
        <f t="shared" si="32"/>
        <v>23.49</v>
      </c>
      <c r="I55" s="885">
        <f t="shared" si="32"/>
        <v>25.466000000000001</v>
      </c>
      <c r="J55" s="885">
        <f t="shared" si="32"/>
        <v>28.829000000000001</v>
      </c>
      <c r="K55" s="885">
        <f t="shared" si="32"/>
        <v>30.443000000000001</v>
      </c>
      <c r="L55" s="885">
        <f t="shared" si="32"/>
        <v>33.915999999999997</v>
      </c>
      <c r="M55" s="885">
        <f t="shared" si="32"/>
        <v>33.494</v>
      </c>
      <c r="N55" s="885">
        <f t="shared" si="32"/>
        <v>30.117000000000001</v>
      </c>
      <c r="O55" s="885">
        <f t="shared" si="32"/>
        <v>24.625</v>
      </c>
      <c r="P55" s="886">
        <f t="shared" si="32"/>
        <v>22.672000000000001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26.509</v>
      </c>
      <c r="G56" s="887">
        <f>IFERROR(VLOOKUP(年度マスタ!$K$4&amp;"_"&amp;G$54,データシート1!$A:$CE,MATCH("bc_"&amp;$C56,データシート1!$A$1:$CE$1,0),0),0)</f>
        <v>23.59</v>
      </c>
      <c r="H56" s="887">
        <f>IFERROR(VLOOKUP(年度マスタ!$K$4&amp;"_"&amp;H$54,データシート1!$A:$CE,MATCH("bc_"&amp;$C56,データシート1!$A$1:$CE$1,0),0),0)</f>
        <v>23.49</v>
      </c>
      <c r="I56" s="887">
        <f>IFERROR(VLOOKUP(年度マスタ!$K$4&amp;"_"&amp;I$54,データシート1!$A:$CE,MATCH("bc_"&amp;$C56,データシート1!$A$1:$CE$1,0),0),0)</f>
        <v>25.466000000000001</v>
      </c>
      <c r="J56" s="887">
        <f>IFERROR(VLOOKUP(年度マスタ!$K$4&amp;"_"&amp;J$54,データシート1!$A:$CE,MATCH("bc_"&amp;$C56,データシート1!$A$1:$CE$1,0),0),0)</f>
        <v>28.829000000000001</v>
      </c>
      <c r="K56" s="887">
        <f>IFERROR(VLOOKUP(年度マスタ!$K$4&amp;"_"&amp;K$54,データシート1!$A:$CE,MATCH("bc_"&amp;$C56,データシート1!$A$1:$CE$1,0),0),0)</f>
        <v>30.443000000000001</v>
      </c>
      <c r="L56" s="887">
        <f>IFERROR(VLOOKUP(年度マスタ!$K$4&amp;"_"&amp;L$54,データシート1!$A:$CE,MATCH("bc_"&amp;$C56,データシート1!$A$1:$CE$1,0),0),0)</f>
        <v>33.915999999999997</v>
      </c>
      <c r="M56" s="887">
        <f>IFERROR(VLOOKUP(年度マスタ!$K$4&amp;"_"&amp;M$54,データシート1!$A:$CE,MATCH("bc_"&amp;$C56,データシート1!$A$1:$CE$1,0),0),0)</f>
        <v>33.494</v>
      </c>
      <c r="N56" s="887">
        <f>IFERROR(VLOOKUP(年度マスタ!$K$4&amp;"_"&amp;N$54,データシート1!$A:$CE,MATCH("bc_"&amp;$C56,データシート1!$A$1:$CE$1,0),0),0)</f>
        <v>30.117000000000001</v>
      </c>
      <c r="O56" s="887">
        <f>IFERROR(VLOOKUP(年度マスタ!$K$4&amp;"_"&amp;O$54,データシート1!$A:$CE,MATCH("bc_"&amp;$C56,データシート1!$A$1:$CE$1,0),0),0)</f>
        <v>24.625</v>
      </c>
      <c r="P56" s="888">
        <f>IFERROR(VLOOKUP(年度マスタ!$K$4&amp;"_"&amp;P$54,データシート1!$A:$CE,MATCH("bc_"&amp;$C56,データシート1!$A$1:$CE$1,0),0),0)</f>
        <v>22.672000000000001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豊山町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1502.1</v>
      </c>
      <c r="K6" s="619">
        <f>VLOOKUP(年度マスタ!$K$4&amp;"_"&amp;K$5,データシート1!$A:$BT,MATCH("cb_"&amp;$G6,データシート1!$A$1:$BT$1,0),0)</f>
        <v>1686</v>
      </c>
      <c r="L6" s="619">
        <f>VLOOKUP(年度マスタ!$K$4&amp;"_"&amp;L$5,データシート1!$A:$BT,MATCH("cb_"&amp;$G6,データシート1!$A$1:$BT$1,0),0)</f>
        <v>1810.9</v>
      </c>
      <c r="M6" s="619">
        <f>VLOOKUP(年度マスタ!$K$4&amp;"_"&amp;M$5,データシート1!$A:$BT,MATCH("cb_"&amp;$G6,データシート1!$A$1:$BT$1,0),0)</f>
        <v>1939.6</v>
      </c>
      <c r="N6" s="619">
        <f>VLOOKUP(年度マスタ!$K$4&amp;"_"&amp;N$5,データシート1!$A:$BT,MATCH("cb_"&amp;$G6,データシート1!$A$1:$BT$1,0),0)</f>
        <v>2071.6</v>
      </c>
      <c r="O6" s="619">
        <f>VLOOKUP(年度マスタ!$K$4&amp;"_"&amp;O$5,データシート1!$A:$BT,MATCH("cb_"&amp;$G6,データシート1!$A$1:$BT$1,0),0)</f>
        <v>2258.3000000000002</v>
      </c>
      <c r="P6" s="619">
        <f>VLOOKUP(年度マスタ!$K$4&amp;"_"&amp;P$5,データシート1!$A:$BT,MATCH("cb_"&amp;$G6,データシート1!$A$1:$BT$1,0),0)</f>
        <v>2391.8000000000002</v>
      </c>
      <c r="Q6" s="619">
        <f>VLOOKUP(年度マスタ!$K$4&amp;"_"&amp;Q$5,データシート1!$A:$BT,MATCH("cb_"&amp;$G6,データシート1!$A$1:$BT$1,0),0)</f>
        <v>2580.2000000000007</v>
      </c>
      <c r="R6" s="633">
        <f>VLOOKUP(年度マスタ!$K$4&amp;"_"&amp;R$5,データシート1!$A:$BT,MATCH("cb_"&amp;$G6,データシート1!$A$1:$BT$1,0),0)</f>
        <v>2802.6000000000022</v>
      </c>
      <c r="S6" s="568"/>
      <c r="T6" s="190"/>
      <c r="U6" s="581"/>
      <c r="V6" s="195"/>
      <c r="W6" s="195"/>
      <c r="X6" s="195"/>
      <c r="Y6" s="196" t="s">
        <v>372</v>
      </c>
      <c r="Z6" s="663" t="s">
        <v>373</v>
      </c>
      <c r="AA6" s="663"/>
      <c r="AB6" s="663"/>
      <c r="AC6" s="664">
        <f>SUM(AC7:AC8)</f>
        <v>73329</v>
      </c>
      <c r="AD6" s="664">
        <f>SUM(AD7:AD8)</f>
        <v>101214.32100000001</v>
      </c>
      <c r="AE6" s="665">
        <f>$AD6*3600/100000000</f>
        <v>3.6437155560000001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907</v>
      </c>
      <c r="K7" s="617">
        <f>VLOOKUP(年度マスタ!$K$4&amp;"_"&amp;K$5,データシート1!$A:$BT,MATCH("cb_"&amp;$G7,データシート1!$A$1:$BT$1,0),0)</f>
        <v>1065.0999999999999</v>
      </c>
      <c r="L7" s="617">
        <f>VLOOKUP(年度マスタ!$K$4&amp;"_"&amp;L$5,データシート1!$A:$BT,MATCH("cb_"&amp;$G7,データシート1!$A$1:$BT$1,0),0)</f>
        <v>1727.7</v>
      </c>
      <c r="M7" s="617">
        <f>VLOOKUP(年度マスタ!$K$4&amp;"_"&amp;M$5,データシート1!$A:$BT,MATCH("cb_"&amp;$G7,データシート1!$A$1:$BT$1,0),0)</f>
        <v>2048</v>
      </c>
      <c r="N7" s="617">
        <f>VLOOKUP(年度マスタ!$K$4&amp;"_"&amp;N$5,データシート1!$A:$BT,MATCH("cb_"&amp;$G7,データシート1!$A$1:$BT$1,0),0)</f>
        <v>2125.5</v>
      </c>
      <c r="O7" s="617">
        <f>VLOOKUP(年度マスタ!$K$4&amp;"_"&amp;O$5,データシート1!$A:$BT,MATCH("cb_"&amp;$G7,データシート1!$A$1:$BT$1,0),0)</f>
        <v>2125.5</v>
      </c>
      <c r="P7" s="617">
        <f>VLOOKUP(年度マスタ!$K$4&amp;"_"&amp;P$5,データシート1!$A:$BT,MATCH("cb_"&amp;$G7,データシート1!$A$1:$BT$1,0),0)</f>
        <v>2175</v>
      </c>
      <c r="Q7" s="617">
        <f>VLOOKUP(年度マスタ!$K$4&amp;"_"&amp;Q$5,データシート1!$A:$BT,MATCH("cb_"&amp;$G7,データシート1!$A$1:$BT$1,0),0)</f>
        <v>2214</v>
      </c>
      <c r="R7" s="634">
        <f>VLOOKUP(年度マスタ!$K$4&amp;"_"&amp;R$5,データシート1!$A:$BT,MATCH("cb_"&amp;$G7,データシート1!$A$1:$BT$1,0),0)</f>
        <v>2214</v>
      </c>
      <c r="S7" s="568"/>
      <c r="T7" s="190"/>
      <c r="U7" s="581"/>
      <c r="V7" s="195"/>
      <c r="W7" s="195"/>
      <c r="X7" s="195"/>
      <c r="Y7" s="196" t="s">
        <v>375</v>
      </c>
      <c r="Z7" s="212" t="s">
        <v>376</v>
      </c>
      <c r="AA7" s="212"/>
      <c r="AB7" s="212"/>
      <c r="AC7" s="1022">
        <f>VLOOKUP(年度マスタ!$K$4&amp;"_"&amp;年度マスタ!$K$9,データシート3!A:AB,MATCH("ea_"&amp;$Y7&amp;"_設備",データシート3!$A$1:$AB$1,0),0)</f>
        <v>67068</v>
      </c>
      <c r="AD7" s="1022">
        <f>VLOOKUP(年度マスタ!$K$4&amp;"_"&amp;年度マスタ!$K$9,データシート3!A:AB,MATCH("ea_"&amp;$Y7&amp;"_年間発電",データシート3!$A$1:$AB$1,0),0)/10^3</f>
        <v>92604.206000000006</v>
      </c>
      <c r="AE7" s="554">
        <f t="shared" ref="AE7:AE16" si="0">$AD7*3600/100000000</f>
        <v>3.3337514160000001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6261</v>
      </c>
      <c r="AD8" s="1022">
        <f>VLOOKUP(年度マスタ!$K$4&amp;"_"&amp;年度マスタ!$K$9,データシート3!A:AB,MATCH("ea_"&amp;$Y8&amp;"_年間発電",データシート3!$A$1:$AB$1,0),0)/10^3</f>
        <v>8610.1149999999998</v>
      </c>
      <c r="AE8" s="554">
        <f t="shared" si="0"/>
        <v>0.30996414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2409.1</v>
      </c>
      <c r="K12" s="651">
        <f t="shared" ref="K12:Q12" si="1">SUM(K6:K11)</f>
        <v>2751.1</v>
      </c>
      <c r="L12" s="651">
        <f t="shared" si="1"/>
        <v>3538.6000000000004</v>
      </c>
      <c r="M12" s="651">
        <f t="shared" si="1"/>
        <v>3987.6</v>
      </c>
      <c r="N12" s="651">
        <f t="shared" si="1"/>
        <v>4197.1000000000004</v>
      </c>
      <c r="O12" s="651">
        <f t="shared" si="1"/>
        <v>4383.8</v>
      </c>
      <c r="P12" s="651">
        <f t="shared" si="1"/>
        <v>4566.8</v>
      </c>
      <c r="Q12" s="651">
        <f t="shared" si="1"/>
        <v>4794.2000000000007</v>
      </c>
      <c r="R12" s="652">
        <f t="shared" ref="R12" si="2">SUM(R6:R11)</f>
        <v>5016.6000000000022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1.7047517000000001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12.45145569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1802.7002519999999</v>
      </c>
      <c r="K19" s="615">
        <f>K6*別紙!$C5/100*別紙!$E5/10^3</f>
        <v>2023.4023199999999</v>
      </c>
      <c r="L19" s="615">
        <f>L6*別紙!$C5/100*別紙!$E5/10^3</f>
        <v>2173.2973080000002</v>
      </c>
      <c r="M19" s="615">
        <f>M6*別紙!$C5/100*別紙!$E5/10^3</f>
        <v>2327.7527519999999</v>
      </c>
      <c r="N19" s="615">
        <f>N6*別紙!$C5/100*別紙!$E5/10^3</f>
        <v>2486.1685919999995</v>
      </c>
      <c r="O19" s="615">
        <f>O6*別紙!$C5/100*別紙!$E5/10^3</f>
        <v>2710.2309959999998</v>
      </c>
      <c r="P19" s="615">
        <f>P6*別紙!$C5/100*別紙!$E5/10^3</f>
        <v>2870.4470160000001</v>
      </c>
      <c r="Q19" s="615">
        <f>Q6*別紙!$C5/100*別紙!$E5/10^3</f>
        <v>3096.5496240000002</v>
      </c>
      <c r="R19" s="639">
        <f>R6*別紙!$C5/100*別紙!$E5/10^3</f>
        <v>3363.4563120000021</v>
      </c>
      <c r="S19" s="572"/>
      <c r="T19" s="191"/>
      <c r="U19" s="588"/>
      <c r="W19" s="201"/>
      <c r="X19" s="201"/>
      <c r="Y19" s="173"/>
      <c r="Z19" s="628" t="s">
        <v>389</v>
      </c>
      <c r="AA19" s="671"/>
      <c r="AB19" s="672"/>
      <c r="AC19" s="673">
        <f>SUM($AC$6,$AC$9,$AC$10,$AC$13)</f>
        <v>73329</v>
      </c>
      <c r="AD19" s="673">
        <f>SUM($AD$6,$AD$9,$AD$10,$AD$13)</f>
        <v>101214.32100000001</v>
      </c>
      <c r="AE19" s="674">
        <f>SUM($AE$6,$AE$9,$AE$10,$AE$13,$AE$17,$AE$18)</f>
        <v>17.799922945999999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1199.7433199999998</v>
      </c>
      <c r="K20" s="617">
        <f>K7*別紙!$C6/100*別紙!$E6/10^3</f>
        <v>1408.871676</v>
      </c>
      <c r="L20" s="617">
        <f>L7*別紙!$C6/100*別紙!$E6/10^3</f>
        <v>2285.3324520000001</v>
      </c>
      <c r="M20" s="617">
        <f>M7*別紙!$C6/100*別紙!$E6/10^3</f>
        <v>2709.0124799999999</v>
      </c>
      <c r="N20" s="617">
        <f>N7*別紙!$C6/100*別紙!$E6/10^3</f>
        <v>2811.5263799999998</v>
      </c>
      <c r="O20" s="617">
        <f>O7*別紙!$C6/100*別紙!$E6/10^3</f>
        <v>2811.5263799999998</v>
      </c>
      <c r="P20" s="617">
        <f>P7*別紙!$C6/100*別紙!$E6/10^3</f>
        <v>2877.0030000000002</v>
      </c>
      <c r="Q20" s="617">
        <f>Q7*別紙!$C6/100*別紙!$E6/10^3</f>
        <v>2928.5906400000003</v>
      </c>
      <c r="R20" s="634">
        <f>R7*別紙!$C6/100*別紙!$E6/10^3</f>
        <v>2928.5906400000003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3002.4435719999997</v>
      </c>
      <c r="K25" s="657">
        <f t="shared" si="3"/>
        <v>3432.2739959999999</v>
      </c>
      <c r="L25" s="657">
        <f t="shared" si="3"/>
        <v>4458.6297599999998</v>
      </c>
      <c r="M25" s="657">
        <f t="shared" si="3"/>
        <v>5036.7652319999997</v>
      </c>
      <c r="N25" s="657">
        <f t="shared" si="3"/>
        <v>5297.6949719999993</v>
      </c>
      <c r="O25" s="657">
        <f t="shared" si="3"/>
        <v>5521.7573759999996</v>
      </c>
      <c r="P25" s="657">
        <f t="shared" si="3"/>
        <v>5747.4500160000007</v>
      </c>
      <c r="Q25" s="657">
        <f t="shared" si="3"/>
        <v>6025.1402640000006</v>
      </c>
      <c r="R25" s="658">
        <f t="shared" ref="R25" si="4">SUM(R19:R24)</f>
        <v>6292.0469520000024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177182.56542390448</v>
      </c>
      <c r="K26" s="654">
        <f>(VLOOKUP(年度マスタ!$K$4&amp;"_"&amp;K$18,データシート1!$A:$BT,MATCH("da_合計",データシート1!$A$1:$BT$1,0),0))/10^3</f>
        <v>164192.54704282052</v>
      </c>
      <c r="L26" s="654">
        <f>(VLOOKUP(年度マスタ!$K$4&amp;"_"&amp;L$18,データシート1!$A:$BT,MATCH("da_合計",データシート1!$A$1:$BT$1,0),0))/10^3</f>
        <v>169402.60320415418</v>
      </c>
      <c r="M26" s="654">
        <f>(VLOOKUP(年度マスタ!$K$4&amp;"_"&amp;M$18,データシート1!$A:$BT,MATCH("da_合計",データシート1!$A$1:$BT$1,0),0))/10^3</f>
        <v>168543.66156835426</v>
      </c>
      <c r="N26" s="654">
        <f>(VLOOKUP(年度マスタ!$K$4&amp;"_"&amp;N$18,データシート1!$A:$BT,MATCH("da_合計",データシート1!$A$1:$BT$1,0),0))/10^3</f>
        <v>170426.07130518559</v>
      </c>
      <c r="O26" s="654">
        <f>(VLOOKUP(年度マスタ!$K$4&amp;"_"&amp;O$18,データシート1!$A:$BT,MATCH("da_合計",データシート1!$A$1:$BT$1,0),0))/10^3</f>
        <v>180172.47036135916</v>
      </c>
      <c r="P26" s="654">
        <f>(VLOOKUP(年度マスタ!$K$4&amp;"_"&amp;P$18,データシート1!$A:$BT,MATCH("da_合計",データシート1!$A$1:$BT$1,0),0))/10^3</f>
        <v>164992.97986219067</v>
      </c>
      <c r="Q26" s="654">
        <f>(VLOOKUP(年度マスタ!$K$4&amp;"_"&amp;Q$18,データシート1!$A:$BT,MATCH("da_合計",データシート1!$A$1:$BT$1,0),0))/10^3</f>
        <v>169431.49911289001</v>
      </c>
      <c r="R26" s="655">
        <f>Q26</f>
        <v>169431.49911289001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1.6945479736207313E-2</v>
      </c>
      <c r="K27" s="839">
        <f t="shared" ref="K27:P27" si="5">K25/K26</f>
        <v>2.0903957322160802E-2</v>
      </c>
      <c r="L27" s="839">
        <f t="shared" si="5"/>
        <v>2.63197239928286E-2</v>
      </c>
      <c r="M27" s="839">
        <f t="shared" si="5"/>
        <v>2.988403826718395E-2</v>
      </c>
      <c r="N27" s="839">
        <f t="shared" si="5"/>
        <v>3.1085003200674061E-2</v>
      </c>
      <c r="O27" s="839">
        <f t="shared" si="5"/>
        <v>3.0647064809209763E-2</v>
      </c>
      <c r="P27" s="839">
        <f t="shared" si="5"/>
        <v>3.4834512479261372E-2</v>
      </c>
      <c r="Q27" s="839">
        <f>Q25/Q26</f>
        <v>3.5560921644124319E-2</v>
      </c>
      <c r="R27" s="840">
        <f>R25/R26</f>
        <v>3.713622900667185E-2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3.713622900667185E-2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0.5973760577574907</v>
      </c>
      <c r="AA52" s="173"/>
      <c r="AB52" s="678" t="s">
        <v>413</v>
      </c>
      <c r="AC52" s="679">
        <f>$AD6</f>
        <v>101214.32100000001</v>
      </c>
      <c r="AD52" s="680">
        <f>R19+R20</f>
        <v>6292.0469520000024</v>
      </c>
      <c r="AE52" s="681">
        <f t="shared" ref="AE52:AE54" si="6">IFERROR(AD52/AC52,"-")</f>
        <v>6.2165579829360329E-2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68217.178112890004</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356</v>
      </c>
      <c r="AK54" s="443">
        <f>VLOOKUP(年度マスタ!$K$4&amp;"_"&amp;AK$53,データシート1!$A$1:$BT$2000,MATCH("ca_太陽光発電（10kW未満）",データシート1!$A$1:$BT$1,0),0)</f>
        <v>392</v>
      </c>
      <c r="AL54" s="443">
        <f>VLOOKUP(年度マスタ!$K$4&amp;"_"&amp;AL$53,データシート1!$A$1:$BT$2000,MATCH("ca_太陽光発電（10kW未満）",データシート1!$A$1:$BT$1,0),0)</f>
        <v>418</v>
      </c>
      <c r="AM54" s="443">
        <f>VLOOKUP(年度マスタ!$K$4&amp;"_"&amp;AM$53,データシート1!$A$1:$BT$2000,MATCH("ca_太陽光発電（10kW未満）",データシート1!$A$1:$BT$1,0),0)</f>
        <v>445</v>
      </c>
      <c r="AN54" s="443">
        <f>VLOOKUP(年度マスタ!$K$4&amp;"_"&amp;AN$53,データシート1!$A$1:$BT$2000,MATCH("ca_太陽光発電（10kW未満）",データシート1!$A$1:$BT$1,0),0)</f>
        <v>470</v>
      </c>
      <c r="AO54" s="443">
        <f>VLOOKUP(年度マスタ!$K$4&amp;"_"&amp;AO$53,データシート1!$A$1:$BT$2000,MATCH("ca_太陽光発電（10kW未満）",データシート1!$A$1:$BT$1,0),0)</f>
        <v>504</v>
      </c>
      <c r="AP54" s="443">
        <f>VLOOKUP(年度マスタ!$K$4&amp;"_"&amp;AP$53,データシート1!$A$1:$BT$2000,MATCH("ca_太陽光発電（10kW未満）",データシート1!$A$1:$BT$1,0),0)</f>
        <v>528</v>
      </c>
      <c r="AQ54" s="443">
        <f>VLOOKUP(年度マスタ!$K$4&amp;"_"&amp;AQ$53,データシート1!$A$1:$BT$2000,MATCH("ca_太陽光発電（10kW未満）",データシート1!$A$1:$BT$1,0),0)</f>
        <v>558</v>
      </c>
      <c r="AR54" s="443">
        <f>VLOOKUP(年度マスタ!$K$4&amp;"_"&amp;AR$53,データシート1!$A$1:$BT$2000,MATCH("ca_太陽光発電（10kW未満）",データシート1!$A$1:$BT$1,0),0)</f>
        <v>604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豊山町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愛知県</v>
      </c>
      <c r="AY12" s="1023" t="str">
        <f>年度マスタ!$J4</f>
        <v>豊山町</v>
      </c>
      <c r="AZ12" s="1023" t="str">
        <f>年度マスタ!$K4</f>
        <v>23342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24211</v>
      </c>
      <c r="AY21" s="18" t="str">
        <f>IF(IFERROR(比較地域マスタ!$Z6,"")=0,"",IFERROR(比較地域マスタ!$Z6,""))</f>
        <v>鳥羽市</v>
      </c>
      <c r="BB21" s="110" t="str">
        <f t="shared" ref="BB21:BC68" si="0">AX21</f>
        <v>24211</v>
      </c>
      <c r="BC21" s="1031" t="str">
        <f t="shared" si="0"/>
        <v>鳥羽市</v>
      </c>
      <c r="BD21" s="34">
        <f>SUM(BE21,BI21:BK21,BQ21)</f>
        <v>157.51549048099272</v>
      </c>
      <c r="BE21" s="34">
        <f>SUM(BF21:BH21)</f>
        <v>18.404578289560749</v>
      </c>
      <c r="BF21" s="34">
        <f>VLOOKUP($AX21&amp;"_"&amp;$BC$14,データシート1!$A:$BT,MATCH($BC$12&amp;"_"&amp;BF$20,データシート1!$A$1:$BT$1,0),0)</f>
        <v>13.492442649043818</v>
      </c>
      <c r="BG21" s="34">
        <f>VLOOKUP($AX21&amp;"_"&amp;$BC$14,データシート1!$A:$BT,MATCH($BC$12&amp;"_"&amp;BG$20,データシート1!$A$1:$BT$1,0),0)</f>
        <v>0.95909373849914437</v>
      </c>
      <c r="BH21" s="34">
        <f>VLOOKUP($AX21&amp;"_"&amp;$BC$14,データシート1!$A:$BT,MATCH($BC$12&amp;"_"&amp;BH$20,データシート1!$A$1:$BT$1,0),0)</f>
        <v>3.9530419020177887</v>
      </c>
      <c r="BI21" s="34">
        <f>VLOOKUP($AX21&amp;"_"&amp;$BC$14,データシート1!$A:$BT,MATCH($BC$12&amp;"_"&amp;BI$20,データシート1!$A$1:$BT$1,0),0)</f>
        <v>32.665046419477783</v>
      </c>
      <c r="BJ21" s="34">
        <f>VLOOKUP($AX21&amp;"_"&amp;$BC$14,データシート1!$A:$BT,MATCH($BC$12&amp;"_"&amp;BJ$20,データシート1!$A$1:$BT$1,0),0)</f>
        <v>24.56339532851224</v>
      </c>
      <c r="BK21" s="34">
        <f t="shared" ref="BK21:BK68" si="1">SUM(BL21,BO21:BP21)</f>
        <v>78.943590013581826</v>
      </c>
      <c r="BL21" s="34">
        <f t="shared" ref="BL21:BL67" si="2">SUM(BM21:BN21)</f>
        <v>31.413442503876539</v>
      </c>
      <c r="BM21" s="34">
        <f>VLOOKUP($AX21&amp;"_"&amp;$BC$14,データシート1!$A:$BT,MATCH($BC$12&amp;"_"&amp;BM$20,データシート1!$A$1:$BT$1,0),0)</f>
        <v>14.750699396638723</v>
      </c>
      <c r="BN21" s="34">
        <f>VLOOKUP($AX21&amp;"_"&amp;$BC$14,データシート1!$A:$BT,MATCH($BC$12&amp;"_"&amp;BN$20,データシート1!$A$1:$BT$1,0),0)</f>
        <v>16.662743107237816</v>
      </c>
      <c r="BO21" s="34">
        <f>VLOOKUP($AX21&amp;"_"&amp;$BC$14,データシート1!$A:$BT,MATCH($BC$12&amp;"_"&amp;BO$20,データシート1!$A$1:$BT$1,0),0)</f>
        <v>1.0304156713499499</v>
      </c>
      <c r="BP21" s="34">
        <f>VLOOKUP($AX21&amp;"_"&amp;$BC$14,データシート1!$A:$BT,MATCH($BC$12&amp;"_"&amp;BP$20,データシート1!$A$1:$BT$1,0),0)</f>
        <v>46.499731838355345</v>
      </c>
      <c r="BQ21" s="34">
        <f>VLOOKUP($AX21&amp;"_"&amp;$BC$14,データシート1!$A:$BT,MATCH($BC$12&amp;"_"&amp;BQ$20,データシート1!$A$1:$BT$1,0),0)</f>
        <v>2.9388804298601321</v>
      </c>
      <c r="BR21" s="35">
        <f t="shared" ref="BR21:BR68" si="3">BD21</f>
        <v>157.51549048099272</v>
      </c>
      <c r="BT21" s="111" t="str">
        <f t="shared" ref="BT21:BT68" si="4">AY21</f>
        <v>鳥羽市</v>
      </c>
      <c r="BU21" s="34">
        <f>BD21</f>
        <v>157.51549048099272</v>
      </c>
      <c r="BV21" s="60">
        <f>BE21/$BR21</f>
        <v>0.116842973559998</v>
      </c>
      <c r="BW21" s="60">
        <f t="shared" ref="BW21:CH42" si="5">BF21/$BR21</f>
        <v>8.5657877887711245E-2</v>
      </c>
      <c r="BX21" s="60">
        <f t="shared" si="5"/>
        <v>6.0888851983410324E-3</v>
      </c>
      <c r="BY21" s="60">
        <f t="shared" si="5"/>
        <v>2.5096210473945731E-2</v>
      </c>
      <c r="BZ21" s="60">
        <f t="shared" si="5"/>
        <v>0.20737672415412026</v>
      </c>
      <c r="CA21" s="60">
        <f t="shared" si="5"/>
        <v>0.15594272825805844</v>
      </c>
      <c r="CB21" s="60">
        <f t="shared" si="5"/>
        <v>0.5011798507722508</v>
      </c>
      <c r="CC21" s="60">
        <f t="shared" si="5"/>
        <v>0.19943081412470462</v>
      </c>
      <c r="CD21" s="60">
        <f t="shared" si="5"/>
        <v>9.3646023966250339E-2</v>
      </c>
      <c r="CE21" s="60">
        <f t="shared" si="5"/>
        <v>0.10578479015845427</v>
      </c>
      <c r="CF21" s="60">
        <f t="shared" si="5"/>
        <v>6.5416783340067081E-3</v>
      </c>
      <c r="CG21" s="60">
        <f t="shared" si="5"/>
        <v>0.29520735831353956</v>
      </c>
      <c r="CH21" s="60">
        <f>BQ21/$BR21</f>
        <v>1.8657723255572533E-2</v>
      </c>
      <c r="CI21" s="112">
        <f t="shared" ref="CI21:CI68" si="6">BR21/$BR21</f>
        <v>1</v>
      </c>
      <c r="CK21" s="113" t="str">
        <f t="shared" ref="CK21:CK68" si="7">AY21</f>
        <v>鳥羽市</v>
      </c>
      <c r="CL21" s="114">
        <f>CN21+CP21+CR21</f>
        <v>18.404578289560749</v>
      </c>
      <c r="CM21" s="61">
        <f>IF(IF(CL21=0,0,CW21/CL21)&gt;1,1,IF(CL21=0,0,CW21/CL21))</f>
        <v>0.24238534183259833</v>
      </c>
      <c r="CN21" s="62">
        <f>BF21</f>
        <v>13.492442649043818</v>
      </c>
      <c r="CO21" s="61">
        <f>IF(IF(CN21=0,0,CX21/CN21)&gt;1,1,IF(CN21=0,0,CX21/CN21))</f>
        <v>0.33062953210448831</v>
      </c>
      <c r="CP21" s="62">
        <f t="shared" ref="CP21:CP68" si="8">BG21</f>
        <v>0.95909373849914437</v>
      </c>
      <c r="CQ21" s="61">
        <f>IF(IF(CP21=0,0,CY21/CP21)&gt;1,1,IF(CP21=0,0,CY21/CP21))</f>
        <v>0</v>
      </c>
      <c r="CR21" s="62">
        <f t="shared" ref="CR21:CR68" si="9">BH21</f>
        <v>3.9530419020177887</v>
      </c>
      <c r="CS21" s="61">
        <f>IF(IF(CR21=0,0,CZ21/CR21)&gt;1,1,IF(CR21=0,0,CZ21/CR21))</f>
        <v>0</v>
      </c>
      <c r="CT21" s="62">
        <f t="shared" ref="CT21:CT68" si="10">BI21</f>
        <v>32.665046419477783</v>
      </c>
      <c r="CU21" s="63">
        <f>IF(IF(CT21=0,0,DA21/CT21)&gt;1,1,IF(CT21=0,0,DA21/CT21))</f>
        <v>0.67132921589616956</v>
      </c>
      <c r="CV21" s="16"/>
      <c r="CW21" s="956">
        <f>SUM(CX21:CZ21)</f>
        <v>4.4610000000000003</v>
      </c>
      <c r="CX21" s="957">
        <f>VLOOKUP($AX21&amp;"_"&amp;$CW$14,データシート1!$A:$BT,MATCH($CW$12&amp;"_"&amp;CX$20,データシート1!$A$1:$BT$1,0),0)</f>
        <v>4.4610000000000003</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21.929000000000002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26.39</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5</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6</v>
      </c>
      <c r="DM21" s="16"/>
      <c r="DN21" s="118">
        <f>IF($DD21=0,0,ROUND(CX21/$DD21,2))</f>
        <v>0.17</v>
      </c>
      <c r="DO21" s="119">
        <f>IF($DD21=0,0,ROUND(CY21/$DD21,2))</f>
        <v>0</v>
      </c>
      <c r="DP21" s="119">
        <f t="shared" ref="DP21:DR36" si="13">IF($DD21=0,0,ROUND(CZ21/$DD21,2))</f>
        <v>0</v>
      </c>
      <c r="DQ21" s="119">
        <f t="shared" si="13"/>
        <v>0.83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17407</v>
      </c>
      <c r="AY22" s="18" t="str">
        <f>IF(IFERROR(比較地域マスタ!$Z7,"")=0,"",IFERROR(比較地域マスタ!$Z7,""))</f>
        <v>中能登町</v>
      </c>
      <c r="BB22" s="110" t="str">
        <f t="shared" si="0"/>
        <v>17407</v>
      </c>
      <c r="BC22" s="1031" t="str">
        <f t="shared" si="0"/>
        <v>中能登町</v>
      </c>
      <c r="BD22" s="34">
        <f t="shared" ref="BD22:BD68" si="14">SUM(BE22,BI22:BK22,BQ22)</f>
        <v>94.350288005917321</v>
      </c>
      <c r="BE22" s="34">
        <f t="shared" ref="BE22:BE67" si="15">SUM(BF22:BH22)</f>
        <v>27.967785184698577</v>
      </c>
      <c r="BF22" s="34">
        <f>VLOOKUP($AX22&amp;"_"&amp;$BC$14,データシート1!$A:$BT,MATCH($BC$12&amp;"_"&amp;BF$20,データシート1!$A$1:$BT$1,0),0)</f>
        <v>21.322323271083295</v>
      </c>
      <c r="BG22" s="34">
        <f>VLOOKUP($AX22&amp;"_"&amp;$BC$14,データシート1!$A:$BT,MATCH($BC$12&amp;"_"&amp;BG$20,データシート1!$A$1:$BT$1,0),0)</f>
        <v>0.60230469317053192</v>
      </c>
      <c r="BH22" s="34">
        <f>VLOOKUP($AX22&amp;"_"&amp;$BC$14,データシート1!$A:$BT,MATCH($BC$12&amp;"_"&amp;BH$20,データシート1!$A$1:$BT$1,0),0)</f>
        <v>6.0431572204447521</v>
      </c>
      <c r="BI22" s="34">
        <f>VLOOKUP($AX22&amp;"_"&amp;$BC$14,データシート1!$A:$BT,MATCH($BC$12&amp;"_"&amp;BI$20,データシート1!$A$1:$BT$1,0),0)</f>
        <v>11.994896917617766</v>
      </c>
      <c r="BJ22" s="34">
        <f>VLOOKUP($AX22&amp;"_"&amp;$BC$14,データシート1!$A:$BT,MATCH($BC$12&amp;"_"&amp;BJ$20,データシート1!$A$1:$BT$1,0),0)</f>
        <v>25.007607164812558</v>
      </c>
      <c r="BK22" s="34">
        <f t="shared" si="1"/>
        <v>27.871445608604432</v>
      </c>
      <c r="BL22" s="34">
        <f t="shared" si="2"/>
        <v>26.858370908151521</v>
      </c>
      <c r="BM22" s="34">
        <f>VLOOKUP($AX22&amp;"_"&amp;$BC$14,データシート1!$A:$BT,MATCH($BC$12&amp;"_"&amp;BM$20,データシート1!$A$1:$BT$1,0),0)</f>
        <v>14.80506482332863</v>
      </c>
      <c r="BN22" s="34">
        <f>VLOOKUP($AX22&amp;"_"&amp;$BC$14,データシート1!$A:$BT,MATCH($BC$12&amp;"_"&amp;BN$20,データシート1!$A$1:$BT$1,0),0)</f>
        <v>12.053306084822893</v>
      </c>
      <c r="BO22" s="34">
        <f>VLOOKUP($AX22&amp;"_"&amp;$BC$14,データシート1!$A:$BT,MATCH($BC$12&amp;"_"&amp;BO$20,データシート1!$A$1:$BT$1,0),0)</f>
        <v>1.0130747004529099</v>
      </c>
      <c r="BP22" s="34">
        <f>VLOOKUP($AX22&amp;"_"&amp;$BC$14,データシート1!$A:$BT,MATCH($BC$12&amp;"_"&amp;BP$20,データシート1!$A$1:$BT$1,0),0)</f>
        <v>0</v>
      </c>
      <c r="BQ22" s="34">
        <f>VLOOKUP($AX22&amp;"_"&amp;$BC$14,データシート1!$A:$BT,MATCH($BC$12&amp;"_"&amp;BQ$20,データシート1!$A$1:$BT$1,0),0)</f>
        <v>1.5085531301839841</v>
      </c>
      <c r="BR22" s="35">
        <f t="shared" si="3"/>
        <v>94.350288005917321</v>
      </c>
      <c r="BT22" s="121" t="str">
        <f t="shared" si="4"/>
        <v>中能登町</v>
      </c>
      <c r="BU22" s="33">
        <f>BD22</f>
        <v>94.350288005917321</v>
      </c>
      <c r="BV22" s="59">
        <f t="shared" ref="BV22:BZ68" si="16">BE22/$BR22</f>
        <v>0.2964250112616989</v>
      </c>
      <c r="BW22" s="59">
        <f t="shared" si="5"/>
        <v>0.22599107773519497</v>
      </c>
      <c r="BX22" s="59">
        <f t="shared" si="5"/>
        <v>6.3837080511376654E-3</v>
      </c>
      <c r="BY22" s="59">
        <f t="shared" si="5"/>
        <v>6.405022547536629E-2</v>
      </c>
      <c r="BZ22" s="59">
        <f t="shared" si="5"/>
        <v>0.1271315347428032</v>
      </c>
      <c r="CA22" s="59">
        <f t="shared" si="5"/>
        <v>0.26505067120986603</v>
      </c>
      <c r="CB22" s="59">
        <f t="shared" si="5"/>
        <v>0.29540392719157815</v>
      </c>
      <c r="CC22" s="59">
        <f t="shared" si="5"/>
        <v>0.28466654925809087</v>
      </c>
      <c r="CD22" s="59">
        <f t="shared" si="5"/>
        <v>0.15691594733023081</v>
      </c>
      <c r="CE22" s="59">
        <f t="shared" si="5"/>
        <v>0.12775060192786006</v>
      </c>
      <c r="CF22" s="59">
        <f t="shared" si="5"/>
        <v>1.073737793348732E-2</v>
      </c>
      <c r="CG22" s="59">
        <f t="shared" si="5"/>
        <v>0</v>
      </c>
      <c r="CH22" s="59">
        <f t="shared" si="5"/>
        <v>1.598885559405365E-2</v>
      </c>
      <c r="CI22" s="122">
        <f t="shared" si="6"/>
        <v>1</v>
      </c>
      <c r="CK22" s="123" t="str">
        <f t="shared" si="7"/>
        <v>中能登町</v>
      </c>
      <c r="CL22" s="124">
        <f t="shared" ref="CL22:CL68" si="17">CN22+CP22+CR22</f>
        <v>27.967785184698577</v>
      </c>
      <c r="CM22" s="65">
        <f t="shared" ref="CM22:CM68" si="18">IF(IF(CL22=0,0,CW22/CL22)&gt;1,1,IF(CL22=0,0,CW22/CL22))</f>
        <v>0.7139642938520806</v>
      </c>
      <c r="CN22" s="66">
        <f t="shared" ref="CN22:CN68" si="19">BF22</f>
        <v>21.322323271083295</v>
      </c>
      <c r="CO22" s="65">
        <f t="shared" ref="CO22:CO68" si="20">IF(IF(CN22=0,0,CX22/CN22)&gt;1,1,IF(CN22=0,0,CX22/CN22))</f>
        <v>0.80643182177616413</v>
      </c>
      <c r="CP22" s="66">
        <f t="shared" si="8"/>
        <v>0.60230469317053192</v>
      </c>
      <c r="CQ22" s="65">
        <f t="shared" ref="CQ22:CQ68" si="21">IF(IF(CP22=0,0,CY22/CP22)&gt;1,1,IF(CP22=0,0,CY22/CP22))</f>
        <v>0</v>
      </c>
      <c r="CR22" s="66">
        <f t="shared" si="9"/>
        <v>6.0431572204447521</v>
      </c>
      <c r="CS22" s="65">
        <f t="shared" ref="CS22:CS68" si="22">IF(IF(CR22=0,0,CZ22/CR22)&gt;1,1,IF(CR22=0,0,CZ22/CR22))</f>
        <v>0.45886610241060688</v>
      </c>
      <c r="CT22" s="66">
        <f t="shared" si="10"/>
        <v>11.994896917617766</v>
      </c>
      <c r="CU22" s="67">
        <f t="shared" ref="CU22:CU68" si="23">IF(IF(CT22=0,0,DA22/CT22)&gt;1,1,IF(CT22=0,0,DA22/CT22))</f>
        <v>0</v>
      </c>
      <c r="CV22" s="16"/>
      <c r="CW22" s="959">
        <f t="shared" ref="CW22:CW68" si="24">SUM(CX22:CZ22)</f>
        <v>19.968</v>
      </c>
      <c r="CX22" s="960">
        <f>VLOOKUP($AX22&amp;"_"&amp;$CW$14,データシート1!$A:$BT,MATCH($CW$12&amp;"_"&amp;CX$20,データシート1!$A$1:$BT$1,0),0)</f>
        <v>17.195</v>
      </c>
      <c r="CY22" s="960">
        <f>VLOOKUP($AX22&amp;"_"&amp;$CW$14,データシート1!$A:$BT,MATCH($CW$12&amp;"_"&amp;CY$20,データシート1!$A$1:$BT$1,0),0)</f>
        <v>0</v>
      </c>
      <c r="CZ22" s="960">
        <f>VLOOKUP($AX22&amp;"_"&amp;$CW$14,データシート1!$A:$BT,MATCH($CW$12&amp;"_"&amp;CZ$20,データシート1!$A$1:$BT$1,0),0)</f>
        <v>2.7730000000000001</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19.968</v>
      </c>
      <c r="DE22" s="16"/>
      <c r="DF22" s="125">
        <f>VLOOKUP($AX22&amp;"_"&amp;$DF$14,データシート1!$A:$BT,MATCH($DF$12&amp;"_"&amp;DF$20,データシート1!$A$1:$BT$1,0),0)</f>
        <v>4</v>
      </c>
      <c r="DG22" s="64">
        <f>VLOOKUP($AX22&amp;"_"&amp;$DF$14,データシート1!$A:$BT,MATCH($DF$12&amp;"_"&amp;DG$20,データシート1!$A$1:$BT$1,0),0)</f>
        <v>0</v>
      </c>
      <c r="DH22" s="64">
        <f>VLOOKUP($AX22&amp;"_"&amp;$DF$14,データシート1!$A:$BT,MATCH($DF$12&amp;"_"&amp;DH$20,データシート1!$A$1:$BT$1,0),0)</f>
        <v>1</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0.86</v>
      </c>
      <c r="DO22" s="127">
        <f>IF($DD22=0,0,ROUND(CY22/$DD22,2))</f>
        <v>0</v>
      </c>
      <c r="DP22" s="127">
        <f t="shared" si="13"/>
        <v>0.14000000000000001</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29427</v>
      </c>
      <c r="AY23" s="18" t="str">
        <f>IF(IFERROR(比較地域マスタ!$Z8,"")=0,"",IFERROR(比較地域マスタ!$Z8,""))</f>
        <v>河合町</v>
      </c>
      <c r="BB23" s="110" t="str">
        <f t="shared" si="0"/>
        <v>29427</v>
      </c>
      <c r="BC23" s="1031" t="str">
        <f t="shared" si="0"/>
        <v>河合町</v>
      </c>
      <c r="BD23" s="34">
        <f t="shared" si="14"/>
        <v>62.01554761293405</v>
      </c>
      <c r="BE23" s="34">
        <f t="shared" si="15"/>
        <v>10.529185277308695</v>
      </c>
      <c r="BF23" s="34">
        <f>VLOOKUP($AX23&amp;"_"&amp;$BC$14,データシート1!$A:$BT,MATCH($BC$12&amp;"_"&amp;BF$20,データシート1!$A$1:$BT$1,0),0)</f>
        <v>10.279423136676705</v>
      </c>
      <c r="BG23" s="34">
        <f>VLOOKUP($AX23&amp;"_"&amp;$BC$14,データシート1!$A:$BT,MATCH($BC$12&amp;"_"&amp;BG$20,データシート1!$A$1:$BT$1,0),0)</f>
        <v>0.24976214063199026</v>
      </c>
      <c r="BH23" s="34">
        <f>VLOOKUP($AX23&amp;"_"&amp;$BC$14,データシート1!$A:$BT,MATCH($BC$12&amp;"_"&amp;BH$20,データシート1!$A$1:$BT$1,0),0)</f>
        <v>0</v>
      </c>
      <c r="BI23" s="34">
        <f>VLOOKUP($AX23&amp;"_"&amp;$BC$14,データシート1!$A:$BT,MATCH($BC$12&amp;"_"&amp;BI$20,データシート1!$A$1:$BT$1,0),0)</f>
        <v>10.297466088314767</v>
      </c>
      <c r="BJ23" s="34">
        <f>VLOOKUP($AX23&amp;"_"&amp;$BC$14,データシート1!$A:$BT,MATCH($BC$12&amp;"_"&amp;BJ$20,データシート1!$A$1:$BT$1,0),0)</f>
        <v>18.806319160662191</v>
      </c>
      <c r="BK23" s="34">
        <f t="shared" si="1"/>
        <v>20.298802645088397</v>
      </c>
      <c r="BL23" s="34">
        <f t="shared" si="2"/>
        <v>19.290048590582899</v>
      </c>
      <c r="BM23" s="34">
        <f>VLOOKUP($AX23&amp;"_"&amp;$BC$14,データシート1!$A:$BT,MATCH($BC$12&amp;"_"&amp;BM$20,データシート1!$A$1:$BT$1,0),0)</f>
        <v>11.558089714273995</v>
      </c>
      <c r="BN23" s="34">
        <f>VLOOKUP($AX23&amp;"_"&amp;$BC$14,データシート1!$A:$BT,MATCH($BC$12&amp;"_"&amp;BN$20,データシート1!$A$1:$BT$1,0),0)</f>
        <v>7.7319588763089033</v>
      </c>
      <c r="BO23" s="34">
        <f>VLOOKUP($AX23&amp;"_"&amp;$BC$14,データシート1!$A:$BT,MATCH($BC$12&amp;"_"&amp;BO$20,データシート1!$A$1:$BT$1,0),0)</f>
        <v>1.0087540545055</v>
      </c>
      <c r="BP23" s="34">
        <f>VLOOKUP($AX23&amp;"_"&amp;$BC$14,データシート1!$A:$BT,MATCH($BC$12&amp;"_"&amp;BP$20,データシート1!$A$1:$BT$1,0),0)</f>
        <v>0</v>
      </c>
      <c r="BQ23" s="34">
        <f>VLOOKUP($AX23&amp;"_"&amp;$BC$14,データシート1!$A:$BT,MATCH($BC$12&amp;"_"&amp;BQ$20,データシート1!$A$1:$BT$1,0),0)</f>
        <v>2.0837744415600001</v>
      </c>
      <c r="BR23" s="35">
        <f t="shared" si="3"/>
        <v>62.01554761293405</v>
      </c>
      <c r="BT23" s="121" t="str">
        <f t="shared" si="4"/>
        <v>河合町</v>
      </c>
      <c r="BU23" s="33">
        <f t="shared" ref="BU23:BU68" si="25">BD23</f>
        <v>62.01554761293405</v>
      </c>
      <c r="BV23" s="59">
        <f t="shared" si="16"/>
        <v>0.1697829928556934</v>
      </c>
      <c r="BW23" s="59">
        <f t="shared" si="5"/>
        <v>0.16575558117836911</v>
      </c>
      <c r="BX23" s="59">
        <f t="shared" si="5"/>
        <v>4.0274116773242764E-3</v>
      </c>
      <c r="BY23" s="59">
        <f t="shared" si="5"/>
        <v>0</v>
      </c>
      <c r="BZ23" s="59">
        <f t="shared" si="5"/>
        <v>0.16604652356834326</v>
      </c>
      <c r="CA23" s="59">
        <f t="shared" si="5"/>
        <v>0.30325168259483237</v>
      </c>
      <c r="CB23" s="59">
        <f t="shared" si="5"/>
        <v>0.32731796180825551</v>
      </c>
      <c r="CC23" s="59">
        <f t="shared" si="5"/>
        <v>0.31105181415119421</v>
      </c>
      <c r="CD23" s="59">
        <f t="shared" si="5"/>
        <v>0.18637406520076305</v>
      </c>
      <c r="CE23" s="59">
        <f t="shared" si="5"/>
        <v>0.12467774895043118</v>
      </c>
      <c r="CF23" s="59">
        <f t="shared" si="5"/>
        <v>1.6266147657061289E-2</v>
      </c>
      <c r="CG23" s="59">
        <f t="shared" si="5"/>
        <v>0</v>
      </c>
      <c r="CH23" s="59">
        <f t="shared" si="5"/>
        <v>3.3600839172875499E-2</v>
      </c>
      <c r="CI23" s="122">
        <f t="shared" si="6"/>
        <v>1</v>
      </c>
      <c r="CK23" s="123" t="str">
        <f t="shared" si="7"/>
        <v>河合町</v>
      </c>
      <c r="CL23" s="124">
        <f t="shared" si="17"/>
        <v>10.529185277308695</v>
      </c>
      <c r="CM23" s="65">
        <f t="shared" si="18"/>
        <v>0.40572939762077603</v>
      </c>
      <c r="CN23" s="66">
        <f t="shared" si="19"/>
        <v>10.279423136676705</v>
      </c>
      <c r="CO23" s="65">
        <f t="shared" si="20"/>
        <v>0.4155875230738989</v>
      </c>
      <c r="CP23" s="66">
        <f t="shared" si="8"/>
        <v>0.24976214063199026</v>
      </c>
      <c r="CQ23" s="65">
        <f t="shared" si="21"/>
        <v>0</v>
      </c>
      <c r="CR23" s="66">
        <f t="shared" si="9"/>
        <v>0</v>
      </c>
      <c r="CS23" s="65">
        <f t="shared" si="22"/>
        <v>0</v>
      </c>
      <c r="CT23" s="66">
        <f t="shared" si="10"/>
        <v>10.297466088314767</v>
      </c>
      <c r="CU23" s="67">
        <f t="shared" si="23"/>
        <v>0</v>
      </c>
      <c r="CV23" s="16"/>
      <c r="CW23" s="959">
        <f t="shared" si="24"/>
        <v>4.2720000000000002</v>
      </c>
      <c r="CX23" s="962">
        <f>VLOOKUP($AX23&amp;"_"&amp;$CW$14,データシート1!$A:$BT,MATCH($CW$12&amp;"_"&amp;CX$20,データシート1!$A$1:$BT$1,0),0)</f>
        <v>4.2720000000000002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4.2720000000000002</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45402</v>
      </c>
      <c r="AY24" s="18" t="str">
        <f>IF(IFERROR(比較地域マスタ!$Z9,"")=0,"",IFERROR(比較地域マスタ!$Z9,""))</f>
        <v>新富町</v>
      </c>
      <c r="BB24" s="110" t="str">
        <f t="shared" si="0"/>
        <v>45402</v>
      </c>
      <c r="BC24" s="1031" t="str">
        <f t="shared" si="0"/>
        <v>新富町</v>
      </c>
      <c r="BD24" s="34">
        <f t="shared" si="14"/>
        <v>101.97215045410013</v>
      </c>
      <c r="BE24" s="34">
        <f t="shared" si="15"/>
        <v>35.398193659104862</v>
      </c>
      <c r="BF24" s="34">
        <f>VLOOKUP($AX24&amp;"_"&amp;$BC$14,データシート1!$A:$BT,MATCH($BC$12&amp;"_"&amp;BF$20,データシート1!$A$1:$BT$1,0),0)</f>
        <v>26.464973587227515</v>
      </c>
      <c r="BG24" s="34">
        <f>VLOOKUP($AX24&amp;"_"&amp;$BC$14,データシート1!$A:$BT,MATCH($BC$12&amp;"_"&amp;BG$20,データシート1!$A$1:$BT$1,0),0)</f>
        <v>0.63661921765546736</v>
      </c>
      <c r="BH24" s="34">
        <f>VLOOKUP($AX24&amp;"_"&amp;$BC$14,データシート1!$A:$BT,MATCH($BC$12&amp;"_"&amp;BH$20,データシート1!$A$1:$BT$1,0),0)</f>
        <v>8.2966008542218805</v>
      </c>
      <c r="BI24" s="34">
        <f>VLOOKUP($AX24&amp;"_"&amp;$BC$14,データシート1!$A:$BT,MATCH($BC$12&amp;"_"&amp;BI$20,データシート1!$A$1:$BT$1,0),0)</f>
        <v>16.737967808896585</v>
      </c>
      <c r="BJ24" s="34">
        <f>VLOOKUP($AX24&amp;"_"&amp;$BC$14,データシート1!$A:$BT,MATCH($BC$12&amp;"_"&amp;BJ$20,データシート1!$A$1:$BT$1,0),0)</f>
        <v>14.209174908637516</v>
      </c>
      <c r="BK24" s="34">
        <f t="shared" si="1"/>
        <v>35.626814077461155</v>
      </c>
      <c r="BL24" s="34">
        <f t="shared" si="2"/>
        <v>34.631430670549662</v>
      </c>
      <c r="BM24" s="34">
        <f>VLOOKUP($AX24&amp;"_"&amp;$BC$14,データシート1!$A:$BT,MATCH($BC$12&amp;"_"&amp;BM$20,データシート1!$A$1:$BT$1,0),0)</f>
        <v>15.77548768974345</v>
      </c>
      <c r="BN24" s="34">
        <f>VLOOKUP($AX24&amp;"_"&amp;$BC$14,データシート1!$A:$BT,MATCH($BC$12&amp;"_"&amp;BN$20,データシート1!$A$1:$BT$1,0),0)</f>
        <v>18.855942980806208</v>
      </c>
      <c r="BO24" s="34">
        <f>VLOOKUP($AX24&amp;"_"&amp;$BC$14,データシート1!$A:$BT,MATCH($BC$12&amp;"_"&amp;BO$20,データシート1!$A$1:$BT$1,0),0)</f>
        <v>0.99538340691148997</v>
      </c>
      <c r="BP24" s="34">
        <f>VLOOKUP($AX24&amp;"_"&amp;$BC$14,データシート1!$A:$BT,MATCH($BC$12&amp;"_"&amp;BP$20,データシート1!$A$1:$BT$1,0),0)</f>
        <v>0</v>
      </c>
      <c r="BQ24" s="34">
        <f>VLOOKUP($AX24&amp;"_"&amp;$BC$14,データシート1!$A:$BT,MATCH($BC$12&amp;"_"&amp;BQ$20,データシート1!$A$1:$BT$1,0),0)</f>
        <v>0</v>
      </c>
      <c r="BR24" s="35">
        <f t="shared" si="3"/>
        <v>101.97215045410013</v>
      </c>
      <c r="BT24" s="121" t="str">
        <f t="shared" si="4"/>
        <v>新富町</v>
      </c>
      <c r="BU24" s="33">
        <f t="shared" si="25"/>
        <v>101.97215045410013</v>
      </c>
      <c r="BV24" s="59">
        <f t="shared" si="16"/>
        <v>0.34713589447187693</v>
      </c>
      <c r="BW24" s="59">
        <f t="shared" si="5"/>
        <v>0.25953138645575557</v>
      </c>
      <c r="BX24" s="59">
        <f t="shared" si="5"/>
        <v>6.2430694539684483E-3</v>
      </c>
      <c r="BY24" s="59">
        <f t="shared" si="5"/>
        <v>8.1361438562152902E-2</v>
      </c>
      <c r="BZ24" s="59">
        <f t="shared" si="5"/>
        <v>0.16414254023632369</v>
      </c>
      <c r="CA24" s="59">
        <f t="shared" si="5"/>
        <v>0.13934368202849046</v>
      </c>
      <c r="CB24" s="59">
        <f t="shared" si="5"/>
        <v>0.34937788326330876</v>
      </c>
      <c r="CC24" s="59">
        <f t="shared" si="5"/>
        <v>0.33961655722988815</v>
      </c>
      <c r="CD24" s="59">
        <f t="shared" si="5"/>
        <v>0.15470388355538642</v>
      </c>
      <c r="CE24" s="59">
        <f t="shared" si="5"/>
        <v>0.1849126736745017</v>
      </c>
      <c r="CF24" s="59">
        <f t="shared" si="5"/>
        <v>9.7613260334206003E-3</v>
      </c>
      <c r="CG24" s="59">
        <f t="shared" si="5"/>
        <v>0</v>
      </c>
      <c r="CH24" s="59">
        <f t="shared" si="5"/>
        <v>0</v>
      </c>
      <c r="CI24" s="122">
        <f t="shared" si="6"/>
        <v>1</v>
      </c>
      <c r="CK24" s="123" t="str">
        <f t="shared" si="7"/>
        <v>新富町</v>
      </c>
      <c r="CL24" s="124">
        <f t="shared" si="17"/>
        <v>35.398193659104862</v>
      </c>
      <c r="CM24" s="65">
        <f t="shared" si="18"/>
        <v>0.45516446842354025</v>
      </c>
      <c r="CN24" s="66">
        <f t="shared" si="19"/>
        <v>26.464973587227515</v>
      </c>
      <c r="CO24" s="65">
        <f t="shared" si="20"/>
        <v>0.60880468846475433</v>
      </c>
      <c r="CP24" s="66">
        <f t="shared" si="8"/>
        <v>0.63661921765546736</v>
      </c>
      <c r="CQ24" s="65">
        <f t="shared" si="21"/>
        <v>0</v>
      </c>
      <c r="CR24" s="66">
        <f t="shared" si="9"/>
        <v>8.2966008542218805</v>
      </c>
      <c r="CS24" s="65">
        <f t="shared" si="22"/>
        <v>0</v>
      </c>
      <c r="CT24" s="66">
        <f t="shared" si="10"/>
        <v>16.737967808896585</v>
      </c>
      <c r="CU24" s="67">
        <f t="shared" si="23"/>
        <v>0.13430543215677238</v>
      </c>
      <c r="CV24" s="16"/>
      <c r="CW24" s="959">
        <f t="shared" si="24"/>
        <v>16.111999999999998</v>
      </c>
      <c r="CX24" s="962">
        <f>VLOOKUP($AX24&amp;"_"&amp;$CW$14,データシート1!$A:$BT,MATCH($CW$12&amp;"_"&amp;CX$20,データシート1!$A$1:$BT$1,0),0)</f>
        <v>16.111999999999998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2.2480000000000002</v>
      </c>
      <c r="DB24" s="962">
        <f>VLOOKUP($AX24&amp;"_"&amp;$CW$14,データシート1!$A:$BT,MATCH($CW$12&amp;"_"&amp;DB$20,データシート1!$A$1:$BT$1,0),0)</f>
        <v>0</v>
      </c>
      <c r="DC24" s="962">
        <f>VLOOKUP($AX24&amp;"_"&amp;$CW$14,データシート1!$A:$BT,MATCH($CW$12&amp;"_"&amp;DC$20,データシート1!$A$1:$BT$1,0),0)</f>
        <v>0</v>
      </c>
      <c r="DD24" s="961">
        <f t="shared" si="11"/>
        <v>18.36</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0.88</v>
      </c>
      <c r="DO24" s="127">
        <f t="shared" si="27"/>
        <v>0</v>
      </c>
      <c r="DP24" s="127">
        <f t="shared" si="13"/>
        <v>0</v>
      </c>
      <c r="DQ24" s="127">
        <f t="shared" si="13"/>
        <v>0.12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26303</v>
      </c>
      <c r="AY25" s="18" t="str">
        <f>IF(IFERROR(比較地域マスタ!$Z10,"")=0,"",IFERROR(比較地域マスタ!$Z10,""))</f>
        <v>大山崎町</v>
      </c>
      <c r="BB25" s="110" t="str">
        <f t="shared" si="0"/>
        <v>26303</v>
      </c>
      <c r="BC25" s="1031" t="str">
        <f t="shared" si="0"/>
        <v>大山崎町</v>
      </c>
      <c r="BD25" s="34">
        <f t="shared" si="14"/>
        <v>96.748659445527409</v>
      </c>
      <c r="BE25" s="34">
        <f t="shared" si="15"/>
        <v>53.699755493543407</v>
      </c>
      <c r="BF25" s="34">
        <f>VLOOKUP($AX25&amp;"_"&amp;$BC$14,データシート1!$A:$BT,MATCH($BC$12&amp;"_"&amp;BF$20,データシート1!$A$1:$BT$1,0),0)</f>
        <v>53.149620147692957</v>
      </c>
      <c r="BG25" s="34">
        <f>VLOOKUP($AX25&amp;"_"&amp;$BC$14,データシート1!$A:$BT,MATCH($BC$12&amp;"_"&amp;BG$20,データシート1!$A$1:$BT$1,0),0)</f>
        <v>0.55013534585044899</v>
      </c>
      <c r="BH25" s="34">
        <f>VLOOKUP($AX25&amp;"_"&amp;$BC$14,データシート1!$A:$BT,MATCH($BC$12&amp;"_"&amp;BH$20,データシート1!$A$1:$BT$1,0),0)</f>
        <v>0</v>
      </c>
      <c r="BI25" s="34">
        <f>VLOOKUP($AX25&amp;"_"&amp;$BC$14,データシート1!$A:$BT,MATCH($BC$12&amp;"_"&amp;BI$20,データシート1!$A$1:$BT$1,0),0)</f>
        <v>10.830600406691833</v>
      </c>
      <c r="BJ25" s="34">
        <f>VLOOKUP($AX25&amp;"_"&amp;$BC$14,データシート1!$A:$BT,MATCH($BC$12&amp;"_"&amp;BJ$20,データシート1!$A$1:$BT$1,0),0)</f>
        <v>15.632554477863922</v>
      </c>
      <c r="BK25" s="34">
        <f t="shared" si="1"/>
        <v>13.809353444676992</v>
      </c>
      <c r="BL25" s="34">
        <f t="shared" si="2"/>
        <v>12.849644560385336</v>
      </c>
      <c r="BM25" s="34">
        <f>VLOOKUP($AX25&amp;"_"&amp;$BC$14,データシート1!$A:$BT,MATCH($BC$12&amp;"_"&amp;BM$20,データシート1!$A$1:$BT$1,0),0)</f>
        <v>8.430718543937159</v>
      </c>
      <c r="BN25" s="34">
        <f>VLOOKUP($AX25&amp;"_"&amp;$BC$14,データシート1!$A:$BT,MATCH($BC$12&amp;"_"&amp;BN$20,データシート1!$A$1:$BT$1,0),0)</f>
        <v>4.418926016448177</v>
      </c>
      <c r="BO25" s="34">
        <f>VLOOKUP($AX25&amp;"_"&amp;$BC$14,データシート1!$A:$BT,MATCH($BC$12&amp;"_"&amp;BO$20,データシート1!$A$1:$BT$1,0),0)</f>
        <v>0.95970888429165602</v>
      </c>
      <c r="BP25" s="34">
        <f>VLOOKUP($AX25&amp;"_"&amp;$BC$14,データシート1!$A:$BT,MATCH($BC$12&amp;"_"&amp;BP$20,データシート1!$A$1:$BT$1,0),0)</f>
        <v>0</v>
      </c>
      <c r="BQ25" s="34">
        <f>VLOOKUP($AX25&amp;"_"&amp;$BC$14,データシート1!$A:$BT,MATCH($BC$12&amp;"_"&amp;BQ$20,データシート1!$A$1:$BT$1,0),0)</f>
        <v>2.7763956227512621</v>
      </c>
      <c r="BR25" s="35">
        <f t="shared" si="3"/>
        <v>96.748659445527409</v>
      </c>
      <c r="BT25" s="121" t="str">
        <f t="shared" si="4"/>
        <v>大山崎町</v>
      </c>
      <c r="BU25" s="33">
        <f t="shared" si="25"/>
        <v>96.748659445527409</v>
      </c>
      <c r="BV25" s="59">
        <f t="shared" si="16"/>
        <v>0.55504392310239803</v>
      </c>
      <c r="BW25" s="59">
        <f t="shared" si="5"/>
        <v>0.54935769086927655</v>
      </c>
      <c r="BX25" s="59">
        <f t="shared" si="5"/>
        <v>5.6862322331214608E-3</v>
      </c>
      <c r="BY25" s="59">
        <f t="shared" si="5"/>
        <v>0</v>
      </c>
      <c r="BZ25" s="59">
        <f t="shared" si="5"/>
        <v>0.11194574135458495</v>
      </c>
      <c r="CA25" s="59">
        <f t="shared" si="5"/>
        <v>0.16157902928531584</v>
      </c>
      <c r="CB25" s="59">
        <f t="shared" si="5"/>
        <v>0.14273431305218343</v>
      </c>
      <c r="CC25" s="59">
        <f t="shared" si="5"/>
        <v>0.13281470393520126</v>
      </c>
      <c r="CD25" s="59">
        <f t="shared" si="5"/>
        <v>8.7140417161892803E-2</v>
      </c>
      <c r="CE25" s="59">
        <f t="shared" si="5"/>
        <v>4.567428677330846E-2</v>
      </c>
      <c r="CF25" s="59">
        <f t="shared" si="5"/>
        <v>9.9196091169821612E-3</v>
      </c>
      <c r="CG25" s="59">
        <f t="shared" si="5"/>
        <v>0</v>
      </c>
      <c r="CH25" s="59">
        <f t="shared" si="5"/>
        <v>2.8696993205517867E-2</v>
      </c>
      <c r="CI25" s="122">
        <f t="shared" si="6"/>
        <v>1</v>
      </c>
      <c r="CK25" s="123" t="str">
        <f t="shared" si="7"/>
        <v>大山崎町</v>
      </c>
      <c r="CL25" s="124">
        <f t="shared" si="17"/>
        <v>53.699755493543407</v>
      </c>
      <c r="CM25" s="65">
        <f t="shared" si="18"/>
        <v>0.98762088416541605</v>
      </c>
      <c r="CN25" s="66">
        <f t="shared" si="19"/>
        <v>53.149620147692957</v>
      </c>
      <c r="CO25" s="65">
        <f t="shared" si="20"/>
        <v>0.99784344370901523</v>
      </c>
      <c r="CP25" s="66">
        <f t="shared" si="8"/>
        <v>0.55013534585044899</v>
      </c>
      <c r="CQ25" s="65">
        <f t="shared" si="21"/>
        <v>0</v>
      </c>
      <c r="CR25" s="66">
        <f t="shared" si="9"/>
        <v>0</v>
      </c>
      <c r="CS25" s="65">
        <f t="shared" si="22"/>
        <v>0</v>
      </c>
      <c r="CT25" s="66">
        <f t="shared" si="10"/>
        <v>10.830600406691833</v>
      </c>
      <c r="CU25" s="67">
        <f t="shared" si="23"/>
        <v>0.19186378612178134</v>
      </c>
      <c r="CV25" s="16"/>
      <c r="CW25" s="959">
        <f t="shared" si="24"/>
        <v>53.034999999999997</v>
      </c>
      <c r="CX25" s="962">
        <f>VLOOKUP($AX25&amp;"_"&amp;$CW$14,データシート1!$A:$BT,MATCH($CW$12&amp;"_"&amp;CX$20,データシート1!$A$1:$BT$1,0),0)</f>
        <v>53.034999999999997</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2.0779999999999998</v>
      </c>
      <c r="DB25" s="962">
        <f>VLOOKUP($AX25&amp;"_"&amp;$CW$14,データシート1!$A:$BT,MATCH($CW$12&amp;"_"&amp;DB$20,データシート1!$A$1:$BT$1,0),0)</f>
        <v>0</v>
      </c>
      <c r="DC25" s="962">
        <f>VLOOKUP($AX25&amp;"_"&amp;$CW$14,データシート1!$A:$BT,MATCH($CW$12&amp;"_"&amp;DC$20,データシート1!$A$1:$BT$1,0),0)</f>
        <v>0</v>
      </c>
      <c r="DD25" s="961">
        <f t="shared" si="11"/>
        <v>55.113</v>
      </c>
      <c r="DE25" s="16"/>
      <c r="DF25" s="125">
        <f>VLOOKUP($AX25&amp;"_"&amp;$DF$14,データシート1!$A:$BT,MATCH($DF$12&amp;"_"&amp;DF$20,データシート1!$A$1:$BT$1,0),0)</f>
        <v>4</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0.96</v>
      </c>
      <c r="DO25" s="127">
        <f t="shared" si="27"/>
        <v>0</v>
      </c>
      <c r="DP25" s="127">
        <f t="shared" si="13"/>
        <v>0</v>
      </c>
      <c r="DQ25" s="127">
        <f t="shared" si="13"/>
        <v>0.04</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27341</v>
      </c>
      <c r="AY26" s="18" t="str">
        <f>IF(IFERROR(比較地域マスタ!$Z11,"")=0,"",IFERROR(比較地域マスタ!$Z11,""))</f>
        <v>忠岡町</v>
      </c>
      <c r="BB26" s="110" t="str">
        <f t="shared" si="0"/>
        <v>27341</v>
      </c>
      <c r="BC26" s="1031" t="str">
        <f t="shared" si="0"/>
        <v>忠岡町</v>
      </c>
      <c r="BD26" s="34">
        <f t="shared" si="14"/>
        <v>90.578685405086546</v>
      </c>
      <c r="BE26" s="34">
        <f t="shared" si="15"/>
        <v>32.525492163027366</v>
      </c>
      <c r="BF26" s="34">
        <f>VLOOKUP($AX26&amp;"_"&amp;$BC$14,データシート1!$A:$BT,MATCH($BC$12&amp;"_"&amp;BF$20,データシート1!$A$1:$BT$1,0),0)</f>
        <v>31.943446374079269</v>
      </c>
      <c r="BG26" s="34">
        <f>VLOOKUP($AX26&amp;"_"&amp;$BC$14,データシート1!$A:$BT,MATCH($BC$12&amp;"_"&amp;BG$20,データシート1!$A$1:$BT$1,0),0)</f>
        <v>0.58204578894809822</v>
      </c>
      <c r="BH26" s="34">
        <f>VLOOKUP($AX26&amp;"_"&amp;$BC$14,データシート1!$A:$BT,MATCH($BC$12&amp;"_"&amp;BH$20,データシート1!$A$1:$BT$1,0),0)</f>
        <v>0</v>
      </c>
      <c r="BI26" s="34">
        <f>VLOOKUP($AX26&amp;"_"&amp;$BC$14,データシート1!$A:$BT,MATCH($BC$12&amp;"_"&amp;BI$20,データシート1!$A$1:$BT$1,0),0)</f>
        <v>12.348216767621402</v>
      </c>
      <c r="BJ26" s="34">
        <f>VLOOKUP($AX26&amp;"_"&amp;$BC$14,データシート1!$A:$BT,MATCH($BC$12&amp;"_"&amp;BJ$20,データシート1!$A$1:$BT$1,0),0)</f>
        <v>15.315040959803584</v>
      </c>
      <c r="BK26" s="34">
        <f t="shared" si="1"/>
        <v>28.731707207034205</v>
      </c>
      <c r="BL26" s="34">
        <f t="shared" si="2"/>
        <v>23.919058333052803</v>
      </c>
      <c r="BM26" s="34">
        <f>VLOOKUP($AX26&amp;"_"&amp;$BC$14,データシート1!$A:$BT,MATCH($BC$12&amp;"_"&amp;BM$20,データシート1!$A$1:$BT$1,0),0)</f>
        <v>10.885317558986412</v>
      </c>
      <c r="BN26" s="34">
        <f>VLOOKUP($AX26&amp;"_"&amp;$BC$14,データシート1!$A:$BT,MATCH($BC$12&amp;"_"&amp;BN$20,データシート1!$A$1:$BT$1,0),0)</f>
        <v>13.03374077406639</v>
      </c>
      <c r="BO26" s="34">
        <f>VLOOKUP($AX26&amp;"_"&amp;$BC$14,データシート1!$A:$BT,MATCH($BC$12&amp;"_"&amp;BO$20,データシート1!$A$1:$BT$1,0),0)</f>
        <v>0.98049469452514304</v>
      </c>
      <c r="BP26" s="34">
        <f>VLOOKUP($AX26&amp;"_"&amp;$BC$14,データシート1!$A:$BT,MATCH($BC$12&amp;"_"&amp;BP$20,データシート1!$A$1:$BT$1,0),0)</f>
        <v>3.8321541794562619</v>
      </c>
      <c r="BQ26" s="34">
        <f>VLOOKUP($AX26&amp;"_"&amp;$BC$14,データシート1!$A:$BT,MATCH($BC$12&amp;"_"&amp;BQ$20,データシート1!$A$1:$BT$1,0),0)</f>
        <v>1.6582283076</v>
      </c>
      <c r="BR26" s="35">
        <f t="shared" si="3"/>
        <v>90.578685405086546</v>
      </c>
      <c r="BT26" s="121" t="str">
        <f t="shared" si="4"/>
        <v>忠岡町</v>
      </c>
      <c r="BU26" s="33">
        <f t="shared" si="25"/>
        <v>90.578685405086546</v>
      </c>
      <c r="BV26" s="59">
        <f t="shared" si="16"/>
        <v>0.35908549585994393</v>
      </c>
      <c r="BW26" s="59">
        <f t="shared" si="5"/>
        <v>0.35265963765340153</v>
      </c>
      <c r="BX26" s="59">
        <f t="shared" si="5"/>
        <v>6.425858206542406E-3</v>
      </c>
      <c r="BY26" s="59">
        <f t="shared" si="5"/>
        <v>0</v>
      </c>
      <c r="BZ26" s="59">
        <f t="shared" si="5"/>
        <v>0.13632585538637076</v>
      </c>
      <c r="CA26" s="59">
        <f t="shared" si="5"/>
        <v>0.16907996501949177</v>
      </c>
      <c r="CB26" s="59">
        <f t="shared" si="5"/>
        <v>0.31720163610831942</v>
      </c>
      <c r="CC26" s="59">
        <f t="shared" si="5"/>
        <v>0.26406939144768821</v>
      </c>
      <c r="CD26" s="59">
        <f t="shared" si="5"/>
        <v>0.12017526540935131</v>
      </c>
      <c r="CE26" s="59">
        <f t="shared" si="5"/>
        <v>0.1438941260383369</v>
      </c>
      <c r="CF26" s="59">
        <f t="shared" si="5"/>
        <v>1.0824783889721613E-2</v>
      </c>
      <c r="CG26" s="59">
        <f t="shared" si="5"/>
        <v>4.2307460770909612E-2</v>
      </c>
      <c r="CH26" s="59">
        <f t="shared" si="5"/>
        <v>1.8307047625874248E-2</v>
      </c>
      <c r="CI26" s="122">
        <f t="shared" si="6"/>
        <v>1</v>
      </c>
      <c r="CK26" s="123" t="str">
        <f t="shared" si="7"/>
        <v>忠岡町</v>
      </c>
      <c r="CL26" s="124">
        <f t="shared" si="17"/>
        <v>32.525492163027366</v>
      </c>
      <c r="CM26" s="65">
        <f t="shared" si="18"/>
        <v>0.39578186658872749</v>
      </c>
      <c r="CN26" s="66">
        <f t="shared" si="19"/>
        <v>31.943446374079269</v>
      </c>
      <c r="CO26" s="65">
        <f t="shared" si="20"/>
        <v>0.40299346066947506</v>
      </c>
      <c r="CP26" s="66">
        <f t="shared" si="8"/>
        <v>0.58204578894809822</v>
      </c>
      <c r="CQ26" s="65">
        <f t="shared" si="21"/>
        <v>0</v>
      </c>
      <c r="CR26" s="66">
        <f t="shared" si="9"/>
        <v>0</v>
      </c>
      <c r="CS26" s="65">
        <f t="shared" si="22"/>
        <v>0</v>
      </c>
      <c r="CT26" s="66">
        <f t="shared" si="10"/>
        <v>12.348216767621402</v>
      </c>
      <c r="CU26" s="67">
        <f t="shared" si="23"/>
        <v>1</v>
      </c>
      <c r="CV26" s="16"/>
      <c r="CW26" s="959">
        <f t="shared" si="24"/>
        <v>12.872999999999999</v>
      </c>
      <c r="CX26" s="962">
        <f>VLOOKUP($AX26&amp;"_"&amp;$CW$14,データシート1!$A:$BT,MATCH($CW$12&amp;"_"&amp;CX$20,データシート1!$A$1:$BT$1,0),0)</f>
        <v>12.872999999999999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44.591000000000001</v>
      </c>
      <c r="DB26" s="962">
        <f>VLOOKUP($AX26&amp;"_"&amp;$CW$14,データシート1!$A:$BT,MATCH($CW$12&amp;"_"&amp;DB$20,データシート1!$A$1:$BT$1,0),0)</f>
        <v>0</v>
      </c>
      <c r="DC26" s="962">
        <f>VLOOKUP($AX26&amp;"_"&amp;$CW$14,データシート1!$A:$BT,MATCH($CW$12&amp;"_"&amp;DC$20,データシート1!$A$1:$BT$1,0),0)</f>
        <v>0</v>
      </c>
      <c r="DD26" s="961">
        <f t="shared" si="11"/>
        <v>57.463999999999999</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5</v>
      </c>
      <c r="DM26" s="16"/>
      <c r="DN26" s="126">
        <f t="shared" si="26"/>
        <v>0.22</v>
      </c>
      <c r="DO26" s="127">
        <f t="shared" si="27"/>
        <v>0</v>
      </c>
      <c r="DP26" s="127">
        <f t="shared" si="13"/>
        <v>0</v>
      </c>
      <c r="DQ26" s="127">
        <f t="shared" si="13"/>
        <v>0.78</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20323</v>
      </c>
      <c r="AY27" s="18" t="str">
        <f>IF(IFERROR(比較地域マスタ!$Z12,"")=0,"",IFERROR(比較地域マスタ!$Z12,""))</f>
        <v>御代田町</v>
      </c>
      <c r="BB27" s="110" t="str">
        <f t="shared" si="0"/>
        <v>20323</v>
      </c>
      <c r="BC27" s="1031" t="str">
        <f t="shared" si="0"/>
        <v>御代田町</v>
      </c>
      <c r="BD27" s="34">
        <f t="shared" si="14"/>
        <v>158.36888080819696</v>
      </c>
      <c r="BE27" s="34">
        <f t="shared" si="15"/>
        <v>85.579746418470691</v>
      </c>
      <c r="BF27" s="34">
        <f>VLOOKUP($AX27&amp;"_"&amp;$BC$14,データシート1!$A:$BT,MATCH($BC$12&amp;"_"&amp;BF$20,データシート1!$A$1:$BT$1,0),0)</f>
        <v>81.532809440780852</v>
      </c>
      <c r="BG27" s="34">
        <f>VLOOKUP($AX27&amp;"_"&amp;$BC$14,データシート1!$A:$BT,MATCH($BC$12&amp;"_"&amp;BG$20,データシート1!$A$1:$BT$1,0),0)</f>
        <v>0.83742700679434434</v>
      </c>
      <c r="BH27" s="34">
        <f>VLOOKUP($AX27&amp;"_"&amp;$BC$14,データシート1!$A:$BT,MATCH($BC$12&amp;"_"&amp;BH$20,データシート1!$A$1:$BT$1,0),0)</f>
        <v>3.2095099708954935</v>
      </c>
      <c r="BI27" s="34">
        <f>VLOOKUP($AX27&amp;"_"&amp;$BC$14,データシート1!$A:$BT,MATCH($BC$12&amp;"_"&amp;BI$20,データシート1!$A$1:$BT$1,0),0)</f>
        <v>11.327706487526163</v>
      </c>
      <c r="BJ27" s="34">
        <f>VLOOKUP($AX27&amp;"_"&amp;$BC$14,データシート1!$A:$BT,MATCH($BC$12&amp;"_"&amp;BJ$20,データシート1!$A$1:$BT$1,0),0)</f>
        <v>28.025013259074175</v>
      </c>
      <c r="BK27" s="34">
        <f t="shared" si="1"/>
        <v>32.841727030969153</v>
      </c>
      <c r="BL27" s="34">
        <f t="shared" si="2"/>
        <v>31.904497183025512</v>
      </c>
      <c r="BM27" s="34">
        <f>VLOOKUP($AX27&amp;"_"&amp;$BC$14,データシート1!$A:$BT,MATCH($BC$12&amp;"_"&amp;BM$20,データシート1!$A$1:$BT$1,0),0)</f>
        <v>15.316099834213745</v>
      </c>
      <c r="BN27" s="34">
        <f>VLOOKUP($AX27&amp;"_"&amp;$BC$14,データシート1!$A:$BT,MATCH($BC$12&amp;"_"&amp;BN$20,データシート1!$A$1:$BT$1,0),0)</f>
        <v>16.588397348811768</v>
      </c>
      <c r="BO27" s="34">
        <f>VLOOKUP($AX27&amp;"_"&amp;$BC$14,データシート1!$A:$BT,MATCH($BC$12&amp;"_"&amp;BO$20,データシート1!$A$1:$BT$1,0),0)</f>
        <v>0.93722984794364295</v>
      </c>
      <c r="BP27" s="34">
        <f>VLOOKUP($AX27&amp;"_"&amp;$BC$14,データシート1!$A:$BT,MATCH($BC$12&amp;"_"&amp;BP$20,データシート1!$A$1:$BT$1,0),0)</f>
        <v>0</v>
      </c>
      <c r="BQ27" s="34">
        <f>VLOOKUP($AX27&amp;"_"&amp;$BC$14,データシート1!$A:$BT,MATCH($BC$12&amp;"_"&amp;BQ$20,データシート1!$A$1:$BT$1,0),0)</f>
        <v>0.59468761215678045</v>
      </c>
      <c r="BR27" s="35">
        <f t="shared" si="3"/>
        <v>158.36888080819696</v>
      </c>
      <c r="BT27" s="121" t="str">
        <f t="shared" si="4"/>
        <v>御代田町</v>
      </c>
      <c r="BU27" s="33">
        <f t="shared" si="25"/>
        <v>158.36888080819696</v>
      </c>
      <c r="BV27" s="59">
        <f t="shared" si="16"/>
        <v>0.54038234015253073</v>
      </c>
      <c r="BW27" s="59">
        <f t="shared" si="5"/>
        <v>0.51482847529576548</v>
      </c>
      <c r="BX27" s="59">
        <f t="shared" si="5"/>
        <v>5.2878255028433602E-3</v>
      </c>
      <c r="BY27" s="59">
        <f t="shared" si="5"/>
        <v>2.0266039353921943E-2</v>
      </c>
      <c r="BZ27" s="59">
        <f t="shared" si="5"/>
        <v>7.1527350763091677E-2</v>
      </c>
      <c r="CA27" s="59">
        <f t="shared" si="5"/>
        <v>0.17696035430733206</v>
      </c>
      <c r="CB27" s="59">
        <f t="shared" si="5"/>
        <v>0.20737487607015601</v>
      </c>
      <c r="CC27" s="59">
        <f t="shared" si="5"/>
        <v>0.20145685831843158</v>
      </c>
      <c r="CD27" s="59">
        <f t="shared" si="5"/>
        <v>9.6711549365328373E-2</v>
      </c>
      <c r="CE27" s="59">
        <f t="shared" si="5"/>
        <v>0.1047453089531032</v>
      </c>
      <c r="CF27" s="59">
        <f t="shared" si="5"/>
        <v>5.9180177517244486E-3</v>
      </c>
      <c r="CG27" s="59">
        <f t="shared" si="5"/>
        <v>0</v>
      </c>
      <c r="CH27" s="59">
        <f t="shared" si="5"/>
        <v>3.7550787068894929E-3</v>
      </c>
      <c r="CI27" s="122">
        <f t="shared" si="6"/>
        <v>1</v>
      </c>
      <c r="CK27" s="123" t="str">
        <f t="shared" si="7"/>
        <v>御代田町</v>
      </c>
      <c r="CL27" s="124">
        <f t="shared" si="17"/>
        <v>85.579746418470691</v>
      </c>
      <c r="CM27" s="65">
        <f t="shared" si="18"/>
        <v>0.21461853731358857</v>
      </c>
      <c r="CN27" s="66">
        <f t="shared" si="19"/>
        <v>81.532809440780852</v>
      </c>
      <c r="CO27" s="65">
        <f t="shared" si="20"/>
        <v>0.22527127577199918</v>
      </c>
      <c r="CP27" s="66">
        <f t="shared" si="8"/>
        <v>0.83742700679434434</v>
      </c>
      <c r="CQ27" s="65">
        <f t="shared" si="21"/>
        <v>0</v>
      </c>
      <c r="CR27" s="66">
        <f t="shared" si="9"/>
        <v>3.2095099708954935</v>
      </c>
      <c r="CS27" s="65">
        <f t="shared" si="22"/>
        <v>0</v>
      </c>
      <c r="CT27" s="66">
        <f t="shared" si="10"/>
        <v>11.327706487526163</v>
      </c>
      <c r="CU27" s="67">
        <f t="shared" si="23"/>
        <v>0</v>
      </c>
      <c r="CV27" s="16"/>
      <c r="CW27" s="959">
        <f t="shared" si="24"/>
        <v>18.367000000000001</v>
      </c>
      <c r="CX27" s="962">
        <f>VLOOKUP($AX27&amp;"_"&amp;$CW$14,データシート1!$A:$BT,MATCH($CW$12&amp;"_"&amp;CX$20,データシート1!$A$1:$BT$1,0),0)</f>
        <v>18.367000000000001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18.367000000000001</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02445</v>
      </c>
      <c r="AY28" s="18" t="str">
        <f>IF(IFERROR(比較地域マスタ!$Z13,"")=0,"",IFERROR(比較地域マスタ!$Z13,""))</f>
        <v>南部町</v>
      </c>
      <c r="BB28" s="110" t="str">
        <f t="shared" si="0"/>
        <v>02445</v>
      </c>
      <c r="BC28" s="1031" t="str">
        <f t="shared" si="0"/>
        <v>南部町</v>
      </c>
      <c r="BD28" s="34">
        <f t="shared" si="14"/>
        <v>132.08002662895126</v>
      </c>
      <c r="BE28" s="34">
        <f t="shared" si="15"/>
        <v>43.784016728044939</v>
      </c>
      <c r="BF28" s="34">
        <f>VLOOKUP($AX28&amp;"_"&amp;$BC$14,データシート1!$A:$BT,MATCH($BC$12&amp;"_"&amp;BF$20,データシート1!$A$1:$BT$1,0),0)</f>
        <v>36.891054922817901</v>
      </c>
      <c r="BG28" s="34">
        <f>VLOOKUP($AX28&amp;"_"&amp;$BC$14,データシート1!$A:$BT,MATCH($BC$12&amp;"_"&amp;BG$20,データシート1!$A$1:$BT$1,0),0)</f>
        <v>1.8274061032808688</v>
      </c>
      <c r="BH28" s="34">
        <f>VLOOKUP($AX28&amp;"_"&amp;$BC$14,データシート1!$A:$BT,MATCH($BC$12&amp;"_"&amp;BH$20,データシート1!$A$1:$BT$1,0),0)</f>
        <v>5.0655557019461641</v>
      </c>
      <c r="BI28" s="34">
        <f>VLOOKUP($AX28&amp;"_"&amp;$BC$14,データシート1!$A:$BT,MATCH($BC$12&amp;"_"&amp;BI$20,データシート1!$A$1:$BT$1,0),0)</f>
        <v>14.686415639629271</v>
      </c>
      <c r="BJ28" s="34">
        <f>VLOOKUP($AX28&amp;"_"&amp;$BC$14,データシート1!$A:$BT,MATCH($BC$12&amp;"_"&amp;BJ$20,データシート1!$A$1:$BT$1,0),0)</f>
        <v>34.537249652090246</v>
      </c>
      <c r="BK28" s="34">
        <f t="shared" si="1"/>
        <v>36.645053773068874</v>
      </c>
      <c r="BL28" s="34">
        <f t="shared" si="2"/>
        <v>35.634898427985831</v>
      </c>
      <c r="BM28" s="34">
        <f>VLOOKUP($AX28&amp;"_"&amp;$BC$14,データシート1!$A:$BT,MATCH($BC$12&amp;"_"&amp;BM$20,データシート1!$A$1:$BT$1,0),0)</f>
        <v>14.279079320103786</v>
      </c>
      <c r="BN28" s="34">
        <f>VLOOKUP($AX28&amp;"_"&amp;$BC$14,データシート1!$A:$BT,MATCH($BC$12&amp;"_"&amp;BN$20,データシート1!$A$1:$BT$1,0),0)</f>
        <v>21.355819107882041</v>
      </c>
      <c r="BO28" s="34">
        <f>VLOOKUP($AX28&amp;"_"&amp;$BC$14,データシート1!$A:$BT,MATCH($BC$12&amp;"_"&amp;BO$20,データシート1!$A$1:$BT$1,0),0)</f>
        <v>1.0101553450830401</v>
      </c>
      <c r="BP28" s="34">
        <f>VLOOKUP($AX28&amp;"_"&amp;$BC$14,データシート1!$A:$BT,MATCH($BC$12&amp;"_"&amp;BP$20,データシート1!$A$1:$BT$1,0),0)</f>
        <v>0</v>
      </c>
      <c r="BQ28" s="34">
        <f>VLOOKUP($AX28&amp;"_"&amp;$BC$14,データシート1!$A:$BT,MATCH($BC$12&amp;"_"&amp;BQ$20,データシート1!$A$1:$BT$1,0),0)</f>
        <v>2.4272908361179359</v>
      </c>
      <c r="BR28" s="35">
        <f t="shared" si="3"/>
        <v>132.08002662895126</v>
      </c>
      <c r="BT28" s="121" t="str">
        <f t="shared" si="4"/>
        <v>南部町</v>
      </c>
      <c r="BU28" s="33">
        <f t="shared" si="25"/>
        <v>132.08002662895126</v>
      </c>
      <c r="BV28" s="59">
        <f t="shared" si="16"/>
        <v>0.33149612280928864</v>
      </c>
      <c r="BW28" s="59">
        <f t="shared" si="5"/>
        <v>0.27930835467239051</v>
      </c>
      <c r="BX28" s="59">
        <f t="shared" si="5"/>
        <v>1.3835597629114278E-2</v>
      </c>
      <c r="BY28" s="59">
        <f t="shared" si="5"/>
        <v>3.8352170507783806E-2</v>
      </c>
      <c r="BZ28" s="59">
        <f t="shared" si="5"/>
        <v>0.11119331222492412</v>
      </c>
      <c r="CA28" s="59">
        <f t="shared" si="5"/>
        <v>0.26148730079465216</v>
      </c>
      <c r="CB28" s="59">
        <f t="shared" si="5"/>
        <v>0.27744583877178342</v>
      </c>
      <c r="CC28" s="59">
        <f t="shared" si="5"/>
        <v>0.26979778349147338</v>
      </c>
      <c r="CD28" s="59">
        <f t="shared" si="5"/>
        <v>0.108109300736421</v>
      </c>
      <c r="CE28" s="59">
        <f t="shared" si="5"/>
        <v>0.16168848275505235</v>
      </c>
      <c r="CF28" s="59">
        <f t="shared" si="5"/>
        <v>7.6480552803100304E-3</v>
      </c>
      <c r="CG28" s="59">
        <f t="shared" si="5"/>
        <v>0</v>
      </c>
      <c r="CH28" s="59">
        <f t="shared" si="5"/>
        <v>1.8377425399351686E-2</v>
      </c>
      <c r="CI28" s="122">
        <f t="shared" si="6"/>
        <v>1</v>
      </c>
      <c r="CK28" s="123" t="str">
        <f t="shared" si="7"/>
        <v>南部町</v>
      </c>
      <c r="CL28" s="124">
        <f t="shared" si="17"/>
        <v>43.784016728044939</v>
      </c>
      <c r="CM28" s="65">
        <f t="shared" si="18"/>
        <v>0</v>
      </c>
      <c r="CN28" s="66">
        <f t="shared" si="19"/>
        <v>36.891054922817901</v>
      </c>
      <c r="CO28" s="65">
        <f t="shared" si="20"/>
        <v>0</v>
      </c>
      <c r="CP28" s="66">
        <f t="shared" si="8"/>
        <v>1.8274061032808688</v>
      </c>
      <c r="CQ28" s="65">
        <f t="shared" si="21"/>
        <v>0</v>
      </c>
      <c r="CR28" s="66">
        <f t="shared" si="9"/>
        <v>5.0655557019461641</v>
      </c>
      <c r="CS28" s="65">
        <f t="shared" si="22"/>
        <v>0</v>
      </c>
      <c r="CT28" s="66">
        <f t="shared" si="10"/>
        <v>14.686415639629271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45207</v>
      </c>
      <c r="AY29" s="18" t="str">
        <f>IF(IFERROR(比較地域マスタ!$Z14,"")=0,"",IFERROR(比較地域マスタ!$Z14,""))</f>
        <v>串間市</v>
      </c>
      <c r="BB29" s="110" t="str">
        <f t="shared" si="0"/>
        <v>45207</v>
      </c>
      <c r="BC29" s="1031" t="str">
        <f t="shared" si="0"/>
        <v>串間市</v>
      </c>
      <c r="BD29" s="34">
        <f t="shared" si="14"/>
        <v>93.909321237970289</v>
      </c>
      <c r="BE29" s="34">
        <f t="shared" si="15"/>
        <v>22.259303555215791</v>
      </c>
      <c r="BF29" s="34">
        <f>VLOOKUP($AX29&amp;"_"&amp;$BC$14,データシート1!$A:$BT,MATCH($BC$12&amp;"_"&amp;BF$20,データシート1!$A$1:$BT$1,0),0)</f>
        <v>3.9276099309828836</v>
      </c>
      <c r="BG29" s="34">
        <f>VLOOKUP($AX29&amp;"_"&amp;$BC$14,データシート1!$A:$BT,MATCH($BC$12&amp;"_"&amp;BG$20,データシート1!$A$1:$BT$1,0),0)</f>
        <v>0.82510466578306785</v>
      </c>
      <c r="BH29" s="34">
        <f>VLOOKUP($AX29&amp;"_"&amp;$BC$14,データシート1!$A:$BT,MATCH($BC$12&amp;"_"&amp;BH$20,データシート1!$A$1:$BT$1,0),0)</f>
        <v>17.506588958449839</v>
      </c>
      <c r="BI29" s="34">
        <f>VLOOKUP($AX29&amp;"_"&amp;$BC$14,データシート1!$A:$BT,MATCH($BC$12&amp;"_"&amp;BI$20,データシート1!$A$1:$BT$1,0),0)</f>
        <v>15.748105850759815</v>
      </c>
      <c r="BJ29" s="34">
        <f>VLOOKUP($AX29&amp;"_"&amp;$BC$14,データシート1!$A:$BT,MATCH($BC$12&amp;"_"&amp;BJ$20,データシート1!$A$1:$BT$1,0),0)</f>
        <v>15.832109254706555</v>
      </c>
      <c r="BK29" s="34">
        <f t="shared" si="1"/>
        <v>40.069802577288122</v>
      </c>
      <c r="BL29" s="34">
        <f t="shared" si="2"/>
        <v>38.294258361642378</v>
      </c>
      <c r="BM29" s="34">
        <f>VLOOKUP($AX29&amp;"_"&amp;$BC$14,データシート1!$A:$BT,MATCH($BC$12&amp;"_"&amp;BM$20,データシート1!$A$1:$BT$1,0),0)</f>
        <v>14.601194473241481</v>
      </c>
      <c r="BN29" s="34">
        <f>VLOOKUP($AX29&amp;"_"&amp;$BC$14,データシート1!$A:$BT,MATCH($BC$12&amp;"_"&amp;BN$20,データシート1!$A$1:$BT$1,0),0)</f>
        <v>23.6930638884009</v>
      </c>
      <c r="BO29" s="34">
        <f>VLOOKUP($AX29&amp;"_"&amp;$BC$14,データシート1!$A:$BT,MATCH($BC$12&amp;"_"&amp;BO$20,データシート1!$A$1:$BT$1,0),0)</f>
        <v>1.015585346071</v>
      </c>
      <c r="BP29" s="34">
        <f>VLOOKUP($AX29&amp;"_"&amp;$BC$14,データシート1!$A:$BT,MATCH($BC$12&amp;"_"&amp;BP$20,データシート1!$A$1:$BT$1,0),0)</f>
        <v>0.75995886957474712</v>
      </c>
      <c r="BQ29" s="34">
        <f>VLOOKUP($AX29&amp;"_"&amp;$BC$14,データシート1!$A:$BT,MATCH($BC$12&amp;"_"&amp;BQ$20,データシート1!$A$1:$BT$1,0),0)</f>
        <v>0</v>
      </c>
      <c r="BR29" s="35">
        <f t="shared" si="3"/>
        <v>93.909321237970289</v>
      </c>
      <c r="BT29" s="121" t="str">
        <f t="shared" si="4"/>
        <v>串間市</v>
      </c>
      <c r="BU29" s="33">
        <f t="shared" si="25"/>
        <v>93.909321237970289</v>
      </c>
      <c r="BV29" s="59">
        <f t="shared" si="16"/>
        <v>0.23702975659689576</v>
      </c>
      <c r="BW29" s="59">
        <f t="shared" si="5"/>
        <v>4.1823430083475416E-2</v>
      </c>
      <c r="BX29" s="59">
        <f t="shared" si="5"/>
        <v>8.7861849591289974E-3</v>
      </c>
      <c r="BY29" s="59">
        <f t="shared" si="5"/>
        <v>0.18642014155429135</v>
      </c>
      <c r="BZ29" s="59">
        <f t="shared" si="5"/>
        <v>0.16769481072974038</v>
      </c>
      <c r="CA29" s="59">
        <f t="shared" si="5"/>
        <v>0.168589326874031</v>
      </c>
      <c r="CB29" s="59">
        <f t="shared" si="5"/>
        <v>0.4266861057993328</v>
      </c>
      <c r="CC29" s="59">
        <f t="shared" si="5"/>
        <v>0.40777909856895961</v>
      </c>
      <c r="CD29" s="59">
        <f t="shared" si="5"/>
        <v>0.15548184440862289</v>
      </c>
      <c r="CE29" s="59">
        <f t="shared" si="5"/>
        <v>0.25229725416033677</v>
      </c>
      <c r="CF29" s="59">
        <f t="shared" si="5"/>
        <v>1.0814531855655337E-2</v>
      </c>
      <c r="CG29" s="59">
        <f t="shared" si="5"/>
        <v>8.0924753747178991E-3</v>
      </c>
      <c r="CH29" s="59">
        <f t="shared" si="5"/>
        <v>0</v>
      </c>
      <c r="CI29" s="122">
        <f t="shared" si="6"/>
        <v>1</v>
      </c>
      <c r="CK29" s="123" t="str">
        <f t="shared" si="7"/>
        <v>串間市</v>
      </c>
      <c r="CL29" s="124">
        <f t="shared" si="17"/>
        <v>22.259303555215791</v>
      </c>
      <c r="CM29" s="65">
        <f t="shared" si="18"/>
        <v>0</v>
      </c>
      <c r="CN29" s="66">
        <f t="shared" si="19"/>
        <v>3.9276099309828836</v>
      </c>
      <c r="CO29" s="65">
        <f t="shared" si="20"/>
        <v>0</v>
      </c>
      <c r="CP29" s="66">
        <f t="shared" si="8"/>
        <v>0.82510466578306785</v>
      </c>
      <c r="CQ29" s="65">
        <f t="shared" si="21"/>
        <v>0</v>
      </c>
      <c r="CR29" s="66">
        <f t="shared" si="9"/>
        <v>17.506588958449839</v>
      </c>
      <c r="CS29" s="65">
        <f t="shared" si="22"/>
        <v>0</v>
      </c>
      <c r="CT29" s="66">
        <f t="shared" si="10"/>
        <v>15.748105850759815</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01400</v>
      </c>
      <c r="AY30" s="18" t="str">
        <f>IF(IFERROR(比較地域マスタ!$Z15,"")=0,"",IFERROR(比較地域マスタ!$Z15,""))</f>
        <v>倶知安町</v>
      </c>
      <c r="BB30" s="110" t="str">
        <f t="shared" si="0"/>
        <v>01400</v>
      </c>
      <c r="BC30" s="1031" t="str">
        <f t="shared" si="0"/>
        <v>倶知安町</v>
      </c>
      <c r="BD30" s="34">
        <f t="shared" si="14"/>
        <v>126.50722602808713</v>
      </c>
      <c r="BE30" s="34">
        <f t="shared" si="15"/>
        <v>24.690192660269364</v>
      </c>
      <c r="BF30" s="34">
        <f>VLOOKUP($AX30&amp;"_"&amp;$BC$14,データシート1!$A:$BT,MATCH($BC$12&amp;"_"&amp;BF$20,データシート1!$A$1:$BT$1,0),0)</f>
        <v>13.628264133962135</v>
      </c>
      <c r="BG30" s="34">
        <f>VLOOKUP($AX30&amp;"_"&amp;$BC$14,データシート1!$A:$BT,MATCH($BC$12&amp;"_"&amp;BG$20,データシート1!$A$1:$BT$1,0),0)</f>
        <v>1.6173595501867442</v>
      </c>
      <c r="BH30" s="34">
        <f>VLOOKUP($AX30&amp;"_"&amp;$BC$14,データシート1!$A:$BT,MATCH($BC$12&amp;"_"&amp;BH$20,データシート1!$A$1:$BT$1,0),0)</f>
        <v>9.4445689761204843</v>
      </c>
      <c r="BI30" s="34">
        <f>VLOOKUP($AX30&amp;"_"&amp;$BC$14,データシート1!$A:$BT,MATCH($BC$12&amp;"_"&amp;BI$20,データシート1!$A$1:$BT$1,0),0)</f>
        <v>36.195796743292469</v>
      </c>
      <c r="BJ30" s="34">
        <f>VLOOKUP($AX30&amp;"_"&amp;$BC$14,データシート1!$A:$BT,MATCH($BC$12&amp;"_"&amp;BJ$20,データシート1!$A$1:$BT$1,0),0)</f>
        <v>34.990231765069581</v>
      </c>
      <c r="BK30" s="34">
        <f t="shared" si="1"/>
        <v>30.631004859455718</v>
      </c>
      <c r="BL30" s="34">
        <f t="shared" si="2"/>
        <v>29.767517928155037</v>
      </c>
      <c r="BM30" s="34">
        <f>VLOOKUP($AX30&amp;"_"&amp;$BC$14,データシート1!$A:$BT,MATCH($BC$12&amp;"_"&amp;BM$20,データシート1!$A$1:$BT$1,0),0)</f>
        <v>13.304579046687223</v>
      </c>
      <c r="BN30" s="34">
        <f>VLOOKUP($AX30&amp;"_"&amp;$BC$14,データシート1!$A:$BT,MATCH($BC$12&amp;"_"&amp;BN$20,データシート1!$A$1:$BT$1,0),0)</f>
        <v>16.462938881467814</v>
      </c>
      <c r="BO30" s="34">
        <f>VLOOKUP($AX30&amp;"_"&amp;$BC$14,データシート1!$A:$BT,MATCH($BC$12&amp;"_"&amp;BO$20,データシート1!$A$1:$BT$1,0),0)</f>
        <v>0.86348693130068199</v>
      </c>
      <c r="BP30" s="34">
        <f>VLOOKUP($AX30&amp;"_"&amp;$BC$14,データシート1!$A:$BT,MATCH($BC$12&amp;"_"&amp;BP$20,データシート1!$A$1:$BT$1,0),0)</f>
        <v>0</v>
      </c>
      <c r="BQ30" s="34">
        <f>VLOOKUP($AX30&amp;"_"&amp;$BC$14,データシート1!$A:$BT,MATCH($BC$12&amp;"_"&amp;BQ$20,データシート1!$A$1:$BT$1,0),0)</f>
        <v>0</v>
      </c>
      <c r="BR30" s="35">
        <f t="shared" si="3"/>
        <v>126.50722602808713</v>
      </c>
      <c r="BT30" s="121" t="str">
        <f t="shared" si="4"/>
        <v>倶知安町</v>
      </c>
      <c r="BU30" s="33">
        <f t="shared" si="25"/>
        <v>126.50722602808713</v>
      </c>
      <c r="BV30" s="59">
        <f t="shared" si="16"/>
        <v>0.19516824007181729</v>
      </c>
      <c r="BW30" s="59">
        <f t="shared" si="5"/>
        <v>0.10772715964016465</v>
      </c>
      <c r="BX30" s="59">
        <f t="shared" si="5"/>
        <v>1.2784720691193229E-2</v>
      </c>
      <c r="BY30" s="59">
        <f t="shared" si="5"/>
        <v>7.4656359740459421E-2</v>
      </c>
      <c r="BZ30" s="59">
        <f t="shared" si="5"/>
        <v>0.2861164368212159</v>
      </c>
      <c r="CA30" s="59">
        <f t="shared" si="5"/>
        <v>0.27658682324834988</v>
      </c>
      <c r="CB30" s="59">
        <f t="shared" si="5"/>
        <v>0.24212849985861695</v>
      </c>
      <c r="CC30" s="59">
        <f t="shared" si="5"/>
        <v>0.23530290610866808</v>
      </c>
      <c r="CD30" s="59">
        <f t="shared" si="5"/>
        <v>0.10516853040262966</v>
      </c>
      <c r="CE30" s="59">
        <f t="shared" si="5"/>
        <v>0.13013437570603842</v>
      </c>
      <c r="CF30" s="59">
        <f t="shared" si="5"/>
        <v>6.8255937499488812E-3</v>
      </c>
      <c r="CG30" s="59">
        <f t="shared" si="5"/>
        <v>0</v>
      </c>
      <c r="CH30" s="59">
        <f t="shared" si="5"/>
        <v>0</v>
      </c>
      <c r="CI30" s="122">
        <f t="shared" si="6"/>
        <v>1</v>
      </c>
      <c r="CK30" s="123" t="str">
        <f t="shared" si="7"/>
        <v>倶知安町</v>
      </c>
      <c r="CL30" s="124">
        <f t="shared" si="17"/>
        <v>24.690192660269364</v>
      </c>
      <c r="CM30" s="65">
        <f t="shared" si="18"/>
        <v>0.41486108030589386</v>
      </c>
      <c r="CN30" s="66">
        <f t="shared" si="19"/>
        <v>13.628264133962135</v>
      </c>
      <c r="CO30" s="65">
        <f t="shared" si="20"/>
        <v>0.75159975616220032</v>
      </c>
      <c r="CP30" s="66">
        <f t="shared" si="8"/>
        <v>1.6173595501867442</v>
      </c>
      <c r="CQ30" s="65">
        <f t="shared" si="21"/>
        <v>0</v>
      </c>
      <c r="CR30" s="66">
        <f t="shared" si="9"/>
        <v>9.4445689761204843</v>
      </c>
      <c r="CS30" s="65">
        <f t="shared" si="22"/>
        <v>0</v>
      </c>
      <c r="CT30" s="66">
        <f t="shared" si="10"/>
        <v>36.195796743292469</v>
      </c>
      <c r="CU30" s="67">
        <f t="shared" si="23"/>
        <v>0.17938546970107058</v>
      </c>
      <c r="CV30" s="16"/>
      <c r="CW30" s="959">
        <f t="shared" si="24"/>
        <v>10.243</v>
      </c>
      <c r="CX30" s="962">
        <f>VLOOKUP($AX30&amp;"_"&amp;$CW$14,データシート1!$A:$BT,MATCH($CW$12&amp;"_"&amp;CX$20,データシート1!$A$1:$BT$1,0),0)</f>
        <v>10.243</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6.4930000000000003</v>
      </c>
      <c r="DB30" s="962">
        <f>VLOOKUP($AX30&amp;"_"&amp;$CW$14,データシート1!$A:$BT,MATCH($CW$12&amp;"_"&amp;DB$20,データシート1!$A$1:$BT$1,0),0)</f>
        <v>0</v>
      </c>
      <c r="DC30" s="962">
        <f>VLOOKUP($AX30&amp;"_"&amp;$CW$14,データシート1!$A:$BT,MATCH($CW$12&amp;"_"&amp;DC$20,データシート1!$A$1:$BT$1,0),0)</f>
        <v>0</v>
      </c>
      <c r="DD30" s="961">
        <f t="shared" si="11"/>
        <v>16.736000000000001</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3</v>
      </c>
      <c r="DM30" s="16"/>
      <c r="DN30" s="126">
        <f t="shared" si="26"/>
        <v>0.61</v>
      </c>
      <c r="DO30" s="127">
        <f t="shared" si="27"/>
        <v>0</v>
      </c>
      <c r="DP30" s="127">
        <f t="shared" si="13"/>
        <v>0</v>
      </c>
      <c r="DQ30" s="127">
        <f t="shared" si="13"/>
        <v>0.39</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02408</v>
      </c>
      <c r="AY31" s="18" t="str">
        <f>IF(IFERROR(比較地域マスタ!$Z16,"")=0,"",IFERROR(比較地域マスタ!$Z16,""))</f>
        <v>東北町</v>
      </c>
      <c r="BB31" s="110" t="str">
        <f t="shared" si="0"/>
        <v>02408</v>
      </c>
      <c r="BC31" s="1031" t="str">
        <f t="shared" si="0"/>
        <v>東北町</v>
      </c>
      <c r="BD31" s="34">
        <f t="shared" si="14"/>
        <v>124.60712197928312</v>
      </c>
      <c r="BE31" s="34">
        <f t="shared" si="15"/>
        <v>33.216578527760142</v>
      </c>
      <c r="BF31" s="34">
        <f>VLOOKUP($AX31&amp;"_"&amp;$BC$14,データシート1!$A:$BT,MATCH($BC$12&amp;"_"&amp;BF$20,データシート1!$A$1:$BT$1,0),0)</f>
        <v>14.935526860026844</v>
      </c>
      <c r="BG31" s="34">
        <f>VLOOKUP($AX31&amp;"_"&amp;$BC$14,データシート1!$A:$BT,MATCH($BC$12&amp;"_"&amp;BG$20,データシート1!$A$1:$BT$1,0),0)</f>
        <v>3.046861927065573</v>
      </c>
      <c r="BH31" s="34">
        <f>VLOOKUP($AX31&amp;"_"&amp;$BC$14,データシート1!$A:$BT,MATCH($BC$12&amp;"_"&amp;BH$20,データシート1!$A$1:$BT$1,0),0)</f>
        <v>15.234189740667722</v>
      </c>
      <c r="BI31" s="34">
        <f>VLOOKUP($AX31&amp;"_"&amp;$BC$14,データシート1!$A:$BT,MATCH($BC$12&amp;"_"&amp;BI$20,データシート1!$A$1:$BT$1,0),0)</f>
        <v>17.879847382268107</v>
      </c>
      <c r="BJ31" s="34">
        <f>VLOOKUP($AX31&amp;"_"&amp;$BC$14,データシート1!$A:$BT,MATCH($BC$12&amp;"_"&amp;BJ$20,データシート1!$A$1:$BT$1,0),0)</f>
        <v>33.501684463961219</v>
      </c>
      <c r="BK31" s="34">
        <f t="shared" si="1"/>
        <v>38.110342708676669</v>
      </c>
      <c r="BL31" s="34">
        <f t="shared" si="2"/>
        <v>37.12161543200849</v>
      </c>
      <c r="BM31" s="34">
        <f>VLOOKUP($AX31&amp;"_"&amp;$BC$14,データシート1!$A:$BT,MATCH($BC$12&amp;"_"&amp;BM$20,データシート1!$A$1:$BT$1,0),0)</f>
        <v>13.869979484262245</v>
      </c>
      <c r="BN31" s="34">
        <f>VLOOKUP($AX31&amp;"_"&amp;$BC$14,データシート1!$A:$BT,MATCH($BC$12&amp;"_"&amp;BN$20,データシート1!$A$1:$BT$1,0),0)</f>
        <v>23.251635947746244</v>
      </c>
      <c r="BO31" s="34">
        <f>VLOOKUP($AX31&amp;"_"&amp;$BC$14,データシート1!$A:$BT,MATCH($BC$12&amp;"_"&amp;BO$20,データシート1!$A$1:$BT$1,0),0)</f>
        <v>0.98872727666818205</v>
      </c>
      <c r="BP31" s="34">
        <f>VLOOKUP($AX31&amp;"_"&amp;$BC$14,データシート1!$A:$BT,MATCH($BC$12&amp;"_"&amp;BP$20,データシート1!$A$1:$BT$1,0),0)</f>
        <v>0</v>
      </c>
      <c r="BQ31" s="34">
        <f>VLOOKUP($AX31&amp;"_"&amp;$BC$14,データシート1!$A:$BT,MATCH($BC$12&amp;"_"&amp;BQ$20,データシート1!$A$1:$BT$1,0),0)</f>
        <v>1.8986688966169829</v>
      </c>
      <c r="BR31" s="35">
        <f t="shared" si="3"/>
        <v>124.60712197928312</v>
      </c>
      <c r="BT31" s="121" t="str">
        <f t="shared" si="4"/>
        <v>東北町</v>
      </c>
      <c r="BU31" s="33">
        <f t="shared" si="25"/>
        <v>124.60712197928312</v>
      </c>
      <c r="BV31" s="59">
        <f t="shared" si="16"/>
        <v>0.2665704656374509</v>
      </c>
      <c r="BW31" s="59">
        <f t="shared" si="5"/>
        <v>0.11986094071340471</v>
      </c>
      <c r="BX31" s="59">
        <f t="shared" si="5"/>
        <v>2.4451747850914467E-2</v>
      </c>
      <c r="BY31" s="59">
        <f t="shared" si="5"/>
        <v>0.12225777707313167</v>
      </c>
      <c r="BZ31" s="59">
        <f t="shared" si="5"/>
        <v>0.14348977087554246</v>
      </c>
      <c r="CA31" s="59">
        <f t="shared" si="5"/>
        <v>0.26885850448846038</v>
      </c>
      <c r="CB31" s="59">
        <f t="shared" si="5"/>
        <v>0.30584401680517748</v>
      </c>
      <c r="CC31" s="59">
        <f t="shared" si="5"/>
        <v>0.29790925945773983</v>
      </c>
      <c r="CD31" s="59">
        <f t="shared" si="5"/>
        <v>0.11130968490363043</v>
      </c>
      <c r="CE31" s="59">
        <f t="shared" si="5"/>
        <v>0.18659957455410939</v>
      </c>
      <c r="CF31" s="59">
        <f t="shared" si="5"/>
        <v>7.9347573474376973E-3</v>
      </c>
      <c r="CG31" s="59">
        <f t="shared" si="5"/>
        <v>0</v>
      </c>
      <c r="CH31" s="59">
        <f t="shared" si="5"/>
        <v>1.5237242193368779E-2</v>
      </c>
      <c r="CI31" s="122">
        <f t="shared" si="6"/>
        <v>1</v>
      </c>
      <c r="CK31" s="123" t="str">
        <f t="shared" si="7"/>
        <v>東北町</v>
      </c>
      <c r="CL31" s="124">
        <f t="shared" si="17"/>
        <v>33.216578527760142</v>
      </c>
      <c r="CM31" s="65">
        <f t="shared" si="18"/>
        <v>0</v>
      </c>
      <c r="CN31" s="66">
        <f t="shared" si="19"/>
        <v>14.935526860026844</v>
      </c>
      <c r="CO31" s="65">
        <f t="shared" si="20"/>
        <v>0</v>
      </c>
      <c r="CP31" s="66">
        <f t="shared" si="8"/>
        <v>3.046861927065573</v>
      </c>
      <c r="CQ31" s="65">
        <f t="shared" si="21"/>
        <v>0</v>
      </c>
      <c r="CR31" s="66">
        <f t="shared" si="9"/>
        <v>15.234189740667722</v>
      </c>
      <c r="CS31" s="65">
        <f t="shared" si="22"/>
        <v>0</v>
      </c>
      <c r="CT31" s="66">
        <f t="shared" si="10"/>
        <v>17.879847382268107</v>
      </c>
      <c r="CU31" s="67">
        <f t="shared" si="23"/>
        <v>0.25168000060575252</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4.5</v>
      </c>
      <c r="DB31" s="962">
        <f>VLOOKUP($AX31&amp;"_"&amp;$CW$14,データシート1!$A:$BT,MATCH($CW$12&amp;"_"&amp;DB$20,データシート1!$A$1:$BT$1,0),0)</f>
        <v>0</v>
      </c>
      <c r="DC31" s="962">
        <f>VLOOKUP($AX31&amp;"_"&amp;$CW$14,データシート1!$A:$BT,MATCH($CW$12&amp;"_"&amp;DC$20,データシート1!$A$1:$BT$1,0),0)</f>
        <v>0</v>
      </c>
      <c r="DD31" s="961">
        <f t="shared" si="11"/>
        <v>4.5</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31370</v>
      </c>
      <c r="AY32" s="18" t="str">
        <f>IF(IFERROR(比較地域マスタ!$Z17,"")=0,"",IFERROR(比較地域マスタ!$Z17,""))</f>
        <v>湯梨浜町</v>
      </c>
      <c r="AZ32" s="16"/>
      <c r="BA32" s="16"/>
      <c r="BB32" s="110" t="str">
        <f t="shared" si="0"/>
        <v>31370</v>
      </c>
      <c r="BC32" s="1031" t="str">
        <f t="shared" si="0"/>
        <v>湯梨浜町</v>
      </c>
      <c r="BD32" s="34">
        <f t="shared" si="14"/>
        <v>79.884794897323204</v>
      </c>
      <c r="BE32" s="34">
        <f t="shared" si="15"/>
        <v>8.9261473802098088</v>
      </c>
      <c r="BF32" s="34">
        <f>VLOOKUP($AX32&amp;"_"&amp;$BC$14,データシート1!$A:$BT,MATCH($BC$12&amp;"_"&amp;BF$20,データシート1!$A$1:$BT$1,0),0)</f>
        <v>4.0170382674243159</v>
      </c>
      <c r="BG32" s="34">
        <f>VLOOKUP($AX32&amp;"_"&amp;$BC$14,データシート1!$A:$BT,MATCH($BC$12&amp;"_"&amp;BG$20,データシート1!$A$1:$BT$1,0),0)</f>
        <v>0.8126040955930357</v>
      </c>
      <c r="BH32" s="34">
        <f>VLOOKUP($AX32&amp;"_"&amp;$BC$14,データシート1!$A:$BT,MATCH($BC$12&amp;"_"&amp;BH$20,データシート1!$A$1:$BT$1,0),0)</f>
        <v>4.0965050171924569</v>
      </c>
      <c r="BI32" s="34">
        <f>VLOOKUP($AX32&amp;"_"&amp;$BC$14,データシート1!$A:$BT,MATCH($BC$12&amp;"_"&amp;BI$20,データシート1!$A$1:$BT$1,0),0)</f>
        <v>16.201937738608585</v>
      </c>
      <c r="BJ32" s="34">
        <f>VLOOKUP($AX32&amp;"_"&amp;$BC$14,データシート1!$A:$BT,MATCH($BC$12&amp;"_"&amp;BJ$20,データシート1!$A$1:$BT$1,0),0)</f>
        <v>23.146213239955678</v>
      </c>
      <c r="BK32" s="34">
        <f t="shared" si="1"/>
        <v>29.515584602200338</v>
      </c>
      <c r="BL32" s="34">
        <f t="shared" si="2"/>
        <v>28.543380876925632</v>
      </c>
      <c r="BM32" s="34">
        <f>VLOOKUP($AX32&amp;"_"&amp;$BC$14,データシート1!$A:$BT,MATCH($BC$12&amp;"_"&amp;BM$20,データシート1!$A$1:$BT$1,0),0)</f>
        <v>13.729988510535739</v>
      </c>
      <c r="BN32" s="34">
        <f>VLOOKUP($AX32&amp;"_"&amp;$BC$14,データシート1!$A:$BT,MATCH($BC$12&amp;"_"&amp;BN$20,データシート1!$A$1:$BT$1,0),0)</f>
        <v>14.813392366389893</v>
      </c>
      <c r="BO32" s="34">
        <f>VLOOKUP($AX32&amp;"_"&amp;$BC$14,データシート1!$A:$BT,MATCH($BC$12&amp;"_"&amp;BO$20,データシート1!$A$1:$BT$1,0),0)</f>
        <v>0.972203725274708</v>
      </c>
      <c r="BP32" s="34">
        <f>VLOOKUP($AX32&amp;"_"&amp;$BC$14,データシート1!$A:$BT,MATCH($BC$12&amp;"_"&amp;BP$20,データシート1!$A$1:$BT$1,0),0)</f>
        <v>0</v>
      </c>
      <c r="BQ32" s="34">
        <f>VLOOKUP($AX32&amp;"_"&amp;$BC$14,データシート1!$A:$BT,MATCH($BC$12&amp;"_"&amp;BQ$20,データシート1!$A$1:$BT$1,0),0)</f>
        <v>2.094911936348792</v>
      </c>
      <c r="BR32" s="35">
        <f t="shared" si="3"/>
        <v>79.884794897323204</v>
      </c>
      <c r="BS32" s="21"/>
      <c r="BT32" s="121" t="str">
        <f t="shared" si="4"/>
        <v>湯梨浜町</v>
      </c>
      <c r="BU32" s="33">
        <f t="shared" si="25"/>
        <v>79.884794897323204</v>
      </c>
      <c r="BV32" s="59">
        <f t="shared" si="16"/>
        <v>0.11173775174215173</v>
      </c>
      <c r="BW32" s="59">
        <f t="shared" si="5"/>
        <v>5.0285392515402448E-2</v>
      </c>
      <c r="BX32" s="59">
        <f t="shared" si="5"/>
        <v>1.0172199811459547E-2</v>
      </c>
      <c r="BY32" s="59">
        <f t="shared" si="5"/>
        <v>5.1280159415289725E-2</v>
      </c>
      <c r="BZ32" s="59">
        <f t="shared" si="5"/>
        <v>0.20281629012671451</v>
      </c>
      <c r="CA32" s="59">
        <f t="shared" si="5"/>
        <v>0.28974491666037022</v>
      </c>
      <c r="CB32" s="59">
        <f t="shared" si="5"/>
        <v>0.36947687779804705</v>
      </c>
      <c r="CC32" s="59">
        <f t="shared" si="5"/>
        <v>0.35730680555182937</v>
      </c>
      <c r="CD32" s="59">
        <f t="shared" si="5"/>
        <v>0.17187236354781962</v>
      </c>
      <c r="CE32" s="59">
        <f t="shared" si="5"/>
        <v>0.18543444200400974</v>
      </c>
      <c r="CF32" s="59">
        <f t="shared" si="5"/>
        <v>1.2170072246217719E-2</v>
      </c>
      <c r="CG32" s="59">
        <f t="shared" si="5"/>
        <v>0</v>
      </c>
      <c r="CH32" s="59">
        <f t="shared" si="5"/>
        <v>2.6224163672716506E-2</v>
      </c>
      <c r="CI32" s="122">
        <f t="shared" si="6"/>
        <v>1</v>
      </c>
      <c r="CJ32" s="16"/>
      <c r="CK32" s="123" t="str">
        <f t="shared" si="7"/>
        <v>湯梨浜町</v>
      </c>
      <c r="CL32" s="124">
        <f t="shared" si="17"/>
        <v>8.9261473802098088</v>
      </c>
      <c r="CM32" s="65">
        <f t="shared" si="18"/>
        <v>0</v>
      </c>
      <c r="CN32" s="66">
        <f t="shared" si="19"/>
        <v>4.0170382674243159</v>
      </c>
      <c r="CO32" s="65">
        <f t="shared" si="20"/>
        <v>0</v>
      </c>
      <c r="CP32" s="66">
        <f t="shared" si="8"/>
        <v>0.8126040955930357</v>
      </c>
      <c r="CQ32" s="65">
        <f t="shared" si="21"/>
        <v>0</v>
      </c>
      <c r="CR32" s="66">
        <f t="shared" si="9"/>
        <v>4.0965050171924569</v>
      </c>
      <c r="CS32" s="65">
        <f t="shared" si="22"/>
        <v>0</v>
      </c>
      <c r="CT32" s="66">
        <f t="shared" si="10"/>
        <v>16.201937738608585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26205</v>
      </c>
      <c r="AY33" s="18" t="str">
        <f>IF(IFERROR(比較地域マスタ!$Z18,"")=0,"",IFERROR(比較地域マスタ!$Z18,""))</f>
        <v>宮津市</v>
      </c>
      <c r="BB33" s="110" t="str">
        <f t="shared" si="0"/>
        <v>26205</v>
      </c>
      <c r="BC33" s="1031" t="str">
        <f t="shared" si="0"/>
        <v>宮津市</v>
      </c>
      <c r="BD33" s="34">
        <f t="shared" si="14"/>
        <v>81.863206599850486</v>
      </c>
      <c r="BE33" s="34">
        <f t="shared" si="15"/>
        <v>7.0477673157239042</v>
      </c>
      <c r="BF33" s="34">
        <f>VLOOKUP($AX33&amp;"_"&amp;$BC$14,データシート1!$A:$BT,MATCH($BC$12&amp;"_"&amp;BF$20,データシート1!$A$1:$BT$1,0),0)</f>
        <v>0</v>
      </c>
      <c r="BG33" s="34">
        <f>VLOOKUP($AX33&amp;"_"&amp;$BC$14,データシート1!$A:$BT,MATCH($BC$12&amp;"_"&amp;BG$20,データシート1!$A$1:$BT$1,0),0)</f>
        <v>1.8316014093989152</v>
      </c>
      <c r="BH33" s="34">
        <f>VLOOKUP($AX33&amp;"_"&amp;$BC$14,データシート1!$A:$BT,MATCH($BC$12&amp;"_"&amp;BH$20,データシート1!$A$1:$BT$1,0),0)</f>
        <v>5.2161659063249894</v>
      </c>
      <c r="BI33" s="34">
        <f>VLOOKUP($AX33&amp;"_"&amp;$BC$14,データシート1!$A:$BT,MATCH($BC$12&amp;"_"&amp;BI$20,データシート1!$A$1:$BT$1,0),0)</f>
        <v>22.672884404381239</v>
      </c>
      <c r="BJ33" s="34">
        <f>VLOOKUP($AX33&amp;"_"&amp;$BC$14,データシート1!$A:$BT,MATCH($BC$12&amp;"_"&amp;BJ$20,データシート1!$A$1:$BT$1,0),0)</f>
        <v>18.203841665469085</v>
      </c>
      <c r="BK33" s="34">
        <f t="shared" si="1"/>
        <v>33.135041016667998</v>
      </c>
      <c r="BL33" s="34">
        <f t="shared" si="2"/>
        <v>32.014538407699824</v>
      </c>
      <c r="BM33" s="34">
        <f>VLOOKUP($AX33&amp;"_"&amp;$BC$14,データシート1!$A:$BT,MATCH($BC$12&amp;"_"&amp;BM$20,データシート1!$A$1:$BT$1,0),0)</f>
        <v>14.050744528006184</v>
      </c>
      <c r="BN33" s="34">
        <f>VLOOKUP($AX33&amp;"_"&amp;$BC$14,データシート1!$A:$BT,MATCH($BC$12&amp;"_"&amp;BN$20,データシート1!$A$1:$BT$1,0),0)</f>
        <v>17.96379387969364</v>
      </c>
      <c r="BO33" s="34">
        <f>VLOOKUP($AX33&amp;"_"&amp;$BC$14,データシート1!$A:$BT,MATCH($BC$12&amp;"_"&amp;BO$20,データシート1!$A$1:$BT$1,0),0)</f>
        <v>0.99404050344134898</v>
      </c>
      <c r="BP33" s="34">
        <f>VLOOKUP($AX33&amp;"_"&amp;$BC$14,データシート1!$A:$BT,MATCH($BC$12&amp;"_"&amp;BP$20,データシート1!$A$1:$BT$1,0),0)</f>
        <v>0.12646210552682338</v>
      </c>
      <c r="BQ33" s="34">
        <f>VLOOKUP($AX33&amp;"_"&amp;$BC$14,データシート1!$A:$BT,MATCH($BC$12&amp;"_"&amp;BQ$20,データシート1!$A$1:$BT$1,0),0)</f>
        <v>0.80367219760825481</v>
      </c>
      <c r="BR33" s="35">
        <f t="shared" si="3"/>
        <v>81.863206599850486</v>
      </c>
      <c r="BT33" s="121" t="str">
        <f t="shared" si="4"/>
        <v>宮津市</v>
      </c>
      <c r="BU33" s="33">
        <f t="shared" si="25"/>
        <v>81.863206599850486</v>
      </c>
      <c r="BV33" s="59">
        <f t="shared" si="16"/>
        <v>8.6092001626244335E-2</v>
      </c>
      <c r="BW33" s="59">
        <f t="shared" si="5"/>
        <v>0</v>
      </c>
      <c r="BX33" s="59">
        <f t="shared" si="5"/>
        <v>2.237392701157959E-2</v>
      </c>
      <c r="BY33" s="59">
        <f t="shared" si="5"/>
        <v>6.3718074614664749E-2</v>
      </c>
      <c r="BZ33" s="59">
        <f t="shared" si="5"/>
        <v>0.27696061938065653</v>
      </c>
      <c r="CA33" s="59">
        <f t="shared" si="5"/>
        <v>0.2223690278155111</v>
      </c>
      <c r="CB33" s="59">
        <f t="shared" si="5"/>
        <v>0.40476109344986877</v>
      </c>
      <c r="CC33" s="59">
        <f t="shared" si="5"/>
        <v>0.3910735938330358</v>
      </c>
      <c r="CD33" s="59">
        <f t="shared" si="5"/>
        <v>0.17163686974401815</v>
      </c>
      <c r="CE33" s="59">
        <f t="shared" si="5"/>
        <v>0.21943672408901765</v>
      </c>
      <c r="CF33" s="59">
        <f t="shared" si="5"/>
        <v>1.2142701767110653E-2</v>
      </c>
      <c r="CG33" s="59">
        <f t="shared" si="5"/>
        <v>1.5447978497223239E-3</v>
      </c>
      <c r="CH33" s="59">
        <f t="shared" si="5"/>
        <v>9.8172577277191898E-3</v>
      </c>
      <c r="CI33" s="122">
        <f t="shared" si="6"/>
        <v>1</v>
      </c>
      <c r="CK33" s="123" t="str">
        <f t="shared" si="7"/>
        <v>宮津市</v>
      </c>
      <c r="CL33" s="124">
        <f t="shared" si="17"/>
        <v>7.0477673157239042</v>
      </c>
      <c r="CM33" s="65">
        <f t="shared" si="18"/>
        <v>1</v>
      </c>
      <c r="CN33" s="66">
        <f t="shared" si="19"/>
        <v>0</v>
      </c>
      <c r="CO33" s="65">
        <f t="shared" si="20"/>
        <v>0</v>
      </c>
      <c r="CP33" s="66">
        <f t="shared" si="8"/>
        <v>1.8316014093989152</v>
      </c>
      <c r="CQ33" s="65">
        <f t="shared" si="21"/>
        <v>0</v>
      </c>
      <c r="CR33" s="66">
        <f t="shared" si="9"/>
        <v>5.2161659063249894</v>
      </c>
      <c r="CS33" s="65">
        <f t="shared" si="22"/>
        <v>0</v>
      </c>
      <c r="CT33" s="66">
        <f t="shared" si="10"/>
        <v>22.672884404381239</v>
      </c>
      <c r="CU33" s="67">
        <f t="shared" si="23"/>
        <v>0</v>
      </c>
      <c r="CV33" s="16"/>
      <c r="CW33" s="959">
        <f t="shared" si="24"/>
        <v>66.462999999999994</v>
      </c>
      <c r="CX33" s="962">
        <f>VLOOKUP($AX33&amp;"_"&amp;$CW$14,データシート1!$A:$BT,MATCH($CW$12&amp;"_"&amp;CX$20,データシート1!$A$1:$BT$1,0),0)</f>
        <v>66.462999999999994</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66.462999999999994</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2</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07521</v>
      </c>
      <c r="AY34" s="18" t="str">
        <f>IF(IFERROR(比較地域マスタ!$Z19,"")=0,"",IFERROR(比較地域マスタ!$Z19,""))</f>
        <v>三春町</v>
      </c>
      <c r="BB34" s="110" t="str">
        <f t="shared" si="0"/>
        <v>07521</v>
      </c>
      <c r="BC34" s="1031" t="str">
        <f t="shared" si="0"/>
        <v>三春町</v>
      </c>
      <c r="BD34" s="34">
        <f t="shared" si="14"/>
        <v>110.71041065121285</v>
      </c>
      <c r="BE34" s="34">
        <f t="shared" si="15"/>
        <v>34.02049379121717</v>
      </c>
      <c r="BF34" s="34">
        <f>VLOOKUP($AX34&amp;"_"&amp;$BC$14,データシート1!$A:$BT,MATCH($BC$12&amp;"_"&amp;BF$20,データシート1!$A$1:$BT$1,0),0)</f>
        <v>29.464304953403122</v>
      </c>
      <c r="BG34" s="34">
        <f>VLOOKUP($AX34&amp;"_"&amp;$BC$14,データシート1!$A:$BT,MATCH($BC$12&amp;"_"&amp;BG$20,データシート1!$A$1:$BT$1,0),0)</f>
        <v>1.5480566638993627</v>
      </c>
      <c r="BH34" s="34">
        <f>VLOOKUP($AX34&amp;"_"&amp;$BC$14,データシート1!$A:$BT,MATCH($BC$12&amp;"_"&amp;BH$20,データシート1!$A$1:$BT$1,0),0)</f>
        <v>3.0081321739146882</v>
      </c>
      <c r="BI34" s="34">
        <f>VLOOKUP($AX34&amp;"_"&amp;$BC$14,データシート1!$A:$BT,MATCH($BC$12&amp;"_"&amp;BI$20,データシート1!$A$1:$BT$1,0),0)</f>
        <v>16.084446844180448</v>
      </c>
      <c r="BJ34" s="34">
        <f>VLOOKUP($AX34&amp;"_"&amp;$BC$14,データシート1!$A:$BT,MATCH($BC$12&amp;"_"&amp;BJ$20,データシート1!$A$1:$BT$1,0),0)</f>
        <v>24.746787235654551</v>
      </c>
      <c r="BK34" s="34">
        <f t="shared" si="1"/>
        <v>34.408843951415847</v>
      </c>
      <c r="BL34" s="34">
        <f t="shared" si="2"/>
        <v>33.435997967959764</v>
      </c>
      <c r="BM34" s="34">
        <f>VLOOKUP($AX34&amp;"_"&amp;$BC$14,データシート1!$A:$BT,MATCH($BC$12&amp;"_"&amp;BM$20,データシート1!$A$1:$BT$1,0),0)</f>
        <v>16.150609133903799</v>
      </c>
      <c r="BN34" s="34">
        <f>VLOOKUP($AX34&amp;"_"&amp;$BC$14,データシート1!$A:$BT,MATCH($BC$12&amp;"_"&amp;BN$20,データシート1!$A$1:$BT$1,0),0)</f>
        <v>17.285388834055961</v>
      </c>
      <c r="BO34" s="34">
        <f>VLOOKUP($AX34&amp;"_"&amp;$BC$14,データシート1!$A:$BT,MATCH($BC$12&amp;"_"&amp;BO$20,データシート1!$A$1:$BT$1,0),0)</f>
        <v>0.97284598345607898</v>
      </c>
      <c r="BP34" s="34">
        <f>VLOOKUP($AX34&amp;"_"&amp;$BC$14,データシート1!$A:$BT,MATCH($BC$12&amp;"_"&amp;BP$20,データシート1!$A$1:$BT$1,0),0)</f>
        <v>0</v>
      </c>
      <c r="BQ34" s="34">
        <f>VLOOKUP($AX34&amp;"_"&amp;$BC$14,データシート1!$A:$BT,MATCH($BC$12&amp;"_"&amp;BQ$20,データシート1!$A$1:$BT$1,0),0)</f>
        <v>1.4498388287448469</v>
      </c>
      <c r="BR34" s="35">
        <f t="shared" si="3"/>
        <v>110.71041065121285</v>
      </c>
      <c r="BT34" s="121" t="str">
        <f t="shared" si="4"/>
        <v>三春町</v>
      </c>
      <c r="BU34" s="33">
        <f t="shared" si="25"/>
        <v>110.71041065121285</v>
      </c>
      <c r="BV34" s="59">
        <f t="shared" si="16"/>
        <v>0.30729263482182262</v>
      </c>
      <c r="BW34" s="59">
        <f t="shared" si="5"/>
        <v>0.26613852103059049</v>
      </c>
      <c r="BX34" s="59">
        <f t="shared" si="5"/>
        <v>1.3982936697583314E-2</v>
      </c>
      <c r="BY34" s="59">
        <f t="shared" si="5"/>
        <v>2.7171177093648812E-2</v>
      </c>
      <c r="BZ34" s="59">
        <f t="shared" si="5"/>
        <v>0.14528395974298772</v>
      </c>
      <c r="CA34" s="59">
        <f t="shared" si="5"/>
        <v>0.22352719215917249</v>
      </c>
      <c r="CB34" s="59">
        <f t="shared" si="5"/>
        <v>0.31080043646318906</v>
      </c>
      <c r="CC34" s="59">
        <f t="shared" si="5"/>
        <v>0.30201313292295573</v>
      </c>
      <c r="CD34" s="59">
        <f t="shared" si="5"/>
        <v>0.14588157553480149</v>
      </c>
      <c r="CE34" s="59">
        <f t="shared" si="5"/>
        <v>0.15613155738815424</v>
      </c>
      <c r="CF34" s="59">
        <f t="shared" si="5"/>
        <v>8.7873035402332433E-3</v>
      </c>
      <c r="CG34" s="59">
        <f t="shared" si="5"/>
        <v>0</v>
      </c>
      <c r="CH34" s="59">
        <f t="shared" si="5"/>
        <v>1.3095776812828249E-2</v>
      </c>
      <c r="CI34" s="122">
        <f t="shared" si="6"/>
        <v>1</v>
      </c>
      <c r="CK34" s="123" t="str">
        <f t="shared" si="7"/>
        <v>三春町</v>
      </c>
      <c r="CL34" s="124">
        <f t="shared" si="17"/>
        <v>34.02049379121717</v>
      </c>
      <c r="CM34" s="65">
        <f t="shared" si="18"/>
        <v>0.7877310707029922</v>
      </c>
      <c r="CN34" s="66">
        <f t="shared" si="19"/>
        <v>29.464304953403122</v>
      </c>
      <c r="CO34" s="65">
        <f t="shared" si="20"/>
        <v>0.90954122428415607</v>
      </c>
      <c r="CP34" s="66">
        <f t="shared" si="8"/>
        <v>1.5480566638993627</v>
      </c>
      <c r="CQ34" s="65">
        <f t="shared" si="21"/>
        <v>0</v>
      </c>
      <c r="CR34" s="66">
        <f t="shared" si="9"/>
        <v>3.0081321739146882</v>
      </c>
      <c r="CS34" s="65">
        <f t="shared" si="22"/>
        <v>0</v>
      </c>
      <c r="CT34" s="66">
        <f t="shared" si="10"/>
        <v>16.084446844180448</v>
      </c>
      <c r="CU34" s="67">
        <f t="shared" si="23"/>
        <v>0.33547936415061358</v>
      </c>
      <c r="CV34" s="16"/>
      <c r="CW34" s="959">
        <f t="shared" si="24"/>
        <v>26.798999999999999</v>
      </c>
      <c r="CX34" s="962">
        <f>VLOOKUP($AX34&amp;"_"&amp;$CW$14,データシート1!$A:$BT,MATCH($CW$12&amp;"_"&amp;CX$20,データシート1!$A$1:$BT$1,0),0)</f>
        <v>26.798999999999999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5.3959999999999999</v>
      </c>
      <c r="DB34" s="962">
        <f>VLOOKUP($AX34&amp;"_"&amp;$CW$14,データシート1!$A:$BT,MATCH($CW$12&amp;"_"&amp;DB$20,データシート1!$A$1:$BT$1,0),0)</f>
        <v>0</v>
      </c>
      <c r="DC34" s="962">
        <f>VLOOKUP($AX34&amp;"_"&amp;$CW$14,データシート1!$A:$BT,MATCH($CW$12&amp;"_"&amp;DC$20,データシート1!$A$1:$BT$1,0),0)</f>
        <v>0</v>
      </c>
      <c r="DD34" s="961">
        <f t="shared" si="11"/>
        <v>32.195</v>
      </c>
      <c r="DE34" s="16"/>
      <c r="DF34" s="125">
        <f>VLOOKUP($AX34&amp;"_"&amp;$DF$14,データシート1!$A:$BT,MATCH($DF$12&amp;"_"&amp;DF$20,データシート1!$A$1:$BT$1,0),0)</f>
        <v>4</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0.83</v>
      </c>
      <c r="DO34" s="127">
        <f t="shared" si="27"/>
        <v>0</v>
      </c>
      <c r="DP34" s="127">
        <f t="shared" si="13"/>
        <v>0</v>
      </c>
      <c r="DQ34" s="127">
        <f t="shared" si="13"/>
        <v>0.17</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13305</v>
      </c>
      <c r="AY35" s="18" t="str">
        <f>IF(IFERROR(比較地域マスタ!$Z20,"")=0,"",IFERROR(比較地域マスタ!$Z20,""))</f>
        <v>日の出町</v>
      </c>
      <c r="BB35" s="110" t="str">
        <f t="shared" si="0"/>
        <v>13305</v>
      </c>
      <c r="BC35" s="1031" t="str">
        <f t="shared" si="0"/>
        <v>日の出町</v>
      </c>
      <c r="BD35" s="34">
        <f t="shared" si="14"/>
        <v>108.36352089285666</v>
      </c>
      <c r="BE35" s="34">
        <f t="shared" si="15"/>
        <v>36.503372955162504</v>
      </c>
      <c r="BF35" s="34">
        <f>VLOOKUP($AX35&amp;"_"&amp;$BC$14,データシート1!$A:$BT,MATCH($BC$12&amp;"_"&amp;BF$20,データシート1!$A$1:$BT$1,0),0)</f>
        <v>27.781959573583837</v>
      </c>
      <c r="BG35" s="34">
        <f>VLOOKUP($AX35&amp;"_"&amp;$BC$14,データシート1!$A:$BT,MATCH($BC$12&amp;"_"&amp;BG$20,データシート1!$A$1:$BT$1,0),0)</f>
        <v>1.0561947450154352</v>
      </c>
      <c r="BH35" s="34">
        <f>VLOOKUP($AX35&amp;"_"&amp;$BC$14,データシート1!$A:$BT,MATCH($BC$12&amp;"_"&amp;BH$20,データシート1!$A$1:$BT$1,0),0)</f>
        <v>7.66521863656323</v>
      </c>
      <c r="BI35" s="34">
        <f>VLOOKUP($AX35&amp;"_"&amp;$BC$14,データシート1!$A:$BT,MATCH($BC$12&amp;"_"&amp;BI$20,データシート1!$A$1:$BT$1,0),0)</f>
        <v>25.930764858269708</v>
      </c>
      <c r="BJ35" s="34">
        <f>VLOOKUP($AX35&amp;"_"&amp;$BC$14,データシート1!$A:$BT,MATCH($BC$12&amp;"_"&amp;BJ$20,データシート1!$A$1:$BT$1,0),0)</f>
        <v>17.256639335702634</v>
      </c>
      <c r="BK35" s="34">
        <f t="shared" si="1"/>
        <v>26.628357214609103</v>
      </c>
      <c r="BL35" s="34">
        <f t="shared" si="2"/>
        <v>25.662108974288934</v>
      </c>
      <c r="BM35" s="34">
        <f>VLOOKUP($AX35&amp;"_"&amp;$BC$14,データシート1!$A:$BT,MATCH($BC$12&amp;"_"&amp;BM$20,データシート1!$A$1:$BT$1,0),0)</f>
        <v>12.512202952681847</v>
      </c>
      <c r="BN35" s="34">
        <f>VLOOKUP($AX35&amp;"_"&amp;$BC$14,データシート1!$A:$BT,MATCH($BC$12&amp;"_"&amp;BN$20,データシート1!$A$1:$BT$1,0),0)</f>
        <v>13.149906021607087</v>
      </c>
      <c r="BO35" s="34">
        <f>VLOOKUP($AX35&amp;"_"&amp;$BC$14,データシート1!$A:$BT,MATCH($BC$12&amp;"_"&amp;BO$20,データシート1!$A$1:$BT$1,0),0)</f>
        <v>0.96624824032016898</v>
      </c>
      <c r="BP35" s="34">
        <f>VLOOKUP($AX35&amp;"_"&amp;$BC$14,データシート1!$A:$BT,MATCH($BC$12&amp;"_"&amp;BP$20,データシート1!$A$1:$BT$1,0),0)</f>
        <v>0</v>
      </c>
      <c r="BQ35" s="34">
        <f>VLOOKUP($AX35&amp;"_"&amp;$BC$14,データシート1!$A:$BT,MATCH($BC$12&amp;"_"&amp;BQ$20,データシート1!$A$1:$BT$1,0),0)</f>
        <v>2.0443865291127019</v>
      </c>
      <c r="BR35" s="35">
        <f t="shared" si="3"/>
        <v>108.36352089285666</v>
      </c>
      <c r="BT35" s="121" t="str">
        <f t="shared" si="4"/>
        <v>日の出町</v>
      </c>
      <c r="BU35" s="33">
        <f t="shared" si="25"/>
        <v>108.36352089285666</v>
      </c>
      <c r="BV35" s="59">
        <f t="shared" si="16"/>
        <v>0.3368603442781713</v>
      </c>
      <c r="BW35" s="59">
        <f t="shared" si="5"/>
        <v>0.25637741690815835</v>
      </c>
      <c r="BX35" s="59">
        <f t="shared" si="5"/>
        <v>9.7467739725782543E-3</v>
      </c>
      <c r="BY35" s="59">
        <f t="shared" si="5"/>
        <v>7.073615339743472E-2</v>
      </c>
      <c r="BZ35" s="59">
        <f t="shared" si="5"/>
        <v>0.23929422599611258</v>
      </c>
      <c r="CA35" s="59">
        <f t="shared" si="5"/>
        <v>0.15924768034036993</v>
      </c>
      <c r="CB35" s="59">
        <f t="shared" si="5"/>
        <v>0.24573174621132535</v>
      </c>
      <c r="CC35" s="59">
        <f t="shared" si="5"/>
        <v>0.23681501637125732</v>
      </c>
      <c r="CD35" s="59">
        <f t="shared" si="5"/>
        <v>0.11546508317179138</v>
      </c>
      <c r="CE35" s="59">
        <f t="shared" si="5"/>
        <v>0.12134993319946595</v>
      </c>
      <c r="CF35" s="59">
        <f t="shared" si="5"/>
        <v>8.9167298400680169E-3</v>
      </c>
      <c r="CG35" s="59">
        <f t="shared" si="5"/>
        <v>0</v>
      </c>
      <c r="CH35" s="59">
        <f t="shared" si="5"/>
        <v>1.886600317402079E-2</v>
      </c>
      <c r="CI35" s="122">
        <f t="shared" si="6"/>
        <v>1</v>
      </c>
      <c r="CK35" s="123" t="str">
        <f t="shared" si="7"/>
        <v>日の出町</v>
      </c>
      <c r="CL35" s="124">
        <f t="shared" si="17"/>
        <v>36.503372955162504</v>
      </c>
      <c r="CM35" s="65">
        <f t="shared" si="18"/>
        <v>1</v>
      </c>
      <c r="CN35" s="66">
        <f t="shared" si="19"/>
        <v>27.781959573583837</v>
      </c>
      <c r="CO35" s="65">
        <f t="shared" si="20"/>
        <v>1</v>
      </c>
      <c r="CP35" s="66">
        <f t="shared" si="8"/>
        <v>1.0561947450154352</v>
      </c>
      <c r="CQ35" s="65">
        <f t="shared" si="21"/>
        <v>0</v>
      </c>
      <c r="CR35" s="66">
        <f t="shared" si="9"/>
        <v>7.66521863656323</v>
      </c>
      <c r="CS35" s="65">
        <f t="shared" si="22"/>
        <v>0</v>
      </c>
      <c r="CT35" s="66">
        <f t="shared" si="10"/>
        <v>25.930764858269708</v>
      </c>
      <c r="CU35" s="67">
        <f t="shared" si="23"/>
        <v>1</v>
      </c>
      <c r="CV35" s="16"/>
      <c r="CW35" s="959">
        <f t="shared" si="24"/>
        <v>53.334000000000003</v>
      </c>
      <c r="CX35" s="962">
        <f>VLOOKUP($AX35&amp;"_"&amp;$CW$14,データシート1!$A:$BT,MATCH($CW$12&amp;"_"&amp;CX$20,データシート1!$A$1:$BT$1,0),0)</f>
        <v>53.334000000000003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94.353999999999999</v>
      </c>
      <c r="DB35" s="962">
        <f>VLOOKUP($AX35&amp;"_"&amp;$CW$14,データシート1!$A:$BT,MATCH($CW$12&amp;"_"&amp;DB$20,データシート1!$A$1:$BT$1,0),0)</f>
        <v>0</v>
      </c>
      <c r="DC35" s="962">
        <f>VLOOKUP($AX35&amp;"_"&amp;$CW$14,データシート1!$A:$BT,MATCH($CW$12&amp;"_"&amp;DC$20,データシート1!$A$1:$BT$1,0),0)</f>
        <v>0</v>
      </c>
      <c r="DD35" s="961">
        <f t="shared" si="11"/>
        <v>147.68799999999999</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5</v>
      </c>
      <c r="DM35" s="16"/>
      <c r="DN35" s="126">
        <f t="shared" si="26"/>
        <v>0.36</v>
      </c>
      <c r="DO35" s="127">
        <f t="shared" si="27"/>
        <v>0</v>
      </c>
      <c r="DP35" s="127">
        <f t="shared" si="13"/>
        <v>0</v>
      </c>
      <c r="DQ35" s="127">
        <f t="shared" si="13"/>
        <v>0.64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41327</v>
      </c>
      <c r="AY36" s="18" t="str">
        <f>IF(IFERROR(比較地域マスタ!$Z21,"")=0,"",IFERROR(比較地域マスタ!$Z21,""))</f>
        <v>吉野ヶ里町</v>
      </c>
      <c r="BB36" s="110" t="str">
        <f t="shared" si="0"/>
        <v>41327</v>
      </c>
      <c r="BC36" s="1031" t="str">
        <f t="shared" si="0"/>
        <v>吉野ヶ里町</v>
      </c>
      <c r="BD36" s="34">
        <f t="shared" si="14"/>
        <v>129.5067165813262</v>
      </c>
      <c r="BE36" s="34">
        <f t="shared" si="15"/>
        <v>67.767529720459322</v>
      </c>
      <c r="BF36" s="34">
        <f>VLOOKUP($AX36&amp;"_"&amp;$BC$14,データシート1!$A:$BT,MATCH($BC$12&amp;"_"&amp;BF$20,データシート1!$A$1:$BT$1,0),0)</f>
        <v>62.931976452684019</v>
      </c>
      <c r="BG36" s="34">
        <f>VLOOKUP($AX36&amp;"_"&amp;$BC$14,データシート1!$A:$BT,MATCH($BC$12&amp;"_"&amp;BG$20,データシート1!$A$1:$BT$1,0),0)</f>
        <v>0.68453586066428229</v>
      </c>
      <c r="BH36" s="34">
        <f>VLOOKUP($AX36&amp;"_"&amp;$BC$14,データシート1!$A:$BT,MATCH($BC$12&amp;"_"&amp;BH$20,データシート1!$A$1:$BT$1,0),0)</f>
        <v>4.1510174071110129</v>
      </c>
      <c r="BI36" s="34">
        <f>VLOOKUP($AX36&amp;"_"&amp;$BC$14,データシート1!$A:$BT,MATCH($BC$12&amp;"_"&amp;BI$20,データシート1!$A$1:$BT$1,0),0)</f>
        <v>18.038771993265293</v>
      </c>
      <c r="BJ36" s="34">
        <f>VLOOKUP($AX36&amp;"_"&amp;$BC$14,データシート1!$A:$BT,MATCH($BC$12&amp;"_"&amp;BJ$20,データシート1!$A$1:$BT$1,0),0)</f>
        <v>15.221709555636814</v>
      </c>
      <c r="BK36" s="34">
        <f t="shared" si="1"/>
        <v>26.907944619795124</v>
      </c>
      <c r="BL36" s="34">
        <f t="shared" si="2"/>
        <v>25.960088318305147</v>
      </c>
      <c r="BM36" s="34">
        <f>VLOOKUP($AX36&amp;"_"&amp;$BC$14,データシート1!$A:$BT,MATCH($BC$12&amp;"_"&amp;BM$20,データシート1!$A$1:$BT$1,0),0)</f>
        <v>14.826810994004589</v>
      </c>
      <c r="BN36" s="34">
        <f>VLOOKUP($AX36&amp;"_"&amp;$BC$14,データシート1!$A:$BT,MATCH($BC$12&amp;"_"&amp;BN$20,データシート1!$A$1:$BT$1,0),0)</f>
        <v>11.133277324300559</v>
      </c>
      <c r="BO36" s="34">
        <f>VLOOKUP($AX36&amp;"_"&amp;$BC$14,データシート1!$A:$BT,MATCH($BC$12&amp;"_"&amp;BO$20,データシート1!$A$1:$BT$1,0),0)</f>
        <v>0.94785630148997702</v>
      </c>
      <c r="BP36" s="34">
        <f>VLOOKUP($AX36&amp;"_"&amp;$BC$14,データシート1!$A:$BT,MATCH($BC$12&amp;"_"&amp;BP$20,データシート1!$A$1:$BT$1,0),0)</f>
        <v>0</v>
      </c>
      <c r="BQ36" s="34">
        <f>VLOOKUP($AX36&amp;"_"&amp;$BC$14,データシート1!$A:$BT,MATCH($BC$12&amp;"_"&amp;BQ$20,データシート1!$A$1:$BT$1,0),0)</f>
        <v>1.570760692169648</v>
      </c>
      <c r="BR36" s="35">
        <f t="shared" si="3"/>
        <v>129.5067165813262</v>
      </c>
      <c r="BT36" s="121" t="str">
        <f t="shared" si="4"/>
        <v>吉野ヶ里町</v>
      </c>
      <c r="BU36" s="33">
        <f t="shared" si="25"/>
        <v>129.5067165813262</v>
      </c>
      <c r="BV36" s="59">
        <f t="shared" si="16"/>
        <v>0.52327424792600175</v>
      </c>
      <c r="BW36" s="59">
        <f t="shared" si="5"/>
        <v>0.48593600481844268</v>
      </c>
      <c r="BX36" s="59">
        <f t="shared" si="5"/>
        <v>5.2857170557205424E-3</v>
      </c>
      <c r="BY36" s="59">
        <f t="shared" si="5"/>
        <v>3.205252605183842E-2</v>
      </c>
      <c r="BZ36" s="59">
        <f t="shared" si="5"/>
        <v>0.13928831237055958</v>
      </c>
      <c r="CA36" s="59">
        <f t="shared" si="5"/>
        <v>0.11753606266496651</v>
      </c>
      <c r="CB36" s="59">
        <f t="shared" si="5"/>
        <v>0.20777257991015291</v>
      </c>
      <c r="CC36" s="59">
        <f t="shared" si="5"/>
        <v>0.20045360583289143</v>
      </c>
      <c r="CD36" s="59">
        <f t="shared" si="5"/>
        <v>0.11448681107356939</v>
      </c>
      <c r="CE36" s="59">
        <f t="shared" si="5"/>
        <v>8.5966794759322049E-2</v>
      </c>
      <c r="CF36" s="59">
        <f t="shared" si="5"/>
        <v>7.3189740772614878E-3</v>
      </c>
      <c r="CG36" s="59">
        <f t="shared" si="5"/>
        <v>0</v>
      </c>
      <c r="CH36" s="59">
        <f t="shared" si="5"/>
        <v>1.2128797128319279E-2</v>
      </c>
      <c r="CI36" s="122">
        <f t="shared" si="6"/>
        <v>1</v>
      </c>
      <c r="CK36" s="123" t="str">
        <f t="shared" si="7"/>
        <v>吉野ヶ里町</v>
      </c>
      <c r="CL36" s="124">
        <f t="shared" si="17"/>
        <v>67.767529720459322</v>
      </c>
      <c r="CM36" s="65">
        <f t="shared" si="18"/>
        <v>0.56428204123331316</v>
      </c>
      <c r="CN36" s="66">
        <f t="shared" si="19"/>
        <v>62.931976452684019</v>
      </c>
      <c r="CO36" s="65">
        <f t="shared" si="20"/>
        <v>0.60764021973393911</v>
      </c>
      <c r="CP36" s="66">
        <f t="shared" si="8"/>
        <v>0.68453586066428229</v>
      </c>
      <c r="CQ36" s="65">
        <f t="shared" si="21"/>
        <v>0</v>
      </c>
      <c r="CR36" s="66">
        <f t="shared" si="9"/>
        <v>4.1510174071110129</v>
      </c>
      <c r="CS36" s="65">
        <f t="shared" si="22"/>
        <v>0</v>
      </c>
      <c r="CT36" s="66">
        <f t="shared" si="10"/>
        <v>18.038771993265293</v>
      </c>
      <c r="CU36" s="67">
        <f t="shared" si="23"/>
        <v>0.26958597856969324</v>
      </c>
      <c r="CV36" s="16"/>
      <c r="CW36" s="959">
        <f t="shared" si="24"/>
        <v>38.24</v>
      </c>
      <c r="CX36" s="962">
        <f>VLOOKUP($AX36&amp;"_"&amp;$CW$14,データシート1!$A:$BT,MATCH($CW$12&amp;"_"&amp;CX$20,データシート1!$A$1:$BT$1,0),0)</f>
        <v>38.24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4.8629999999999995</v>
      </c>
      <c r="DB36" s="962">
        <f>VLOOKUP($AX36&amp;"_"&amp;$CW$14,データシート1!$A:$BT,MATCH($CW$12&amp;"_"&amp;DB$20,データシート1!$A$1:$BT$1,0),0)</f>
        <v>0</v>
      </c>
      <c r="DC36" s="962">
        <f>VLOOKUP($AX36&amp;"_"&amp;$CW$14,データシート1!$A:$BT,MATCH($CW$12&amp;"_"&amp;DC$20,データシート1!$A$1:$BT$1,0),0)</f>
        <v>0</v>
      </c>
      <c r="DD36" s="961">
        <f t="shared" si="11"/>
        <v>43.103000000000002</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0.89</v>
      </c>
      <c r="DO36" s="127">
        <f t="shared" si="27"/>
        <v>0</v>
      </c>
      <c r="DP36" s="127">
        <f t="shared" si="13"/>
        <v>0</v>
      </c>
      <c r="DQ36" s="127">
        <f t="shared" si="13"/>
        <v>0.11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31371</v>
      </c>
      <c r="AY37" s="18" t="str">
        <f>IF(IFERROR(比較地域マスタ!$Z22,"")=0,"",IFERROR(比較地域マスタ!$Z22,""))</f>
        <v>琴浦町</v>
      </c>
      <c r="BB37" s="110" t="str">
        <f t="shared" si="0"/>
        <v>31371</v>
      </c>
      <c r="BC37" s="1031" t="str">
        <f t="shared" si="0"/>
        <v>琴浦町</v>
      </c>
      <c r="BD37" s="34">
        <f t="shared" si="14"/>
        <v>134.38765401997193</v>
      </c>
      <c r="BE37" s="34">
        <f t="shared" si="15"/>
        <v>55.176087958108837</v>
      </c>
      <c r="BF37" s="34">
        <f>VLOOKUP($AX37&amp;"_"&amp;$BC$14,データシート1!$A:$BT,MATCH($BC$12&amp;"_"&amp;BF$20,データシート1!$A$1:$BT$1,0),0)</f>
        <v>42.649746843199623</v>
      </c>
      <c r="BG37" s="34">
        <f>VLOOKUP($AX37&amp;"_"&amp;$BC$14,データシート1!$A:$BT,MATCH($BC$12&amp;"_"&amp;BG$20,データシート1!$A$1:$BT$1,0),0)</f>
        <v>1.7034760077587718</v>
      </c>
      <c r="BH37" s="34">
        <f>VLOOKUP($AX37&amp;"_"&amp;$BC$14,データシート1!$A:$BT,MATCH($BC$12&amp;"_"&amp;BH$20,データシート1!$A$1:$BT$1,0),0)</f>
        <v>10.822865107150443</v>
      </c>
      <c r="BI37" s="34">
        <f>VLOOKUP($AX37&amp;"_"&amp;$BC$14,データシート1!$A:$BT,MATCH($BC$12&amp;"_"&amp;BI$20,データシート1!$A$1:$BT$1,0),0)</f>
        <v>17.287213276592734</v>
      </c>
      <c r="BJ37" s="34">
        <f>VLOOKUP($AX37&amp;"_"&amp;$BC$14,データシート1!$A:$BT,MATCH($BC$12&amp;"_"&amp;BJ$20,データシート1!$A$1:$BT$1,0),0)</f>
        <v>23.294100842081001</v>
      </c>
      <c r="BK37" s="34">
        <f t="shared" si="1"/>
        <v>36.379437234802232</v>
      </c>
      <c r="BL37" s="34">
        <f t="shared" si="2"/>
        <v>35.403555121761485</v>
      </c>
      <c r="BM37" s="34">
        <f>VLOOKUP($AX37&amp;"_"&amp;$BC$14,データシート1!$A:$BT,MATCH($BC$12&amp;"_"&amp;BM$20,データシート1!$A$1:$BT$1,0),0)</f>
        <v>14.14996143171526</v>
      </c>
      <c r="BN37" s="34">
        <f>VLOOKUP($AX37&amp;"_"&amp;$BC$14,データシート1!$A:$BT,MATCH($BC$12&amp;"_"&amp;BN$20,データシート1!$A$1:$BT$1,0),0)</f>
        <v>21.253593690046227</v>
      </c>
      <c r="BO37" s="34">
        <f>VLOOKUP($AX37&amp;"_"&amp;$BC$14,データシート1!$A:$BT,MATCH($BC$12&amp;"_"&amp;BO$20,データシート1!$A$1:$BT$1,0),0)</f>
        <v>0.97588211304074601</v>
      </c>
      <c r="BP37" s="34">
        <f>VLOOKUP($AX37&amp;"_"&amp;$BC$14,データシート1!$A:$BT,MATCH($BC$12&amp;"_"&amp;BP$20,データシート1!$A$1:$BT$1,0),0)</f>
        <v>0</v>
      </c>
      <c r="BQ37" s="34">
        <f>VLOOKUP($AX37&amp;"_"&amp;$BC$14,データシート1!$A:$BT,MATCH($BC$12&amp;"_"&amp;BQ$20,データシート1!$A$1:$BT$1,0),0)</f>
        <v>2.2508147083871468</v>
      </c>
      <c r="BR37" s="35">
        <f t="shared" si="3"/>
        <v>134.38765401997193</v>
      </c>
      <c r="BT37" s="121" t="str">
        <f t="shared" si="4"/>
        <v>琴浦町</v>
      </c>
      <c r="BU37" s="33">
        <f t="shared" si="25"/>
        <v>134.38765401997193</v>
      </c>
      <c r="BV37" s="59">
        <f t="shared" si="16"/>
        <v>0.4105740840591568</v>
      </c>
      <c r="BW37" s="59">
        <f t="shared" si="5"/>
        <v>0.31736357892564487</v>
      </c>
      <c r="BX37" s="59">
        <f t="shared" si="5"/>
        <v>1.2675837078796024E-2</v>
      </c>
      <c r="BY37" s="59">
        <f t="shared" si="5"/>
        <v>8.0534668054715874E-2</v>
      </c>
      <c r="BZ37" s="59">
        <f t="shared" si="5"/>
        <v>0.12863691536741617</v>
      </c>
      <c r="CA37" s="59">
        <f t="shared" si="5"/>
        <v>0.17333512525353828</v>
      </c>
      <c r="CB37" s="59">
        <f t="shared" si="5"/>
        <v>0.27070520354046607</v>
      </c>
      <c r="CC37" s="59">
        <f t="shared" si="5"/>
        <v>0.26344350885461554</v>
      </c>
      <c r="CD37" s="59">
        <f t="shared" si="5"/>
        <v>0.10529212326016475</v>
      </c>
      <c r="CE37" s="59">
        <f t="shared" si="5"/>
        <v>0.1581513855944508</v>
      </c>
      <c r="CF37" s="59">
        <f t="shared" si="5"/>
        <v>7.2616946858505022E-3</v>
      </c>
      <c r="CG37" s="59">
        <f t="shared" si="5"/>
        <v>0</v>
      </c>
      <c r="CH37" s="59">
        <f t="shared" si="5"/>
        <v>1.6748671779422859E-2</v>
      </c>
      <c r="CI37" s="122">
        <f t="shared" si="6"/>
        <v>1</v>
      </c>
      <c r="CK37" s="123" t="str">
        <f t="shared" si="7"/>
        <v>琴浦町</v>
      </c>
      <c r="CL37" s="124">
        <f t="shared" si="17"/>
        <v>55.176087958108837</v>
      </c>
      <c r="CM37" s="65">
        <f t="shared" si="18"/>
        <v>0.41923958105841852</v>
      </c>
      <c r="CN37" s="66">
        <f t="shared" si="19"/>
        <v>42.649746843199623</v>
      </c>
      <c r="CO37" s="65">
        <f t="shared" si="20"/>
        <v>0.54237133188724496</v>
      </c>
      <c r="CP37" s="66">
        <f t="shared" si="8"/>
        <v>1.7034760077587718</v>
      </c>
      <c r="CQ37" s="65">
        <f t="shared" si="21"/>
        <v>0</v>
      </c>
      <c r="CR37" s="66">
        <f t="shared" si="9"/>
        <v>10.822865107150443</v>
      </c>
      <c r="CS37" s="65">
        <f t="shared" si="22"/>
        <v>0</v>
      </c>
      <c r="CT37" s="66">
        <f t="shared" si="10"/>
        <v>17.287213276592734</v>
      </c>
      <c r="CU37" s="67">
        <f t="shared" si="23"/>
        <v>0</v>
      </c>
      <c r="CV37" s="16"/>
      <c r="CW37" s="959">
        <f t="shared" si="24"/>
        <v>23.132000000000001</v>
      </c>
      <c r="CX37" s="962">
        <f>VLOOKUP($AX37&amp;"_"&amp;$CW$14,データシート1!$A:$BT,MATCH($CW$12&amp;"_"&amp;CX$20,データシート1!$A$1:$BT$1,0),0)</f>
        <v>23.132000000000001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23.132000000000001</v>
      </c>
      <c r="DE37" s="16"/>
      <c r="DF37" s="125">
        <f>VLOOKUP($AX37&amp;"_"&amp;$DF$14,データシート1!$A:$BT,MATCH($DF$12&amp;"_"&amp;DF$20,データシート1!$A$1:$BT$1,0),0)</f>
        <v>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29442</v>
      </c>
      <c r="AY38" s="18" t="str">
        <f>IF(IFERROR(比較地域マスタ!$Z23,"")=0,"",IFERROR(比較地域マスタ!$Z23,""))</f>
        <v>大淀町</v>
      </c>
      <c r="BB38" s="110" t="str">
        <f t="shared" si="0"/>
        <v>29442</v>
      </c>
      <c r="BC38" s="1031" t="str">
        <f t="shared" si="0"/>
        <v>大淀町</v>
      </c>
      <c r="BD38" s="34">
        <f t="shared" si="14"/>
        <v>74.786374417575672</v>
      </c>
      <c r="BE38" s="34">
        <f t="shared" si="15"/>
        <v>6.7310729878547715</v>
      </c>
      <c r="BF38" s="34">
        <f>VLOOKUP($AX38&amp;"_"&amp;$BC$14,データシート1!$A:$BT,MATCH($BC$12&amp;"_"&amp;BF$20,データシート1!$A$1:$BT$1,0),0)</f>
        <v>4.3110148041644161</v>
      </c>
      <c r="BG38" s="34">
        <f>VLOOKUP($AX38&amp;"_"&amp;$BC$14,データシート1!$A:$BT,MATCH($BC$12&amp;"_"&amp;BG$20,データシート1!$A$1:$BT$1,0),0)</f>
        <v>0.80624971712782822</v>
      </c>
      <c r="BH38" s="34">
        <f>VLOOKUP($AX38&amp;"_"&amp;$BC$14,データシート1!$A:$BT,MATCH($BC$12&amp;"_"&amp;BH$20,データシート1!$A$1:$BT$1,0),0)</f>
        <v>1.6138084665625274</v>
      </c>
      <c r="BI38" s="34">
        <f>VLOOKUP($AX38&amp;"_"&amp;$BC$14,データシート1!$A:$BT,MATCH($BC$12&amp;"_"&amp;BI$20,データシート1!$A$1:$BT$1,0),0)</f>
        <v>16.303339473347318</v>
      </c>
      <c r="BJ38" s="34">
        <f>VLOOKUP($AX38&amp;"_"&amp;$BC$14,データシート1!$A:$BT,MATCH($BC$12&amp;"_"&amp;BJ$20,データシート1!$A$1:$BT$1,0),0)</f>
        <v>17.495625889180641</v>
      </c>
      <c r="BK38" s="34">
        <f t="shared" si="1"/>
        <v>31.464772292939905</v>
      </c>
      <c r="BL38" s="34">
        <f t="shared" si="2"/>
        <v>30.485620501884902</v>
      </c>
      <c r="BM38" s="34">
        <f>VLOOKUP($AX38&amp;"_"&amp;$BC$14,データシート1!$A:$BT,MATCH($BC$12&amp;"_"&amp;BM$20,データシート1!$A$1:$BT$1,0),0)</f>
        <v>15.616468816675473</v>
      </c>
      <c r="BN38" s="34">
        <f>VLOOKUP($AX38&amp;"_"&amp;$BC$14,データシート1!$A:$BT,MATCH($BC$12&amp;"_"&amp;BN$20,データシート1!$A$1:$BT$1,0),0)</f>
        <v>14.869151685209429</v>
      </c>
      <c r="BO38" s="34">
        <f>VLOOKUP($AX38&amp;"_"&amp;$BC$14,データシート1!$A:$BT,MATCH($BC$12&amp;"_"&amp;BO$20,データシート1!$A$1:$BT$1,0),0)</f>
        <v>0.97915179105500205</v>
      </c>
      <c r="BP38" s="34">
        <f>VLOOKUP($AX38&amp;"_"&amp;$BC$14,データシート1!$A:$BT,MATCH($BC$12&amp;"_"&amp;BP$20,データシート1!$A$1:$BT$1,0),0)</f>
        <v>0</v>
      </c>
      <c r="BQ38" s="34">
        <f>VLOOKUP($AX38&amp;"_"&amp;$BC$14,データシート1!$A:$BT,MATCH($BC$12&amp;"_"&amp;BQ$20,データシート1!$A$1:$BT$1,0),0)</f>
        <v>2.7915637742530421</v>
      </c>
      <c r="BR38" s="35">
        <f t="shared" si="3"/>
        <v>74.786374417575672</v>
      </c>
      <c r="BT38" s="121" t="str">
        <f t="shared" si="4"/>
        <v>大淀町</v>
      </c>
      <c r="BU38" s="33">
        <f t="shared" si="25"/>
        <v>74.786374417575672</v>
      </c>
      <c r="BV38" s="59">
        <f t="shared" si="16"/>
        <v>9.0004001935851174E-2</v>
      </c>
      <c r="BW38" s="59">
        <f t="shared" si="5"/>
        <v>5.7644388269091934E-2</v>
      </c>
      <c r="BX38" s="59">
        <f t="shared" si="5"/>
        <v>1.0780703348795448E-2</v>
      </c>
      <c r="BY38" s="59">
        <f t="shared" si="5"/>
        <v>2.1578910317963797E-2</v>
      </c>
      <c r="BZ38" s="59">
        <f t="shared" si="5"/>
        <v>0.21799879457073723</v>
      </c>
      <c r="CA38" s="59">
        <f t="shared" si="5"/>
        <v>0.23394135663660362</v>
      </c>
      <c r="CB38" s="59">
        <f t="shared" si="5"/>
        <v>0.42072867601862668</v>
      </c>
      <c r="CC38" s="59">
        <f t="shared" si="5"/>
        <v>0.40763602647276381</v>
      </c>
      <c r="CD38" s="59">
        <f t="shared" si="5"/>
        <v>0.20881435874240509</v>
      </c>
      <c r="CE38" s="59">
        <f t="shared" si="5"/>
        <v>0.1988216677303587</v>
      </c>
      <c r="CF38" s="59">
        <f t="shared" si="5"/>
        <v>1.3092649545862861E-2</v>
      </c>
      <c r="CG38" s="59">
        <f t="shared" si="5"/>
        <v>0</v>
      </c>
      <c r="CH38" s="59">
        <f t="shared" si="5"/>
        <v>3.7327170838181344E-2</v>
      </c>
      <c r="CI38" s="122">
        <f t="shared" si="6"/>
        <v>1</v>
      </c>
      <c r="CK38" s="123" t="str">
        <f t="shared" si="7"/>
        <v>大淀町</v>
      </c>
      <c r="CL38" s="124">
        <f t="shared" si="17"/>
        <v>6.7310729878547715</v>
      </c>
      <c r="CM38" s="65">
        <f t="shared" si="18"/>
        <v>1</v>
      </c>
      <c r="CN38" s="66">
        <f t="shared" si="19"/>
        <v>4.3110148041644161</v>
      </c>
      <c r="CO38" s="65">
        <f t="shared" si="20"/>
        <v>1</v>
      </c>
      <c r="CP38" s="66">
        <f t="shared" si="8"/>
        <v>0.80624971712782822</v>
      </c>
      <c r="CQ38" s="65">
        <f t="shared" si="21"/>
        <v>0</v>
      </c>
      <c r="CR38" s="66">
        <f t="shared" si="9"/>
        <v>1.6138084665625274</v>
      </c>
      <c r="CS38" s="65">
        <f t="shared" si="22"/>
        <v>0</v>
      </c>
      <c r="CT38" s="66">
        <f t="shared" si="10"/>
        <v>16.303339473347318</v>
      </c>
      <c r="CU38" s="67">
        <f t="shared" si="23"/>
        <v>0</v>
      </c>
      <c r="CV38" s="16"/>
      <c r="CW38" s="959">
        <f t="shared" si="24"/>
        <v>10.702</v>
      </c>
      <c r="CX38" s="962">
        <f>VLOOKUP($AX38&amp;"_"&amp;$CW$14,データシート1!$A:$BT,MATCH($CW$12&amp;"_"&amp;CX$20,データシート1!$A$1:$BT$1,0),0)</f>
        <v>10.702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10.702</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20385</v>
      </c>
      <c r="AY39" s="18" t="str">
        <f>IF(IFERROR(比較地域マスタ!$Z24,"")=0,"",IFERROR(比較地域マスタ!$Z24,""))</f>
        <v>南箕輪村</v>
      </c>
      <c r="BB39" s="110" t="str">
        <f t="shared" si="0"/>
        <v>20385</v>
      </c>
      <c r="BC39" s="1031" t="str">
        <f t="shared" si="0"/>
        <v>南箕輪村</v>
      </c>
      <c r="BD39" s="34">
        <f t="shared" si="14"/>
        <v>125.62548911454201</v>
      </c>
      <c r="BE39" s="34">
        <f t="shared" si="15"/>
        <v>45.278206311583503</v>
      </c>
      <c r="BF39" s="34">
        <f>VLOOKUP($AX39&amp;"_"&amp;$BC$14,データシート1!$A:$BT,MATCH($BC$12&amp;"_"&amp;BF$20,データシート1!$A$1:$BT$1,0),0)</f>
        <v>41.785888863631541</v>
      </c>
      <c r="BG39" s="34">
        <f>VLOOKUP($AX39&amp;"_"&amp;$BC$14,データシート1!$A:$BT,MATCH($BC$12&amp;"_"&amp;BG$20,データシート1!$A$1:$BT$1,0),0)</f>
        <v>0.72046792763312306</v>
      </c>
      <c r="BH39" s="34">
        <f>VLOOKUP($AX39&amp;"_"&amp;$BC$14,データシート1!$A:$BT,MATCH($BC$12&amp;"_"&amp;BH$20,データシート1!$A$1:$BT$1,0),0)</f>
        <v>2.7718495203188347</v>
      </c>
      <c r="BI39" s="34">
        <f>VLOOKUP($AX39&amp;"_"&amp;$BC$14,データシート1!$A:$BT,MATCH($BC$12&amp;"_"&amp;BI$20,データシート1!$A$1:$BT$1,0),0)</f>
        <v>18.16743313503445</v>
      </c>
      <c r="BJ39" s="34">
        <f>VLOOKUP($AX39&amp;"_"&amp;$BC$14,データシート1!$A:$BT,MATCH($BC$12&amp;"_"&amp;BJ$20,データシート1!$A$1:$BT$1,0),0)</f>
        <v>24.784884098490526</v>
      </c>
      <c r="BK39" s="34">
        <f t="shared" si="1"/>
        <v>36.29288593774708</v>
      </c>
      <c r="BL39" s="34">
        <f t="shared" si="2"/>
        <v>35.368442866323477</v>
      </c>
      <c r="BM39" s="34">
        <f>VLOOKUP($AX39&amp;"_"&amp;$BC$14,データシート1!$A:$BT,MATCH($BC$12&amp;"_"&amp;BM$20,データシート1!$A$1:$BT$1,0),0)</f>
        <v>16.842409188532852</v>
      </c>
      <c r="BN39" s="34">
        <f>VLOOKUP($AX39&amp;"_"&amp;$BC$14,データシート1!$A:$BT,MATCH($BC$12&amp;"_"&amp;BN$20,データシート1!$A$1:$BT$1,0),0)</f>
        <v>18.526033677790622</v>
      </c>
      <c r="BO39" s="34">
        <f>VLOOKUP($AX39&amp;"_"&amp;$BC$14,データシート1!$A:$BT,MATCH($BC$12&amp;"_"&amp;BO$20,データシート1!$A$1:$BT$1,0),0)</f>
        <v>0.92444307142360505</v>
      </c>
      <c r="BP39" s="34">
        <f>VLOOKUP($AX39&amp;"_"&amp;$BC$14,データシート1!$A:$BT,MATCH($BC$12&amp;"_"&amp;BP$20,データシート1!$A$1:$BT$1,0),0)</f>
        <v>0</v>
      </c>
      <c r="BQ39" s="34">
        <f>VLOOKUP($AX39&amp;"_"&amp;$BC$14,データシート1!$A:$BT,MATCH($BC$12&amp;"_"&amp;BQ$20,データシート1!$A$1:$BT$1,0),0)</f>
        <v>1.1020796316864501</v>
      </c>
      <c r="BR39" s="35">
        <f t="shared" si="3"/>
        <v>125.62548911454201</v>
      </c>
      <c r="BT39" s="121" t="str">
        <f t="shared" si="4"/>
        <v>南箕輪村</v>
      </c>
      <c r="BU39" s="33">
        <f t="shared" si="25"/>
        <v>125.62548911454201</v>
      </c>
      <c r="BV39" s="59">
        <f t="shared" si="16"/>
        <v>0.36042212954331287</v>
      </c>
      <c r="BW39" s="59">
        <f t="shared" si="5"/>
        <v>0.33262269590474802</v>
      </c>
      <c r="BX39" s="59">
        <f t="shared" si="5"/>
        <v>5.7350457515530102E-3</v>
      </c>
      <c r="BY39" s="59">
        <f t="shared" si="5"/>
        <v>2.2064387887011809E-2</v>
      </c>
      <c r="BZ39" s="59">
        <f t="shared" si="5"/>
        <v>0.14461582011012003</v>
      </c>
      <c r="CA39" s="59">
        <f t="shared" si="5"/>
        <v>0.19729184159348684</v>
      </c>
      <c r="CB39" s="59">
        <f t="shared" si="5"/>
        <v>0.28889746972173924</v>
      </c>
      <c r="CC39" s="59">
        <f t="shared" si="5"/>
        <v>0.28153874755524705</v>
      </c>
      <c r="CD39" s="59">
        <f t="shared" si="5"/>
        <v>0.13406840687542626</v>
      </c>
      <c r="CE39" s="59">
        <f t="shared" si="5"/>
        <v>0.14747034067982073</v>
      </c>
      <c r="CF39" s="59">
        <f t="shared" si="5"/>
        <v>7.3587221664922018E-3</v>
      </c>
      <c r="CG39" s="59">
        <f t="shared" si="5"/>
        <v>0</v>
      </c>
      <c r="CH39" s="59">
        <f t="shared" si="5"/>
        <v>8.7727390313410286E-3</v>
      </c>
      <c r="CI39" s="122">
        <f t="shared" si="6"/>
        <v>1</v>
      </c>
      <c r="CK39" s="123" t="str">
        <f t="shared" si="7"/>
        <v>南箕輪村</v>
      </c>
      <c r="CL39" s="124">
        <f t="shared" si="17"/>
        <v>45.278206311583503</v>
      </c>
      <c r="CM39" s="65">
        <f t="shared" si="18"/>
        <v>1</v>
      </c>
      <c r="CN39" s="66">
        <f t="shared" si="19"/>
        <v>41.785888863631541</v>
      </c>
      <c r="CO39" s="65">
        <f t="shared" si="20"/>
        <v>1</v>
      </c>
      <c r="CP39" s="66">
        <f t="shared" si="8"/>
        <v>0.72046792763312306</v>
      </c>
      <c r="CQ39" s="65">
        <f t="shared" si="21"/>
        <v>0</v>
      </c>
      <c r="CR39" s="66">
        <f t="shared" si="9"/>
        <v>2.7718495203188347</v>
      </c>
      <c r="CS39" s="65">
        <f t="shared" si="22"/>
        <v>0</v>
      </c>
      <c r="CT39" s="66">
        <f t="shared" si="10"/>
        <v>18.16743313503445</v>
      </c>
      <c r="CU39" s="67">
        <f t="shared" si="23"/>
        <v>0</v>
      </c>
      <c r="CV39" s="16"/>
      <c r="CW39" s="959">
        <f t="shared" si="24"/>
        <v>82.781000000000006</v>
      </c>
      <c r="CX39" s="962">
        <f>VLOOKUP($AX39&amp;"_"&amp;$CW$14,データシート1!$A:$BT,MATCH($CW$12&amp;"_"&amp;CX$20,データシート1!$A$1:$BT$1,0),0)</f>
        <v>82.781000000000006</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82.781000000000006</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40503</v>
      </c>
      <c r="AY40" s="18" t="str">
        <f>IF(IFERROR(比較地域マスタ!$Z25,"")=0,"",IFERROR(比較地域マスタ!$Z25,""))</f>
        <v>大刀洗町</v>
      </c>
      <c r="BB40" s="110" t="str">
        <f t="shared" si="0"/>
        <v>40503</v>
      </c>
      <c r="BC40" s="1031" t="str">
        <f t="shared" si="0"/>
        <v>大刀洗町</v>
      </c>
      <c r="BD40" s="34">
        <f t="shared" si="14"/>
        <v>101.72434981412711</v>
      </c>
      <c r="BE40" s="34">
        <f t="shared" si="15"/>
        <v>46.579899820893345</v>
      </c>
      <c r="BF40" s="34">
        <f>VLOOKUP($AX40&amp;"_"&amp;$BC$14,データシート1!$A:$BT,MATCH($BC$12&amp;"_"&amp;BF$20,データシート1!$A$1:$BT$1,0),0)</f>
        <v>40.97161632809447</v>
      </c>
      <c r="BG40" s="34">
        <f>VLOOKUP($AX40&amp;"_"&amp;$BC$14,データシート1!$A:$BT,MATCH($BC$12&amp;"_"&amp;BG$20,データシート1!$A$1:$BT$1,0),0)</f>
        <v>0.81670522580799065</v>
      </c>
      <c r="BH40" s="34">
        <f>VLOOKUP($AX40&amp;"_"&amp;$BC$14,データシート1!$A:$BT,MATCH($BC$12&amp;"_"&amp;BH$20,データシート1!$A$1:$BT$1,0),0)</f>
        <v>4.7915782669908822</v>
      </c>
      <c r="BI40" s="34">
        <f>VLOOKUP($AX40&amp;"_"&amp;$BC$14,データシート1!$A:$BT,MATCH($BC$12&amp;"_"&amp;BI$20,データシート1!$A$1:$BT$1,0),0)</f>
        <v>11.505983851104924</v>
      </c>
      <c r="BJ40" s="34">
        <f>VLOOKUP($AX40&amp;"_"&amp;$BC$14,データシート1!$A:$BT,MATCH($BC$12&amp;"_"&amp;BJ$20,データシート1!$A$1:$BT$1,0),0)</f>
        <v>10.747002354554082</v>
      </c>
      <c r="BK40" s="34">
        <f t="shared" si="1"/>
        <v>31.598374430903519</v>
      </c>
      <c r="BL40" s="34">
        <f t="shared" si="2"/>
        <v>30.671946197828401</v>
      </c>
      <c r="BM40" s="34">
        <f>VLOOKUP($AX40&amp;"_"&amp;$BC$14,データシート1!$A:$BT,MATCH($BC$12&amp;"_"&amp;BM$20,データシート1!$A$1:$BT$1,0),0)</f>
        <v>13.604948029148954</v>
      </c>
      <c r="BN40" s="34">
        <f>VLOOKUP($AX40&amp;"_"&amp;$BC$14,データシート1!$A:$BT,MATCH($BC$12&amp;"_"&amp;BN$20,データシート1!$A$1:$BT$1,0),0)</f>
        <v>17.066998168679447</v>
      </c>
      <c r="BO40" s="34">
        <f>VLOOKUP($AX40&amp;"_"&amp;$BC$14,データシート1!$A:$BT,MATCH($BC$12&amp;"_"&amp;BO$20,データシート1!$A$1:$BT$1,0),0)</f>
        <v>0.92642823307511801</v>
      </c>
      <c r="BP40" s="34">
        <f>VLOOKUP($AX40&amp;"_"&amp;$BC$14,データシート1!$A:$BT,MATCH($BC$12&amp;"_"&amp;BP$20,データシート1!$A$1:$BT$1,0),0)</f>
        <v>0</v>
      </c>
      <c r="BQ40" s="34">
        <f>VLOOKUP($AX40&amp;"_"&amp;$BC$14,データシート1!$A:$BT,MATCH($BC$12&amp;"_"&amp;BQ$20,データシート1!$A$1:$BT$1,0),0)</f>
        <v>1.2930893566712429</v>
      </c>
      <c r="BR40" s="35">
        <f t="shared" si="3"/>
        <v>101.72434981412711</v>
      </c>
      <c r="BT40" s="121" t="str">
        <f t="shared" si="4"/>
        <v>大刀洗町</v>
      </c>
      <c r="BU40" s="33">
        <f t="shared" si="25"/>
        <v>101.72434981412711</v>
      </c>
      <c r="BV40" s="59">
        <f t="shared" si="16"/>
        <v>0.45790314615925415</v>
      </c>
      <c r="BW40" s="59">
        <f t="shared" si="5"/>
        <v>0.40277098259127414</v>
      </c>
      <c r="BX40" s="59">
        <f t="shared" si="5"/>
        <v>8.0286109205936606E-3</v>
      </c>
      <c r="BY40" s="59">
        <f t="shared" si="5"/>
        <v>4.7103552647386353E-2</v>
      </c>
      <c r="BZ40" s="59">
        <f t="shared" si="5"/>
        <v>0.11310943615888332</v>
      </c>
      <c r="CA40" s="59">
        <f t="shared" si="5"/>
        <v>0.10564827766597902</v>
      </c>
      <c r="CB40" s="59">
        <f t="shared" si="5"/>
        <v>0.31062744061417685</v>
      </c>
      <c r="CC40" s="59">
        <f t="shared" si="5"/>
        <v>0.30152019898748755</v>
      </c>
      <c r="CD40" s="59">
        <f t="shared" si="5"/>
        <v>0.13374327832036481</v>
      </c>
      <c r="CE40" s="59">
        <f t="shared" si="5"/>
        <v>0.16777692066712274</v>
      </c>
      <c r="CF40" s="59">
        <f t="shared" si="5"/>
        <v>9.1072416266892581E-3</v>
      </c>
      <c r="CG40" s="59">
        <f t="shared" si="5"/>
        <v>0</v>
      </c>
      <c r="CH40" s="59">
        <f t="shared" si="5"/>
        <v>1.2711699401706703E-2</v>
      </c>
      <c r="CI40" s="122">
        <f t="shared" si="6"/>
        <v>1</v>
      </c>
      <c r="CK40" s="123" t="str">
        <f t="shared" si="7"/>
        <v>大刀洗町</v>
      </c>
      <c r="CL40" s="124">
        <f t="shared" si="17"/>
        <v>46.579899820893345</v>
      </c>
      <c r="CM40" s="65">
        <f t="shared" si="18"/>
        <v>9.2443307447143755E-2</v>
      </c>
      <c r="CN40" s="66">
        <f t="shared" si="19"/>
        <v>40.97161632809447</v>
      </c>
      <c r="CO40" s="65">
        <f t="shared" si="20"/>
        <v>0.105097147389017</v>
      </c>
      <c r="CP40" s="66">
        <f t="shared" si="8"/>
        <v>0.81670522580799065</v>
      </c>
      <c r="CQ40" s="65">
        <f t="shared" si="21"/>
        <v>0</v>
      </c>
      <c r="CR40" s="66">
        <f t="shared" si="9"/>
        <v>4.7915782669908822</v>
      </c>
      <c r="CS40" s="65">
        <f t="shared" si="22"/>
        <v>0</v>
      </c>
      <c r="CT40" s="66">
        <f t="shared" si="10"/>
        <v>11.505983851104924</v>
      </c>
      <c r="CU40" s="67">
        <f t="shared" si="23"/>
        <v>0</v>
      </c>
      <c r="CV40" s="16"/>
      <c r="CW40" s="959">
        <f t="shared" si="24"/>
        <v>4.306</v>
      </c>
      <c r="CX40" s="962">
        <f>VLOOKUP($AX40&amp;"_"&amp;$CW$14,データシート1!$A:$BT,MATCH($CW$12&amp;"_"&amp;CX$20,データシート1!$A$1:$BT$1,0),0)</f>
        <v>4.306</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4.306</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23445</v>
      </c>
      <c r="AY41" s="18" t="str">
        <f>IF(IFERROR(比較地域マスタ!$Z26,"")=0,"",IFERROR(比較地域マスタ!$Z26,""))</f>
        <v>南知多町</v>
      </c>
      <c r="BB41" s="110" t="str">
        <f t="shared" si="0"/>
        <v>23445</v>
      </c>
      <c r="BC41" s="1031" t="str">
        <f t="shared" si="0"/>
        <v>南知多町</v>
      </c>
      <c r="BD41" s="34">
        <f t="shared" si="14"/>
        <v>106.03414700241342</v>
      </c>
      <c r="BE41" s="34">
        <f t="shared" si="15"/>
        <v>18.553852737439524</v>
      </c>
      <c r="BF41" s="34">
        <f>VLOOKUP($AX41&amp;"_"&amp;$BC$14,データシート1!$A:$BT,MATCH($BC$12&amp;"_"&amp;BF$20,データシート1!$A$1:$BT$1,0),0)</f>
        <v>10.152829191192744</v>
      </c>
      <c r="BG41" s="34">
        <f>VLOOKUP($AX41&amp;"_"&amp;$BC$14,データシート1!$A:$BT,MATCH($BC$12&amp;"_"&amp;BG$20,データシート1!$A$1:$BT$1,0),0)</f>
        <v>0.65604365526778552</v>
      </c>
      <c r="BH41" s="34">
        <f>VLOOKUP($AX41&amp;"_"&amp;$BC$14,データシート1!$A:$BT,MATCH($BC$12&amp;"_"&amp;BH$20,データシート1!$A$1:$BT$1,0),0)</f>
        <v>7.7449798909789953</v>
      </c>
      <c r="BI41" s="34">
        <f>VLOOKUP($AX41&amp;"_"&amp;$BC$14,データシート1!$A:$BT,MATCH($BC$12&amp;"_"&amp;BI$20,データシート1!$A$1:$BT$1,0),0)</f>
        <v>21.208618432809946</v>
      </c>
      <c r="BJ41" s="34">
        <f>VLOOKUP($AX41&amp;"_"&amp;$BC$14,データシート1!$A:$BT,MATCH($BC$12&amp;"_"&amp;BJ$20,データシート1!$A$1:$BT$1,0),0)</f>
        <v>17.769263826791786</v>
      </c>
      <c r="BK41" s="34">
        <f t="shared" si="1"/>
        <v>46.213842873215512</v>
      </c>
      <c r="BL41" s="34">
        <f t="shared" si="2"/>
        <v>35.535786702072485</v>
      </c>
      <c r="BM41" s="34">
        <f>VLOOKUP($AX41&amp;"_"&amp;$BC$14,データシート1!$A:$BT,MATCH($BC$12&amp;"_"&amp;BM$20,データシート1!$A$1:$BT$1,0),0)</f>
        <v>14.556342996222307</v>
      </c>
      <c r="BN41" s="34">
        <f>VLOOKUP($AX41&amp;"_"&amp;$BC$14,データシート1!$A:$BT,MATCH($BC$12&amp;"_"&amp;BN$20,データシート1!$A$1:$BT$1,0),0)</f>
        <v>20.97944370585018</v>
      </c>
      <c r="BO41" s="34">
        <f>VLOOKUP($AX41&amp;"_"&amp;$BC$14,データシート1!$A:$BT,MATCH($BC$12&amp;"_"&amp;BO$20,データシート1!$A$1:$BT$1,0),0)</f>
        <v>0.97272920924128503</v>
      </c>
      <c r="BP41" s="34">
        <f>VLOOKUP($AX41&amp;"_"&amp;$BC$14,データシート1!$A:$BT,MATCH($BC$12&amp;"_"&amp;BP$20,データシート1!$A$1:$BT$1,0),0)</f>
        <v>9.7053269619017382</v>
      </c>
      <c r="BQ41" s="34">
        <f>VLOOKUP($AX41&amp;"_"&amp;$BC$14,データシート1!$A:$BT,MATCH($BC$12&amp;"_"&amp;BQ$20,データシート1!$A$1:$BT$1,0),0)</f>
        <v>2.2885691321566548</v>
      </c>
      <c r="BR41" s="35">
        <f t="shared" si="3"/>
        <v>106.03414700241342</v>
      </c>
      <c r="BT41" s="121" t="str">
        <f t="shared" si="4"/>
        <v>南知多町</v>
      </c>
      <c r="BU41" s="33">
        <f t="shared" si="25"/>
        <v>106.03414700241342</v>
      </c>
      <c r="BV41" s="59">
        <f t="shared" si="16"/>
        <v>0.17497997826131637</v>
      </c>
      <c r="BW41" s="59">
        <f t="shared" si="5"/>
        <v>9.5750562231256109E-2</v>
      </c>
      <c r="BX41" s="59">
        <f t="shared" si="5"/>
        <v>6.1870979662132187E-3</v>
      </c>
      <c r="BY41" s="59">
        <f t="shared" si="5"/>
        <v>7.3042318063847048E-2</v>
      </c>
      <c r="BZ41" s="59">
        <f t="shared" si="5"/>
        <v>0.20001687222821929</v>
      </c>
      <c r="CA41" s="59">
        <f t="shared" si="5"/>
        <v>0.16758057973897167</v>
      </c>
      <c r="CB41" s="59">
        <f t="shared" si="5"/>
        <v>0.43583924782422828</v>
      </c>
      <c r="CC41" s="59">
        <f t="shared" si="5"/>
        <v>0.33513530977208372</v>
      </c>
      <c r="CD41" s="59">
        <f t="shared" si="5"/>
        <v>0.13727976701591227</v>
      </c>
      <c r="CE41" s="59">
        <f t="shared" si="5"/>
        <v>0.19785554275617148</v>
      </c>
      <c r="CF41" s="59">
        <f t="shared" si="5"/>
        <v>9.1737354120380206E-3</v>
      </c>
      <c r="CG41" s="59">
        <f t="shared" si="5"/>
        <v>9.1530202640106473E-2</v>
      </c>
      <c r="CH41" s="59">
        <f t="shared" si="5"/>
        <v>2.1583321947264453E-2</v>
      </c>
      <c r="CI41" s="122">
        <f t="shared" si="6"/>
        <v>1</v>
      </c>
      <c r="CK41" s="123" t="str">
        <f t="shared" si="7"/>
        <v>南知多町</v>
      </c>
      <c r="CL41" s="124">
        <f t="shared" si="17"/>
        <v>18.553852737439524</v>
      </c>
      <c r="CM41" s="65">
        <f t="shared" si="18"/>
        <v>0</v>
      </c>
      <c r="CN41" s="66">
        <f t="shared" si="19"/>
        <v>10.152829191192744</v>
      </c>
      <c r="CO41" s="65">
        <f t="shared" si="20"/>
        <v>0</v>
      </c>
      <c r="CP41" s="66">
        <f t="shared" si="8"/>
        <v>0.65604365526778552</v>
      </c>
      <c r="CQ41" s="65">
        <f t="shared" si="21"/>
        <v>0</v>
      </c>
      <c r="CR41" s="66">
        <f t="shared" si="9"/>
        <v>7.7449798909789953</v>
      </c>
      <c r="CS41" s="65">
        <f t="shared" si="22"/>
        <v>0</v>
      </c>
      <c r="CT41" s="66">
        <f t="shared" si="10"/>
        <v>21.208618432809946</v>
      </c>
      <c r="CU41" s="67">
        <f t="shared" si="23"/>
        <v>0.20105034250621198</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4.2640000000000002</v>
      </c>
      <c r="DB41" s="962">
        <f>VLOOKUP($AX41&amp;"_"&amp;$CW$14,データシート1!$A:$BT,MATCH($CW$12&amp;"_"&amp;DB$20,データシート1!$A$1:$BT$1,0),0)</f>
        <v>0</v>
      </c>
      <c r="DC41" s="962">
        <f>VLOOKUP($AX41&amp;"_"&amp;$CW$14,データシート1!$A:$BT,MATCH($CW$12&amp;"_"&amp;DC$20,データシート1!$A$1:$BT$1,0),0)</f>
        <v>0</v>
      </c>
      <c r="DD41" s="961">
        <f t="shared" si="11"/>
        <v>4.2640000000000002</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23342</v>
      </c>
      <c r="AY42" s="18" t="str">
        <f>IF(IFERROR(比較地域マスタ!$Z27,"")=0,"",IFERROR(比較地域マスタ!$Z27,""))</f>
        <v>豊山町</v>
      </c>
      <c r="BB42" s="110" t="str">
        <f t="shared" si="0"/>
        <v>23342</v>
      </c>
      <c r="BC42" s="1031" t="str">
        <f t="shared" si="0"/>
        <v>豊山町</v>
      </c>
      <c r="BD42" s="34">
        <f t="shared" si="14"/>
        <v>190.67320663363532</v>
      </c>
      <c r="BE42" s="34">
        <f t="shared" si="15"/>
        <v>108.16642476665211</v>
      </c>
      <c r="BF42" s="34">
        <f>VLOOKUP($AX42&amp;"_"&amp;$BC$14,データシート1!$A:$BT,MATCH($BC$12&amp;"_"&amp;BF$20,データシート1!$A$1:$BT$1,0),0)</f>
        <v>94.829708193724372</v>
      </c>
      <c r="BG42" s="34">
        <f>VLOOKUP($AX42&amp;"_"&amp;$BC$14,データシート1!$A:$BT,MATCH($BC$12&amp;"_"&amp;BG$20,データシート1!$A$1:$BT$1,0),0)</f>
        <v>0.91804192015108643</v>
      </c>
      <c r="BH42" s="34">
        <f>VLOOKUP($AX42&amp;"_"&amp;$BC$14,データシート1!$A:$BT,MATCH($BC$12&amp;"_"&amp;BH$20,データシート1!$A$1:$BT$1,0),0)</f>
        <v>12.418674652776664</v>
      </c>
      <c r="BI42" s="34">
        <f>VLOOKUP($AX42&amp;"_"&amp;$BC$14,データシート1!$A:$BT,MATCH($BC$12&amp;"_"&amp;BI$20,データシート1!$A$1:$BT$1,0),0)</f>
        <v>36.418989333994176</v>
      </c>
      <c r="BJ42" s="34">
        <f>VLOOKUP($AX42&amp;"_"&amp;$BC$14,データシート1!$A:$BT,MATCH($BC$12&amp;"_"&amp;BJ$20,データシート1!$A$1:$BT$1,0),0)</f>
        <v>17.72340108677426</v>
      </c>
      <c r="BK42" s="34">
        <f t="shared" si="1"/>
        <v>28.364391446214778</v>
      </c>
      <c r="BL42" s="34">
        <f t="shared" si="2"/>
        <v>27.440065149005967</v>
      </c>
      <c r="BM42" s="34">
        <f>VLOOKUP($AX42&amp;"_"&amp;$BC$14,データシート1!$A:$BT,MATCH($BC$12&amp;"_"&amp;BM$20,データシート1!$A$1:$BT$1,0),0)</f>
        <v>12.868296497500729</v>
      </c>
      <c r="BN42" s="34">
        <f>VLOOKUP($AX42&amp;"_"&amp;$BC$14,データシート1!$A:$BT,MATCH($BC$12&amp;"_"&amp;BN$20,データシート1!$A$1:$BT$1,0),0)</f>
        <v>14.57176865150524</v>
      </c>
      <c r="BO42" s="34">
        <f>VLOOKUP($AX42&amp;"_"&amp;$BC$14,データシート1!$A:$BT,MATCH($BC$12&amp;"_"&amp;BO$20,データシート1!$A$1:$BT$1,0),0)</f>
        <v>0.92432629720880999</v>
      </c>
      <c r="BP42" s="34">
        <f>VLOOKUP($AX42&amp;"_"&amp;$BC$14,データシート1!$A:$BT,MATCH($BC$12&amp;"_"&amp;BP$20,データシート1!$A$1:$BT$1,0),0)</f>
        <v>0</v>
      </c>
      <c r="BQ42" s="34">
        <f>VLOOKUP($AX42&amp;"_"&amp;$BC$14,データシート1!$A:$BT,MATCH($BC$12&amp;"_"&amp;BQ$20,データシート1!$A$1:$BT$1,0),0)</f>
        <v>0</v>
      </c>
      <c r="BR42" s="35">
        <f t="shared" si="3"/>
        <v>190.67320663363532</v>
      </c>
      <c r="BT42" s="121" t="str">
        <f t="shared" si="4"/>
        <v>豊山町</v>
      </c>
      <c r="BU42" s="33">
        <f t="shared" si="25"/>
        <v>190.67320663363532</v>
      </c>
      <c r="BV42" s="59">
        <f t="shared" si="16"/>
        <v>0.5672869653599838</v>
      </c>
      <c r="BW42" s="59">
        <f t="shared" si="5"/>
        <v>0.49734155033083777</v>
      </c>
      <c r="BX42" s="59">
        <f t="shared" si="5"/>
        <v>4.8147400275018034E-3</v>
      </c>
      <c r="BY42" s="59">
        <f t="shared" si="5"/>
        <v>6.5130675001644267E-2</v>
      </c>
      <c r="BZ42" s="59">
        <f t="shared" si="5"/>
        <v>0.19100213384448195</v>
      </c>
      <c r="CA42" s="59">
        <f t="shared" ref="CA42:CH68" si="32">BJ42/$BR42</f>
        <v>9.2951712512122822E-2</v>
      </c>
      <c r="CB42" s="59">
        <f t="shared" si="32"/>
        <v>0.14875918828341148</v>
      </c>
      <c r="CC42" s="59">
        <f t="shared" si="32"/>
        <v>0.14391148936688339</v>
      </c>
      <c r="CD42" s="59">
        <f t="shared" si="32"/>
        <v>6.7488750646682222E-2</v>
      </c>
      <c r="CE42" s="59">
        <f t="shared" si="32"/>
        <v>7.6422738720201167E-2</v>
      </c>
      <c r="CF42" s="59">
        <f t="shared" si="32"/>
        <v>4.847698916528087E-3</v>
      </c>
      <c r="CG42" s="59">
        <f t="shared" si="32"/>
        <v>0</v>
      </c>
      <c r="CH42" s="59">
        <f t="shared" si="32"/>
        <v>0</v>
      </c>
      <c r="CI42" s="122">
        <f t="shared" si="6"/>
        <v>1</v>
      </c>
      <c r="CK42" s="123" t="str">
        <f t="shared" si="7"/>
        <v>豊山町</v>
      </c>
      <c r="CL42" s="124">
        <f t="shared" si="17"/>
        <v>108.16642476665211</v>
      </c>
      <c r="CM42" s="65">
        <f t="shared" si="18"/>
        <v>0.15352268539728658</v>
      </c>
      <c r="CN42" s="66">
        <f t="shared" si="19"/>
        <v>94.829708193724372</v>
      </c>
      <c r="CO42" s="65">
        <f t="shared" si="20"/>
        <v>0.17511389960281404</v>
      </c>
      <c r="CP42" s="66">
        <f t="shared" si="8"/>
        <v>0.91804192015108643</v>
      </c>
      <c r="CQ42" s="65">
        <f t="shared" si="21"/>
        <v>0</v>
      </c>
      <c r="CR42" s="66">
        <f t="shared" si="9"/>
        <v>12.418674652776664</v>
      </c>
      <c r="CS42" s="65">
        <f t="shared" si="22"/>
        <v>0</v>
      </c>
      <c r="CT42" s="66">
        <f t="shared" si="10"/>
        <v>36.418989333994176</v>
      </c>
      <c r="CU42" s="67">
        <f t="shared" si="23"/>
        <v>0.16656145903362235</v>
      </c>
      <c r="CV42" s="16"/>
      <c r="CW42" s="959">
        <f t="shared" si="24"/>
        <v>16.606000000000002</v>
      </c>
      <c r="CX42" s="962">
        <f>VLOOKUP($AX42&amp;"_"&amp;$CW$14,データシート1!$A:$BT,MATCH($CW$12&amp;"_"&amp;CX$20,データシート1!$A$1:$BT$1,0),0)</f>
        <v>16.606000000000002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6.0659999999999998</v>
      </c>
      <c r="DB42" s="962">
        <f>VLOOKUP($AX42&amp;"_"&amp;$CW$14,データシート1!$A:$BT,MATCH($CW$12&amp;"_"&amp;DB$20,データシート1!$A$1:$BT$1,0),0)</f>
        <v>0</v>
      </c>
      <c r="DC42" s="962">
        <f>VLOOKUP($AX42&amp;"_"&amp;$CW$14,データシート1!$A:$BT,MATCH($CW$12&amp;"_"&amp;DC$20,データシート1!$A$1:$BT$1,0),0)</f>
        <v>0</v>
      </c>
      <c r="DD42" s="961">
        <f t="shared" si="11"/>
        <v>22.672000000000001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0.73</v>
      </c>
      <c r="DO42" s="127">
        <f t="shared" si="27"/>
        <v>0</v>
      </c>
      <c r="DP42" s="127">
        <f t="shared" si="29"/>
        <v>0</v>
      </c>
      <c r="DQ42" s="127">
        <f t="shared" si="30"/>
        <v>0.27</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39203</v>
      </c>
      <c r="AY43" s="18" t="str">
        <f>IF(IFERROR(比較地域マスタ!$Z28,"")=0,"",IFERROR(比較地域マスタ!$Z28,""))</f>
        <v>安芸市</v>
      </c>
      <c r="AZ43" s="23"/>
      <c r="BB43" s="110" t="str">
        <f t="shared" si="0"/>
        <v>39203</v>
      </c>
      <c r="BC43" s="1031" t="str">
        <f t="shared" si="0"/>
        <v>安芸市</v>
      </c>
      <c r="BD43" s="34">
        <f t="shared" si="14"/>
        <v>124.22175878925403</v>
      </c>
      <c r="BE43" s="34">
        <f t="shared" si="15"/>
        <v>41.667194531328022</v>
      </c>
      <c r="BF43" s="34">
        <f>VLOOKUP($AX43&amp;"_"&amp;$BC$14,データシート1!$A:$BT,MATCH($BC$12&amp;"_"&amp;BF$20,データシート1!$A$1:$BT$1,0),0)</f>
        <v>26.436436344698915</v>
      </c>
      <c r="BG43" s="34">
        <f>VLOOKUP($AX43&amp;"_"&amp;$BC$14,データシート1!$A:$BT,MATCH($BC$12&amp;"_"&amp;BG$20,データシート1!$A$1:$BT$1,0),0)</f>
        <v>2.0774965163954731</v>
      </c>
      <c r="BH43" s="34">
        <f>VLOOKUP($AX43&amp;"_"&amp;$BC$14,データシート1!$A:$BT,MATCH($BC$12&amp;"_"&amp;BH$20,データシート1!$A$1:$BT$1,0),0)</f>
        <v>13.153261670233629</v>
      </c>
      <c r="BI43" s="34">
        <f>VLOOKUP($AX43&amp;"_"&amp;$BC$14,データシート1!$A:$BT,MATCH($BC$12&amp;"_"&amp;BI$20,データシート1!$A$1:$BT$1,0),0)</f>
        <v>21.953245256694228</v>
      </c>
      <c r="BJ43" s="34">
        <f>VLOOKUP($AX43&amp;"_"&amp;$BC$14,データシート1!$A:$BT,MATCH($BC$12&amp;"_"&amp;BJ$20,データシート1!$A$1:$BT$1,0),0)</f>
        <v>19.837200182673026</v>
      </c>
      <c r="BK43" s="34">
        <f t="shared" si="1"/>
        <v>37.116977693867568</v>
      </c>
      <c r="BL43" s="34">
        <f t="shared" si="2"/>
        <v>36.148218807929311</v>
      </c>
      <c r="BM43" s="34">
        <f>VLOOKUP($AX43&amp;"_"&amp;$BC$14,データシート1!$A:$BT,MATCH($BC$12&amp;"_"&amp;BM$20,データシート1!$A$1:$BT$1,0),0)</f>
        <v>12.94304895919935</v>
      </c>
      <c r="BN43" s="34">
        <f>VLOOKUP($AX43&amp;"_"&amp;$BC$14,データシート1!$A:$BT,MATCH($BC$12&amp;"_"&amp;BN$20,データシート1!$A$1:$BT$1,0),0)</f>
        <v>23.205169848729962</v>
      </c>
      <c r="BO43" s="34">
        <f>VLOOKUP($AX43&amp;"_"&amp;$BC$14,データシート1!$A:$BT,MATCH($BC$12&amp;"_"&amp;BO$20,データシート1!$A$1:$BT$1,0),0)</f>
        <v>0.96875888593825898</v>
      </c>
      <c r="BP43" s="34">
        <f>VLOOKUP($AX43&amp;"_"&amp;$BC$14,データシート1!$A:$BT,MATCH($BC$12&amp;"_"&amp;BP$20,データシート1!$A$1:$BT$1,0),0)</f>
        <v>0</v>
      </c>
      <c r="BQ43" s="34">
        <f>VLOOKUP($AX43&amp;"_"&amp;$BC$14,データシート1!$A:$BT,MATCH($BC$12&amp;"_"&amp;BQ$20,データシート1!$A$1:$BT$1,0),0)</f>
        <v>3.6471411246911809</v>
      </c>
      <c r="BR43" s="35">
        <f t="shared" si="3"/>
        <v>124.22175878925403</v>
      </c>
      <c r="BT43" s="121" t="str">
        <f t="shared" si="4"/>
        <v>安芸市</v>
      </c>
      <c r="BU43" s="33">
        <f t="shared" si="25"/>
        <v>124.22175878925403</v>
      </c>
      <c r="BV43" s="59">
        <f t="shared" si="16"/>
        <v>0.33542589428328479</v>
      </c>
      <c r="BW43" s="59">
        <f t="shared" si="16"/>
        <v>0.21281647114294308</v>
      </c>
      <c r="BX43" s="59">
        <f t="shared" si="16"/>
        <v>1.6724095171764625E-2</v>
      </c>
      <c r="BY43" s="59">
        <f t="shared" si="16"/>
        <v>0.10588532796857704</v>
      </c>
      <c r="BZ43" s="59">
        <f t="shared" si="16"/>
        <v>0.1767262472425509</v>
      </c>
      <c r="CA43" s="59">
        <f t="shared" si="32"/>
        <v>0.15969183157620104</v>
      </c>
      <c r="CB43" s="59">
        <f t="shared" si="32"/>
        <v>0.29879610509168242</v>
      </c>
      <c r="CC43" s="59">
        <f t="shared" si="32"/>
        <v>0.29099748031466738</v>
      </c>
      <c r="CD43" s="59">
        <f t="shared" si="32"/>
        <v>0.10419309052899198</v>
      </c>
      <c r="CE43" s="59">
        <f t="shared" si="32"/>
        <v>0.18680438978567543</v>
      </c>
      <c r="CF43" s="59">
        <f t="shared" si="32"/>
        <v>7.7986247770150136E-3</v>
      </c>
      <c r="CG43" s="59">
        <f t="shared" si="32"/>
        <v>0</v>
      </c>
      <c r="CH43" s="59">
        <f t="shared" si="32"/>
        <v>2.9359921806280866E-2</v>
      </c>
      <c r="CI43" s="122">
        <f t="shared" si="6"/>
        <v>1</v>
      </c>
      <c r="CJ43" s="23"/>
      <c r="CK43" s="123" t="str">
        <f t="shared" si="7"/>
        <v>安芸市</v>
      </c>
      <c r="CL43" s="124">
        <f t="shared" si="17"/>
        <v>41.667194531328022</v>
      </c>
      <c r="CM43" s="65">
        <f t="shared" si="18"/>
        <v>0.3102200698989086</v>
      </c>
      <c r="CN43" s="66">
        <f t="shared" si="19"/>
        <v>26.436436344698915</v>
      </c>
      <c r="CO43" s="65">
        <f t="shared" si="20"/>
        <v>0.48894638564217624</v>
      </c>
      <c r="CP43" s="66">
        <f t="shared" si="8"/>
        <v>2.0774965163954731</v>
      </c>
      <c r="CQ43" s="65">
        <f t="shared" si="21"/>
        <v>0</v>
      </c>
      <c r="CR43" s="66">
        <f t="shared" si="9"/>
        <v>13.153261670233629</v>
      </c>
      <c r="CS43" s="65">
        <f t="shared" si="22"/>
        <v>0</v>
      </c>
      <c r="CT43" s="66">
        <f t="shared" si="10"/>
        <v>21.953245256694228</v>
      </c>
      <c r="CU43" s="67">
        <f t="shared" si="23"/>
        <v>0.65275087270435961</v>
      </c>
      <c r="CV43" s="16"/>
      <c r="CW43" s="959">
        <f t="shared" si="24"/>
        <v>12.926</v>
      </c>
      <c r="CX43" s="962">
        <f>VLOOKUP($AX43&amp;"_"&amp;$CW$14,データシート1!$A:$BT,MATCH($CW$12&amp;"_"&amp;CX$20,データシート1!$A$1:$BT$1,0),0)</f>
        <v>12.926</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14.33</v>
      </c>
      <c r="DB43" s="962">
        <f>VLOOKUP($AX43&amp;"_"&amp;$CW$14,データシート1!$A:$BT,MATCH($CW$12&amp;"_"&amp;DB$20,データシート1!$A$1:$BT$1,0),0)</f>
        <v>0</v>
      </c>
      <c r="DC43" s="962">
        <f>VLOOKUP($AX43&amp;"_"&amp;$CW$14,データシート1!$A:$BT,MATCH($CW$12&amp;"_"&amp;DC$20,データシート1!$A$1:$BT$1,0),0)</f>
        <v>0</v>
      </c>
      <c r="DD43" s="961">
        <f t="shared" si="11"/>
        <v>27.256</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3</v>
      </c>
      <c r="DM43" s="16"/>
      <c r="DN43" s="126">
        <f t="shared" si="26"/>
        <v>0.47</v>
      </c>
      <c r="DO43" s="127">
        <f t="shared" si="27"/>
        <v>0</v>
      </c>
      <c r="DP43" s="127">
        <f t="shared" si="29"/>
        <v>0</v>
      </c>
      <c r="DQ43" s="127">
        <f t="shared" si="30"/>
        <v>0.53</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24209</v>
      </c>
      <c r="AY44" s="18" t="str">
        <f>IF(IFERROR(比較地域マスタ!$Z29,"")=0,"",IFERROR(比較地域マスタ!$Z29,""))</f>
        <v>尾鷲市</v>
      </c>
      <c r="BB44" s="110" t="str">
        <f t="shared" si="0"/>
        <v>24209</v>
      </c>
      <c r="BC44" s="1031" t="str">
        <f t="shared" si="0"/>
        <v>尾鷲市</v>
      </c>
      <c r="BD44" s="34">
        <f t="shared" si="14"/>
        <v>117.71569146942554</v>
      </c>
      <c r="BE44" s="34">
        <f t="shared" si="15"/>
        <v>31.717541784315479</v>
      </c>
      <c r="BF44" s="34">
        <f>VLOOKUP($AX44&amp;"_"&amp;$BC$14,データシート1!$A:$BT,MATCH($BC$12&amp;"_"&amp;BF$20,データシート1!$A$1:$BT$1,0),0)</f>
        <v>18.128367280518198</v>
      </c>
      <c r="BG44" s="34">
        <f>VLOOKUP($AX44&amp;"_"&amp;$BC$14,データシート1!$A:$BT,MATCH($BC$12&amp;"_"&amp;BG$20,データシート1!$A$1:$BT$1,0),0)</f>
        <v>1.4476886618855009</v>
      </c>
      <c r="BH44" s="34">
        <f>VLOOKUP($AX44&amp;"_"&amp;$BC$14,データシート1!$A:$BT,MATCH($BC$12&amp;"_"&amp;BH$20,データシート1!$A$1:$BT$1,0),0)</f>
        <v>12.141485841911781</v>
      </c>
      <c r="BI44" s="34">
        <f>VLOOKUP($AX44&amp;"_"&amp;$BC$14,データシート1!$A:$BT,MATCH($BC$12&amp;"_"&amp;BI$20,データシート1!$A$1:$BT$1,0),0)</f>
        <v>25.503600105070781</v>
      </c>
      <c r="BJ44" s="34">
        <f>VLOOKUP($AX44&amp;"_"&amp;$BC$14,データシート1!$A:$BT,MATCH($BC$12&amp;"_"&amp;BJ$20,データシート1!$A$1:$BT$1,0),0)</f>
        <v>27.002314013612743</v>
      </c>
      <c r="BK44" s="34">
        <f t="shared" si="1"/>
        <v>31.719767394906526</v>
      </c>
      <c r="BL44" s="34">
        <f t="shared" si="2"/>
        <v>29.020262805409054</v>
      </c>
      <c r="BM44" s="34">
        <f>VLOOKUP($AX44&amp;"_"&amp;$BC$14,データシート1!$A:$BT,MATCH($BC$12&amp;"_"&amp;BM$20,データシート1!$A$1:$BT$1,0),0)</f>
        <v>13.942013674626372</v>
      </c>
      <c r="BN44" s="34">
        <f>VLOOKUP($AX44&amp;"_"&amp;$BC$14,データシート1!$A:$BT,MATCH($BC$12&amp;"_"&amp;BN$20,データシート1!$A$1:$BT$1,0),0)</f>
        <v>15.078249130782684</v>
      </c>
      <c r="BO44" s="34">
        <f>VLOOKUP($AX44&amp;"_"&amp;$BC$14,データシート1!$A:$BT,MATCH($BC$12&amp;"_"&amp;BO$20,データシート1!$A$1:$BT$1,0),0)</f>
        <v>0.98102017849171996</v>
      </c>
      <c r="BP44" s="34">
        <f>VLOOKUP($AX44&amp;"_"&amp;$BC$14,データシート1!$A:$BT,MATCH($BC$12&amp;"_"&amp;BP$20,データシート1!$A$1:$BT$1,0),0)</f>
        <v>1.7184844110057553</v>
      </c>
      <c r="BQ44" s="34">
        <f>VLOOKUP($AX44&amp;"_"&amp;$BC$14,データシート1!$A:$BT,MATCH($BC$12&amp;"_"&amp;BQ$20,データシート1!$A$1:$BT$1,0),0)</f>
        <v>1.7724681715199999</v>
      </c>
      <c r="BR44" s="35">
        <f t="shared" si="3"/>
        <v>117.71569146942554</v>
      </c>
      <c r="BT44" s="121" t="str">
        <f t="shared" si="4"/>
        <v>尾鷲市</v>
      </c>
      <c r="BU44" s="33">
        <f t="shared" si="25"/>
        <v>117.71569146942554</v>
      </c>
      <c r="BV44" s="59">
        <f t="shared" si="16"/>
        <v>0.26944191881635016</v>
      </c>
      <c r="BW44" s="59">
        <f t="shared" si="16"/>
        <v>0.15400128100361798</v>
      </c>
      <c r="BX44" s="59">
        <f t="shared" si="16"/>
        <v>1.2298179145144054E-2</v>
      </c>
      <c r="BY44" s="59">
        <f t="shared" si="16"/>
        <v>0.10314245866758813</v>
      </c>
      <c r="BZ44" s="59">
        <f t="shared" si="16"/>
        <v>0.21665420970402122</v>
      </c>
      <c r="CA44" s="59">
        <f t="shared" si="32"/>
        <v>0.22938585057393213</v>
      </c>
      <c r="CB44" s="59">
        <f t="shared" si="32"/>
        <v>0.26946082547665401</v>
      </c>
      <c r="CC44" s="59">
        <f t="shared" si="32"/>
        <v>0.24652841471815615</v>
      </c>
      <c r="CD44" s="59">
        <f t="shared" si="32"/>
        <v>0.11843802215822306</v>
      </c>
      <c r="CE44" s="59">
        <f t="shared" si="32"/>
        <v>0.1280903925599331</v>
      </c>
      <c r="CF44" s="59">
        <f t="shared" si="32"/>
        <v>8.3338097601586246E-3</v>
      </c>
      <c r="CG44" s="59">
        <f t="shared" si="32"/>
        <v>1.4598600998339289E-2</v>
      </c>
      <c r="CH44" s="59">
        <f t="shared" si="32"/>
        <v>1.5057195429042403E-2</v>
      </c>
      <c r="CI44" s="122">
        <f t="shared" si="6"/>
        <v>1</v>
      </c>
      <c r="CK44" s="123" t="str">
        <f t="shared" si="7"/>
        <v>尾鷲市</v>
      </c>
      <c r="CL44" s="124">
        <f t="shared" si="17"/>
        <v>31.717541784315479</v>
      </c>
      <c r="CM44" s="65">
        <f t="shared" si="18"/>
        <v>8.1090773600615854E-2</v>
      </c>
      <c r="CN44" s="66">
        <f t="shared" si="19"/>
        <v>18.128367280518198</v>
      </c>
      <c r="CO44" s="65">
        <f t="shared" si="20"/>
        <v>0.14187709020900197</v>
      </c>
      <c r="CP44" s="66">
        <f t="shared" si="8"/>
        <v>1.4476886618855009</v>
      </c>
      <c r="CQ44" s="65">
        <f t="shared" si="21"/>
        <v>0</v>
      </c>
      <c r="CR44" s="66">
        <f t="shared" si="9"/>
        <v>12.141485841911781</v>
      </c>
      <c r="CS44" s="65">
        <f t="shared" si="22"/>
        <v>0</v>
      </c>
      <c r="CT44" s="66">
        <f t="shared" si="10"/>
        <v>25.503600105070781</v>
      </c>
      <c r="CU44" s="67">
        <f t="shared" si="23"/>
        <v>0.13637290365560911</v>
      </c>
      <c r="CV44" s="16"/>
      <c r="CW44" s="959">
        <f t="shared" si="24"/>
        <v>2.5720000000000001</v>
      </c>
      <c r="CX44" s="962">
        <f>VLOOKUP($AX44&amp;"_"&amp;$CW$14,データシート1!$A:$BT,MATCH($CW$12&amp;"_"&amp;CX$20,データシート1!$A$1:$BT$1,0),0)</f>
        <v>2.5720000000000001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3.4780000000000002</v>
      </c>
      <c r="DB44" s="962">
        <f>VLOOKUP($AX44&amp;"_"&amp;$CW$14,データシート1!$A:$BT,MATCH($CW$12&amp;"_"&amp;DB$20,データシート1!$A$1:$BT$1,0),0)</f>
        <v>0</v>
      </c>
      <c r="DC44" s="962">
        <f>VLOOKUP($AX44&amp;"_"&amp;$CW$14,データシート1!$A:$BT,MATCH($CW$12&amp;"_"&amp;DC$20,データシート1!$A$1:$BT$1,0),0)</f>
        <v>0</v>
      </c>
      <c r="DD44" s="961">
        <f t="shared" si="11"/>
        <v>6.0500000000000007</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2</v>
      </c>
      <c r="DM44" s="16"/>
      <c r="DN44" s="126">
        <f t="shared" si="26"/>
        <v>0.43</v>
      </c>
      <c r="DO44" s="127">
        <f t="shared" si="27"/>
        <v>0</v>
      </c>
      <c r="DP44" s="127">
        <f t="shared" si="29"/>
        <v>0</v>
      </c>
      <c r="DQ44" s="127">
        <f t="shared" si="30"/>
        <v>0.56999999999999995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31329</v>
      </c>
      <c r="AY45" s="18" t="str">
        <f>IF(IFERROR(比較地域マスタ!$Z30,"")=0,"",IFERROR(比較地域マスタ!$Z30,""))</f>
        <v>八頭町</v>
      </c>
      <c r="BB45" s="110" t="str">
        <f t="shared" si="0"/>
        <v>31329</v>
      </c>
      <c r="BC45" s="1031" t="str">
        <f t="shared" si="0"/>
        <v>八頭町</v>
      </c>
      <c r="BD45" s="34">
        <f t="shared" si="14"/>
        <v>84.661915112493475</v>
      </c>
      <c r="BE45" s="34">
        <f t="shared" si="15"/>
        <v>16.021338702190512</v>
      </c>
      <c r="BF45" s="34">
        <f>VLOOKUP($AX45&amp;"_"&amp;$BC$14,データシート1!$A:$BT,MATCH($BC$12&amp;"_"&amp;BF$20,データシート1!$A$1:$BT$1,0),0)</f>
        <v>4.0614277507248824</v>
      </c>
      <c r="BG45" s="34">
        <f>VLOOKUP($AX45&amp;"_"&amp;$BC$14,データシート1!$A:$BT,MATCH($BC$12&amp;"_"&amp;BG$20,データシート1!$A$1:$BT$1,0),0)</f>
        <v>1.0358975722857395</v>
      </c>
      <c r="BH45" s="34">
        <f>VLOOKUP($AX45&amp;"_"&amp;$BC$14,データシート1!$A:$BT,MATCH($BC$12&amp;"_"&amp;BH$20,データシート1!$A$1:$BT$1,0),0)</f>
        <v>10.924013379179888</v>
      </c>
      <c r="BI45" s="34">
        <f>VLOOKUP($AX45&amp;"_"&amp;$BC$14,データシート1!$A:$BT,MATCH($BC$12&amp;"_"&amp;BI$20,データシート1!$A$1:$BT$1,0),0)</f>
        <v>13.668114516034706</v>
      </c>
      <c r="BJ45" s="34">
        <f>VLOOKUP($AX45&amp;"_"&amp;$BC$14,データシート1!$A:$BT,MATCH($BC$12&amp;"_"&amp;BJ$20,データシート1!$A$1:$BT$1,0),0)</f>
        <v>22.136249127880319</v>
      </c>
      <c r="BK45" s="34">
        <f t="shared" si="1"/>
        <v>32.836212766387938</v>
      </c>
      <c r="BL45" s="34">
        <f t="shared" si="2"/>
        <v>31.877963559781215</v>
      </c>
      <c r="BM45" s="34">
        <f>VLOOKUP($AX45&amp;"_"&amp;$BC$14,データシート1!$A:$BT,MATCH($BC$12&amp;"_"&amp;BM$20,データシート1!$A$1:$BT$1,0),0)</f>
        <v>14.429943379168277</v>
      </c>
      <c r="BN45" s="34">
        <f>VLOOKUP($AX45&amp;"_"&amp;$BC$14,データシート1!$A:$BT,MATCH($BC$12&amp;"_"&amp;BN$20,データシート1!$A$1:$BT$1,0),0)</f>
        <v>17.448020180612939</v>
      </c>
      <c r="BO45" s="34">
        <f>VLOOKUP($AX45&amp;"_"&amp;$BC$14,データシート1!$A:$BT,MATCH($BC$12&amp;"_"&amp;BO$20,データシート1!$A$1:$BT$1,0),0)</f>
        <v>0.95824920660671997</v>
      </c>
      <c r="BP45" s="34">
        <f>VLOOKUP($AX45&amp;"_"&amp;$BC$14,データシート1!$A:$BT,MATCH($BC$12&amp;"_"&amp;BP$20,データシート1!$A$1:$BT$1,0),0)</f>
        <v>0</v>
      </c>
      <c r="BQ45" s="34">
        <f>VLOOKUP($AX45&amp;"_"&amp;$BC$14,データシート1!$A:$BT,MATCH($BC$12&amp;"_"&amp;BQ$20,データシート1!$A$1:$BT$1,0),0)</f>
        <v>0</v>
      </c>
      <c r="BR45" s="35">
        <f t="shared" si="3"/>
        <v>84.661915112493475</v>
      </c>
      <c r="BT45" s="121" t="str">
        <f t="shared" si="4"/>
        <v>八頭町</v>
      </c>
      <c r="BU45" s="33">
        <f t="shared" si="25"/>
        <v>84.661915112493475</v>
      </c>
      <c r="BV45" s="59">
        <f t="shared" si="16"/>
        <v>0.1892390300987446</v>
      </c>
      <c r="BW45" s="59">
        <f t="shared" si="16"/>
        <v>4.7972311343634388E-2</v>
      </c>
      <c r="BX45" s="59">
        <f t="shared" si="16"/>
        <v>1.2235697372417143E-2</v>
      </c>
      <c r="BY45" s="59">
        <f t="shared" si="16"/>
        <v>0.12903102138269304</v>
      </c>
      <c r="BZ45" s="59">
        <f t="shared" si="16"/>
        <v>0.16144348374205056</v>
      </c>
      <c r="CA45" s="59">
        <f t="shared" si="32"/>
        <v>0.26146643503713624</v>
      </c>
      <c r="CB45" s="59">
        <f t="shared" si="32"/>
        <v>0.38785105112206858</v>
      </c>
      <c r="CC45" s="59">
        <f t="shared" si="32"/>
        <v>0.37653251190247428</v>
      </c>
      <c r="CD45" s="59">
        <f t="shared" si="32"/>
        <v>0.17044196744184995</v>
      </c>
      <c r="CE45" s="59">
        <f t="shared" si="32"/>
        <v>0.20609054446062433</v>
      </c>
      <c r="CF45" s="59">
        <f t="shared" si="32"/>
        <v>1.1318539219594291E-2</v>
      </c>
      <c r="CG45" s="59">
        <f t="shared" si="32"/>
        <v>0</v>
      </c>
      <c r="CH45" s="59">
        <f t="shared" si="32"/>
        <v>0</v>
      </c>
      <c r="CI45" s="122">
        <f t="shared" si="6"/>
        <v>1</v>
      </c>
      <c r="CK45" s="123" t="str">
        <f t="shared" si="7"/>
        <v>八頭町</v>
      </c>
      <c r="CL45" s="124">
        <f t="shared" si="17"/>
        <v>16.021338702190512</v>
      </c>
      <c r="CM45" s="65">
        <f t="shared" si="18"/>
        <v>0</v>
      </c>
      <c r="CN45" s="66">
        <f t="shared" si="19"/>
        <v>4.0614277507248824</v>
      </c>
      <c r="CO45" s="65">
        <f t="shared" si="20"/>
        <v>0</v>
      </c>
      <c r="CP45" s="66">
        <f t="shared" si="8"/>
        <v>1.0358975722857395</v>
      </c>
      <c r="CQ45" s="65">
        <f t="shared" si="21"/>
        <v>0</v>
      </c>
      <c r="CR45" s="66">
        <f t="shared" si="9"/>
        <v>10.924013379179888</v>
      </c>
      <c r="CS45" s="65">
        <f t="shared" si="22"/>
        <v>0</v>
      </c>
      <c r="CT45" s="66">
        <f t="shared" si="10"/>
        <v>13.668114516034706</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30404</v>
      </c>
      <c r="AY46" s="18" t="str">
        <f>IF(IFERROR(比較地域マスタ!$Z31,"")=0,"",IFERROR(比較地域マスタ!$Z31,""))</f>
        <v>上富田町</v>
      </c>
      <c r="BB46" s="110" t="str">
        <f t="shared" si="0"/>
        <v>30404</v>
      </c>
      <c r="BC46" s="1031" t="str">
        <f t="shared" si="0"/>
        <v>上富田町</v>
      </c>
      <c r="BD46" s="34">
        <f t="shared" si="14"/>
        <v>138.43691431999656</v>
      </c>
      <c r="BE46" s="34">
        <f t="shared" si="15"/>
        <v>79.310774457866373</v>
      </c>
      <c r="BF46" s="34">
        <f>VLOOKUP($AX46&amp;"_"&amp;$BC$14,データシート1!$A:$BT,MATCH($BC$12&amp;"_"&amp;BF$20,データシート1!$A$1:$BT$1,0),0)</f>
        <v>75.293441633091149</v>
      </c>
      <c r="BG46" s="34">
        <f>VLOOKUP($AX46&amp;"_"&amp;$BC$14,データシート1!$A:$BT,MATCH($BC$12&amp;"_"&amp;BG$20,データシート1!$A$1:$BT$1,0),0)</f>
        <v>0.66826696298724686</v>
      </c>
      <c r="BH46" s="34">
        <f>VLOOKUP($AX46&amp;"_"&amp;$BC$14,データシート1!$A:$BT,MATCH($BC$12&amp;"_"&amp;BH$20,データシート1!$A$1:$BT$1,0),0)</f>
        <v>3.3490658617879752</v>
      </c>
      <c r="BI46" s="34">
        <f>VLOOKUP($AX46&amp;"_"&amp;$BC$14,データシート1!$A:$BT,MATCH($BC$12&amp;"_"&amp;BI$20,データシート1!$A$1:$BT$1,0),0)</f>
        <v>12.688682949939786</v>
      </c>
      <c r="BJ46" s="34">
        <f>VLOOKUP($AX46&amp;"_"&amp;$BC$14,データシート1!$A:$BT,MATCH($BC$12&amp;"_"&amp;BJ$20,データシート1!$A$1:$BT$1,0),0)</f>
        <v>15.521969209052507</v>
      </c>
      <c r="BK46" s="34">
        <f t="shared" si="1"/>
        <v>30.915487703137913</v>
      </c>
      <c r="BL46" s="34">
        <f t="shared" si="2"/>
        <v>29.999685923609128</v>
      </c>
      <c r="BM46" s="34">
        <f>VLOOKUP($AX46&amp;"_"&amp;$BC$14,データシート1!$A:$BT,MATCH($BC$12&amp;"_"&amp;BM$20,データシート1!$A$1:$BT$1,0),0)</f>
        <v>13.383408915387589</v>
      </c>
      <c r="BN46" s="34">
        <f>VLOOKUP($AX46&amp;"_"&amp;$BC$14,データシート1!$A:$BT,MATCH($BC$12&amp;"_"&amp;BN$20,データシート1!$A$1:$BT$1,0),0)</f>
        <v>16.616277008221537</v>
      </c>
      <c r="BO46" s="34">
        <f>VLOOKUP($AX46&amp;"_"&amp;$BC$14,データシート1!$A:$BT,MATCH($BC$12&amp;"_"&amp;BO$20,データシート1!$A$1:$BT$1,0),0)</f>
        <v>0.91580177952878405</v>
      </c>
      <c r="BP46" s="34">
        <f>VLOOKUP($AX46&amp;"_"&amp;$BC$14,データシート1!$A:$BT,MATCH($BC$12&amp;"_"&amp;BP$20,データシート1!$A$1:$BT$1,0),0)</f>
        <v>0</v>
      </c>
      <c r="BQ46" s="34">
        <f>VLOOKUP($AX46&amp;"_"&amp;$BC$14,データシート1!$A:$BT,MATCH($BC$12&amp;"_"&amp;BQ$20,データシート1!$A$1:$BT$1,0),0)</f>
        <v>0</v>
      </c>
      <c r="BR46" s="35">
        <f t="shared" si="3"/>
        <v>138.43691431999656</v>
      </c>
      <c r="BT46" s="121" t="str">
        <f t="shared" si="4"/>
        <v>上富田町</v>
      </c>
      <c r="BU46" s="33">
        <f t="shared" si="25"/>
        <v>138.43691431999656</v>
      </c>
      <c r="BV46" s="59">
        <f t="shared" si="16"/>
        <v>0.57290192321492894</v>
      </c>
      <c r="BW46" s="59">
        <f t="shared" si="16"/>
        <v>0.54388269200403128</v>
      </c>
      <c r="BX46" s="59">
        <f t="shared" si="16"/>
        <v>4.8272309901573615E-3</v>
      </c>
      <c r="BY46" s="59">
        <f t="shared" si="16"/>
        <v>2.4192000220740389E-2</v>
      </c>
      <c r="BZ46" s="59">
        <f t="shared" si="16"/>
        <v>9.1656788308716042E-2</v>
      </c>
      <c r="CA46" s="59">
        <f t="shared" si="32"/>
        <v>0.11212305103228115</v>
      </c>
      <c r="CB46" s="59">
        <f t="shared" si="32"/>
        <v>0.22331823744407395</v>
      </c>
      <c r="CC46" s="59">
        <f t="shared" si="32"/>
        <v>0.21670293700901866</v>
      </c>
      <c r="CD46" s="59">
        <f t="shared" si="32"/>
        <v>9.6675146084604827E-2</v>
      </c>
      <c r="CE46" s="59">
        <f t="shared" si="32"/>
        <v>0.12002779092441382</v>
      </c>
      <c r="CF46" s="59">
        <f t="shared" si="32"/>
        <v>6.6153004350552819E-3</v>
      </c>
      <c r="CG46" s="59">
        <f t="shared" si="32"/>
        <v>0</v>
      </c>
      <c r="CH46" s="59">
        <f t="shared" si="32"/>
        <v>0</v>
      </c>
      <c r="CI46" s="122">
        <f t="shared" si="6"/>
        <v>1</v>
      </c>
      <c r="CK46" s="123" t="str">
        <f t="shared" si="7"/>
        <v>上富田町</v>
      </c>
      <c r="CL46" s="124">
        <f t="shared" si="17"/>
        <v>79.310774457866373</v>
      </c>
      <c r="CM46" s="65">
        <f t="shared" si="18"/>
        <v>0.21705751983477883</v>
      </c>
      <c r="CN46" s="66">
        <f t="shared" si="19"/>
        <v>75.293441633091149</v>
      </c>
      <c r="CO46" s="65">
        <f t="shared" si="20"/>
        <v>0.2286387715398851</v>
      </c>
      <c r="CP46" s="66">
        <f t="shared" si="8"/>
        <v>0.66826696298724686</v>
      </c>
      <c r="CQ46" s="65">
        <f t="shared" si="21"/>
        <v>0</v>
      </c>
      <c r="CR46" s="66">
        <f t="shared" si="9"/>
        <v>3.3490658617879752</v>
      </c>
      <c r="CS46" s="65">
        <f t="shared" si="22"/>
        <v>0</v>
      </c>
      <c r="CT46" s="66">
        <f t="shared" si="10"/>
        <v>12.688682949939786</v>
      </c>
      <c r="CU46" s="67">
        <f t="shared" si="23"/>
        <v>0</v>
      </c>
      <c r="CV46" s="16"/>
      <c r="CW46" s="959">
        <f t="shared" si="24"/>
        <v>17.215</v>
      </c>
      <c r="CX46" s="962">
        <f>VLOOKUP($AX46&amp;"_"&amp;$CW$14,データシート1!$A:$BT,MATCH($CW$12&amp;"_"&amp;CX$20,データシート1!$A$1:$BT$1,0),0)</f>
        <v>17.215</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17.215</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08309</v>
      </c>
      <c r="AY47" s="18" t="str">
        <f>IF(IFERROR(比較地域マスタ!$Z32,"")=0,"",IFERROR(比較地域マスタ!$Z32,""))</f>
        <v>大洗町</v>
      </c>
      <c r="BB47" s="110" t="str">
        <f t="shared" si="0"/>
        <v>08309</v>
      </c>
      <c r="BC47" s="1031" t="str">
        <f t="shared" si="0"/>
        <v>大洗町</v>
      </c>
      <c r="BD47" s="34">
        <f t="shared" si="14"/>
        <v>170.97430998348386</v>
      </c>
      <c r="BE47" s="34">
        <f t="shared" si="15"/>
        <v>55.634511823677414</v>
      </c>
      <c r="BF47" s="34">
        <f>VLOOKUP($AX47&amp;"_"&amp;$BC$14,データシート1!$A:$BT,MATCH($BC$12&amp;"_"&amp;BF$20,データシート1!$A$1:$BT$1,0),0)</f>
        <v>54.455490815457104</v>
      </c>
      <c r="BG47" s="34">
        <f>VLOOKUP($AX47&amp;"_"&amp;$BC$14,データシート1!$A:$BT,MATCH($BC$12&amp;"_"&amp;BG$20,データシート1!$A$1:$BT$1,0),0)</f>
        <v>1.1790210082203119</v>
      </c>
      <c r="BH47" s="34">
        <f>VLOOKUP($AX47&amp;"_"&amp;$BC$14,データシート1!$A:$BT,MATCH($BC$12&amp;"_"&amp;BH$20,データシート1!$A$1:$BT$1,0),0)</f>
        <v>0</v>
      </c>
      <c r="BI47" s="34">
        <f>VLOOKUP($AX47&amp;"_"&amp;$BC$14,データシート1!$A:$BT,MATCH($BC$12&amp;"_"&amp;BI$20,データシート1!$A$1:$BT$1,0),0)</f>
        <v>26.265009482019881</v>
      </c>
      <c r="BJ47" s="34">
        <f>VLOOKUP($AX47&amp;"_"&amp;$BC$14,データシート1!$A:$BT,MATCH($BC$12&amp;"_"&amp;BJ$20,データシート1!$A$1:$BT$1,0),0)</f>
        <v>24.477176372592211</v>
      </c>
      <c r="BK47" s="34">
        <f t="shared" si="1"/>
        <v>61.294746400465584</v>
      </c>
      <c r="BL47" s="34">
        <f t="shared" si="2"/>
        <v>32.278839977103097</v>
      </c>
      <c r="BM47" s="34">
        <f>VLOOKUP($AX47&amp;"_"&amp;$BC$14,データシート1!$A:$BT,MATCH($BC$12&amp;"_"&amp;BM$20,データシート1!$A$1:$BT$1,0),0)</f>
        <v>15.485991792619698</v>
      </c>
      <c r="BN47" s="34">
        <f>VLOOKUP($AX47&amp;"_"&amp;$BC$14,データシート1!$A:$BT,MATCH($BC$12&amp;"_"&amp;BN$20,データシート1!$A$1:$BT$1,0),0)</f>
        <v>16.792848184483397</v>
      </c>
      <c r="BO47" s="34">
        <f>VLOOKUP($AX47&amp;"_"&amp;$BC$14,データシート1!$A:$BT,MATCH($BC$12&amp;"_"&amp;BO$20,データシート1!$A$1:$BT$1,0),0)</f>
        <v>0.93968210645433603</v>
      </c>
      <c r="BP47" s="34">
        <f>VLOOKUP($AX47&amp;"_"&amp;$BC$14,データシート1!$A:$BT,MATCH($BC$12&amp;"_"&amp;BP$20,データシート1!$A$1:$BT$1,0),0)</f>
        <v>28.076224316908156</v>
      </c>
      <c r="BQ47" s="34">
        <f>VLOOKUP($AX47&amp;"_"&amp;$BC$14,データシート1!$A:$BT,MATCH($BC$12&amp;"_"&amp;BQ$20,データシート1!$A$1:$BT$1,0),0)</f>
        <v>3.3028659047287641</v>
      </c>
      <c r="BR47" s="35">
        <f t="shared" si="3"/>
        <v>170.97430998348386</v>
      </c>
      <c r="BT47" s="121" t="str">
        <f t="shared" si="4"/>
        <v>大洗町</v>
      </c>
      <c r="BU47" s="33">
        <f t="shared" si="25"/>
        <v>170.97430998348386</v>
      </c>
      <c r="BV47" s="59">
        <f t="shared" si="16"/>
        <v>0.32539690804455779</v>
      </c>
      <c r="BW47" s="59">
        <f t="shared" si="16"/>
        <v>0.31850101234926764</v>
      </c>
      <c r="BX47" s="59">
        <f t="shared" si="16"/>
        <v>6.8958956952901605E-3</v>
      </c>
      <c r="BY47" s="59">
        <f t="shared" si="16"/>
        <v>0</v>
      </c>
      <c r="BZ47" s="59">
        <f t="shared" si="16"/>
        <v>0.15361962557156736</v>
      </c>
      <c r="CA47" s="59">
        <f t="shared" si="32"/>
        <v>0.14316289023161849</v>
      </c>
      <c r="CB47" s="59">
        <f t="shared" si="32"/>
        <v>0.35850266865464564</v>
      </c>
      <c r="CC47" s="59">
        <f t="shared" si="32"/>
        <v>0.18879350927178029</v>
      </c>
      <c r="CD47" s="59">
        <f t="shared" si="32"/>
        <v>9.0574962952712876E-2</v>
      </c>
      <c r="CE47" s="59">
        <f t="shared" si="32"/>
        <v>9.8218546319067401E-2</v>
      </c>
      <c r="CF47" s="59">
        <f t="shared" si="32"/>
        <v>5.4960426893672469E-3</v>
      </c>
      <c r="CG47" s="59">
        <f t="shared" si="32"/>
        <v>0.16421311669349811</v>
      </c>
      <c r="CH47" s="59">
        <f t="shared" si="32"/>
        <v>1.9317907497610729E-2</v>
      </c>
      <c r="CI47" s="122">
        <f t="shared" si="6"/>
        <v>1</v>
      </c>
      <c r="CK47" s="123" t="str">
        <f t="shared" si="7"/>
        <v>大洗町</v>
      </c>
      <c r="CL47" s="124">
        <f t="shared" si="17"/>
        <v>55.634511823677414</v>
      </c>
      <c r="CM47" s="65">
        <f t="shared" si="18"/>
        <v>0</v>
      </c>
      <c r="CN47" s="66">
        <f t="shared" si="19"/>
        <v>54.455490815457104</v>
      </c>
      <c r="CO47" s="65">
        <f t="shared" si="20"/>
        <v>0</v>
      </c>
      <c r="CP47" s="66">
        <f t="shared" si="8"/>
        <v>1.1790210082203119</v>
      </c>
      <c r="CQ47" s="65">
        <f t="shared" si="21"/>
        <v>0</v>
      </c>
      <c r="CR47" s="66">
        <f t="shared" si="9"/>
        <v>0</v>
      </c>
      <c r="CS47" s="65">
        <f t="shared" si="22"/>
        <v>0</v>
      </c>
      <c r="CT47" s="66">
        <f t="shared" si="10"/>
        <v>26.265009482019881</v>
      </c>
      <c r="CU47" s="67">
        <f t="shared" si="23"/>
        <v>1</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33.082999999999998</v>
      </c>
      <c r="DB47" s="962">
        <f>VLOOKUP($AX47&amp;"_"&amp;$CW$14,データシート1!$A:$BT,MATCH($CW$12&amp;"_"&amp;DB$20,データシート1!$A$1:$BT$1,0),0)</f>
        <v>0</v>
      </c>
      <c r="DC47" s="962">
        <f>VLOOKUP($AX47&amp;"_"&amp;$CW$14,データシート1!$A:$BT,MATCH($CW$12&amp;"_"&amp;DC$20,データシート1!$A$1:$BT$1,0),0)</f>
        <v>0</v>
      </c>
      <c r="DD47" s="961">
        <f t="shared" si="11"/>
        <v>33.082999999999998</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2</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12218</v>
      </c>
      <c r="AY48" s="18" t="str">
        <f>IF(IFERROR(比較地域マスタ!$Z33,"")=0,"",IFERROR(比較地域マスタ!$Z33,""))</f>
        <v>勝浦市</v>
      </c>
      <c r="BB48" s="110" t="str">
        <f t="shared" si="0"/>
        <v>12218</v>
      </c>
      <c r="BC48" s="1031" t="str">
        <f t="shared" si="0"/>
        <v>勝浦市</v>
      </c>
      <c r="BD48" s="34">
        <f t="shared" si="14"/>
        <v>113.39966207913321</v>
      </c>
      <c r="BE48" s="34">
        <f t="shared" si="15"/>
        <v>35.935761596325513</v>
      </c>
      <c r="BF48" s="34">
        <f>VLOOKUP($AX48&amp;"_"&amp;$BC$14,データシート1!$A:$BT,MATCH($BC$12&amp;"_"&amp;BF$20,データシート1!$A$1:$BT$1,0),0)</f>
        <v>31.341141139152462</v>
      </c>
      <c r="BG48" s="34">
        <f>VLOOKUP($AX48&amp;"_"&amp;$BC$14,データシート1!$A:$BT,MATCH($BC$12&amp;"_"&amp;BG$20,データシート1!$A$1:$BT$1,0),0)</f>
        <v>0.88881936319046273</v>
      </c>
      <c r="BH48" s="34">
        <f>VLOOKUP($AX48&amp;"_"&amp;$BC$14,データシート1!$A:$BT,MATCH($BC$12&amp;"_"&amp;BH$20,データシート1!$A$1:$BT$1,0),0)</f>
        <v>3.7058010939825841</v>
      </c>
      <c r="BI48" s="34">
        <f>VLOOKUP($AX48&amp;"_"&amp;$BC$14,データシート1!$A:$BT,MATCH($BC$12&amp;"_"&amp;BI$20,データシート1!$A$1:$BT$1,0),0)</f>
        <v>26.182538502463178</v>
      </c>
      <c r="BJ48" s="34">
        <f>VLOOKUP($AX48&amp;"_"&amp;$BC$14,データシート1!$A:$BT,MATCH($BC$12&amp;"_"&amp;BJ$20,データシート1!$A$1:$BT$1,0),0)</f>
        <v>20.164361686618179</v>
      </c>
      <c r="BK48" s="34">
        <f t="shared" si="1"/>
        <v>29.560304464926336</v>
      </c>
      <c r="BL48" s="34">
        <f t="shared" si="2"/>
        <v>28.566218505845796</v>
      </c>
      <c r="BM48" s="34">
        <f>VLOOKUP($AX48&amp;"_"&amp;$BC$14,データシート1!$A:$BT,MATCH($BC$12&amp;"_"&amp;BM$20,データシート1!$A$1:$BT$1,0),0)</f>
        <v>13.455443105751714</v>
      </c>
      <c r="BN48" s="34">
        <f>VLOOKUP($AX48&amp;"_"&amp;$BC$14,データシート1!$A:$BT,MATCH($BC$12&amp;"_"&amp;BN$20,データシート1!$A$1:$BT$1,0),0)</f>
        <v>15.110775400094081</v>
      </c>
      <c r="BO48" s="34">
        <f>VLOOKUP($AX48&amp;"_"&amp;$BC$14,データシート1!$A:$BT,MATCH($BC$12&amp;"_"&amp;BO$20,データシート1!$A$1:$BT$1,0),0)</f>
        <v>0.95673114181438701</v>
      </c>
      <c r="BP48" s="34">
        <f>VLOOKUP($AX48&amp;"_"&amp;$BC$14,データシート1!$A:$BT,MATCH($BC$12&amp;"_"&amp;BP$20,データシート1!$A$1:$BT$1,0),0)</f>
        <v>3.735481726615382E-2</v>
      </c>
      <c r="BQ48" s="34">
        <f>VLOOKUP($AX48&amp;"_"&amp;$BC$14,データシート1!$A:$BT,MATCH($BC$12&amp;"_"&amp;BQ$20,データシート1!$A$1:$BT$1,0),0)</f>
        <v>1.5566958287999999</v>
      </c>
      <c r="BR48" s="35">
        <f t="shared" si="3"/>
        <v>113.39966207913321</v>
      </c>
      <c r="BT48" s="121" t="str">
        <f t="shared" si="4"/>
        <v>勝浦市</v>
      </c>
      <c r="BU48" s="33">
        <f t="shared" si="25"/>
        <v>113.39966207913321</v>
      </c>
      <c r="BV48" s="59">
        <f t="shared" si="16"/>
        <v>0.31689478555278772</v>
      </c>
      <c r="BW48" s="59">
        <f t="shared" si="16"/>
        <v>0.27637772956749912</v>
      </c>
      <c r="BX48" s="59">
        <f t="shared" si="16"/>
        <v>7.8379366119294223E-3</v>
      </c>
      <c r="BY48" s="59">
        <f t="shared" si="16"/>
        <v>3.2679119373359163E-2</v>
      </c>
      <c r="BZ48" s="59">
        <f t="shared" si="16"/>
        <v>0.23088727093553707</v>
      </c>
      <c r="CA48" s="59">
        <f t="shared" si="32"/>
        <v>0.17781677049925393</v>
      </c>
      <c r="CB48" s="59">
        <f t="shared" si="32"/>
        <v>0.26067365566132283</v>
      </c>
      <c r="CC48" s="59">
        <f t="shared" si="32"/>
        <v>0.2519074394235104</v>
      </c>
      <c r="CD48" s="59">
        <f t="shared" si="32"/>
        <v>0.11865505468933549</v>
      </c>
      <c r="CE48" s="59">
        <f t="shared" si="32"/>
        <v>0.13325238473417489</v>
      </c>
      <c r="CF48" s="59">
        <f t="shared" si="32"/>
        <v>8.4368076965410654E-3</v>
      </c>
      <c r="CG48" s="59">
        <f t="shared" si="32"/>
        <v>3.2940854127137229E-4</v>
      </c>
      <c r="CH48" s="59">
        <f t="shared" si="32"/>
        <v>1.3727517351098431E-2</v>
      </c>
      <c r="CI48" s="122">
        <f t="shared" si="6"/>
        <v>1</v>
      </c>
      <c r="CK48" s="123" t="str">
        <f t="shared" si="7"/>
        <v>勝浦市</v>
      </c>
      <c r="CL48" s="124">
        <f t="shared" si="17"/>
        <v>35.935761596325513</v>
      </c>
      <c r="CM48" s="65">
        <f t="shared" si="18"/>
        <v>0</v>
      </c>
      <c r="CN48" s="66">
        <f t="shared" si="19"/>
        <v>31.341141139152462</v>
      </c>
      <c r="CO48" s="65">
        <f t="shared" si="20"/>
        <v>0</v>
      </c>
      <c r="CP48" s="66">
        <f t="shared" si="8"/>
        <v>0.88881936319046273</v>
      </c>
      <c r="CQ48" s="65">
        <f t="shared" si="21"/>
        <v>0</v>
      </c>
      <c r="CR48" s="66">
        <f t="shared" si="9"/>
        <v>3.7058010939825841</v>
      </c>
      <c r="CS48" s="65">
        <f t="shared" si="22"/>
        <v>0</v>
      </c>
      <c r="CT48" s="66">
        <f t="shared" si="10"/>
        <v>26.182538502463178</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28585</v>
      </c>
      <c r="AY49" s="18" t="str">
        <f>IF(IFERROR(比較地域マスタ!$Z34,"")=0,"",IFERROR(比較地域マスタ!$Z34,""))</f>
        <v>香美町</v>
      </c>
      <c r="BB49" s="110" t="str">
        <f t="shared" si="0"/>
        <v>28585</v>
      </c>
      <c r="BC49" s="1031" t="str">
        <f t="shared" si="0"/>
        <v>香美町</v>
      </c>
      <c r="BD49" s="34">
        <f t="shared" si="14"/>
        <v>107.84976694759831</v>
      </c>
      <c r="BE49" s="34">
        <f t="shared" si="15"/>
        <v>45.511130005899972</v>
      </c>
      <c r="BF49" s="34">
        <f>VLOOKUP($AX49&amp;"_"&amp;$BC$14,データシート1!$A:$BT,MATCH($BC$12&amp;"_"&amp;BF$20,データシート1!$A$1:$BT$1,0),0)</f>
        <v>31.58038825988795</v>
      </c>
      <c r="BG49" s="34">
        <f>VLOOKUP($AX49&amp;"_"&amp;$BC$14,データシート1!$A:$BT,MATCH($BC$12&amp;"_"&amp;BG$20,データシート1!$A$1:$BT$1,0),0)</f>
        <v>1.4576588334327421</v>
      </c>
      <c r="BH49" s="34">
        <f>VLOOKUP($AX49&amp;"_"&amp;$BC$14,データシート1!$A:$BT,MATCH($BC$12&amp;"_"&amp;BH$20,データシート1!$A$1:$BT$1,0),0)</f>
        <v>12.473082912579278</v>
      </c>
      <c r="BI49" s="34">
        <f>VLOOKUP($AX49&amp;"_"&amp;$BC$14,データシート1!$A:$BT,MATCH($BC$12&amp;"_"&amp;BI$20,データシート1!$A$1:$BT$1,0),0)</f>
        <v>13.543500254111024</v>
      </c>
      <c r="BJ49" s="34">
        <f>VLOOKUP($AX49&amp;"_"&amp;$BC$14,データシート1!$A:$BT,MATCH($BC$12&amp;"_"&amp;BJ$20,データシート1!$A$1:$BT$1,0),0)</f>
        <v>11.522292662895316</v>
      </c>
      <c r="BK49" s="34">
        <f t="shared" si="1"/>
        <v>34.610332355187531</v>
      </c>
      <c r="BL49" s="34">
        <f t="shared" si="2"/>
        <v>33.349530998557285</v>
      </c>
      <c r="BM49" s="34">
        <f>VLOOKUP($AX49&amp;"_"&amp;$BC$14,データシート1!$A:$BT,MATCH($BC$12&amp;"_"&amp;BM$20,データシート1!$A$1:$BT$1,0),0)</f>
        <v>13.053138948246412</v>
      </c>
      <c r="BN49" s="34">
        <f>VLOOKUP($AX49&amp;"_"&amp;$BC$14,データシート1!$A:$BT,MATCH($BC$12&amp;"_"&amp;BN$20,データシート1!$A$1:$BT$1,0),0)</f>
        <v>20.296392050310871</v>
      </c>
      <c r="BO49" s="34">
        <f>VLOOKUP($AX49&amp;"_"&amp;$BC$14,データシート1!$A:$BT,MATCH($BC$12&amp;"_"&amp;BO$20,データシート1!$A$1:$BT$1,0),0)</f>
        <v>0.960584690902618</v>
      </c>
      <c r="BP49" s="34">
        <f>VLOOKUP($AX49&amp;"_"&amp;$BC$14,データシート1!$A:$BT,MATCH($BC$12&amp;"_"&amp;BP$20,データシート1!$A$1:$BT$1,0),0)</f>
        <v>0.3002166657276239</v>
      </c>
      <c r="BQ49" s="34">
        <f>VLOOKUP($AX49&amp;"_"&amp;$BC$14,データシート1!$A:$BT,MATCH($BC$12&amp;"_"&amp;BQ$20,データシート1!$A$1:$BT$1,0),0)</f>
        <v>2.662511669504477</v>
      </c>
      <c r="BR49" s="35">
        <f t="shared" si="3"/>
        <v>107.84976694759831</v>
      </c>
      <c r="BT49" s="121" t="str">
        <f t="shared" si="4"/>
        <v>香美町</v>
      </c>
      <c r="BU49" s="33">
        <f t="shared" si="25"/>
        <v>107.84976694759831</v>
      </c>
      <c r="BV49" s="59">
        <f t="shared" si="16"/>
        <v>0.42198635466697643</v>
      </c>
      <c r="BW49" s="59">
        <f t="shared" si="16"/>
        <v>0.29281832639686767</v>
      </c>
      <c r="BX49" s="59">
        <f t="shared" si="16"/>
        <v>1.3515641940524402E-2</v>
      </c>
      <c r="BY49" s="59">
        <f t="shared" si="16"/>
        <v>0.11565238632958436</v>
      </c>
      <c r="BZ49" s="59">
        <f t="shared" si="16"/>
        <v>0.12557746425814248</v>
      </c>
      <c r="CA49" s="59">
        <f t="shared" si="32"/>
        <v>0.10683650960964737</v>
      </c>
      <c r="CB49" s="59">
        <f t="shared" si="32"/>
        <v>0.32091244454894263</v>
      </c>
      <c r="CC49" s="59">
        <f t="shared" si="32"/>
        <v>0.30922209609188162</v>
      </c>
      <c r="CD49" s="59">
        <f t="shared" si="32"/>
        <v>0.12103075711409397</v>
      </c>
      <c r="CE49" s="59">
        <f t="shared" si="32"/>
        <v>0.18819133897778764</v>
      </c>
      <c r="CF49" s="59">
        <f t="shared" si="32"/>
        <v>8.9066923192272045E-3</v>
      </c>
      <c r="CG49" s="59">
        <f t="shared" si="32"/>
        <v>2.783656137833772E-3</v>
      </c>
      <c r="CH49" s="59">
        <f t="shared" si="32"/>
        <v>2.4687226916291154E-2</v>
      </c>
      <c r="CI49" s="122">
        <f t="shared" si="6"/>
        <v>1</v>
      </c>
      <c r="CK49" s="123" t="str">
        <f t="shared" si="7"/>
        <v>香美町</v>
      </c>
      <c r="CL49" s="124">
        <f t="shared" si="17"/>
        <v>45.511130005899972</v>
      </c>
      <c r="CM49" s="65">
        <f t="shared" si="18"/>
        <v>0</v>
      </c>
      <c r="CN49" s="66">
        <f t="shared" si="19"/>
        <v>31.58038825988795</v>
      </c>
      <c r="CO49" s="65">
        <f t="shared" si="20"/>
        <v>0</v>
      </c>
      <c r="CP49" s="66">
        <f t="shared" si="8"/>
        <v>1.4576588334327421</v>
      </c>
      <c r="CQ49" s="65">
        <f t="shared" si="21"/>
        <v>0</v>
      </c>
      <c r="CR49" s="66">
        <f t="shared" si="9"/>
        <v>12.473082912579278</v>
      </c>
      <c r="CS49" s="65">
        <f t="shared" si="22"/>
        <v>0</v>
      </c>
      <c r="CT49" s="66">
        <f t="shared" si="10"/>
        <v>13.543500254111024</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豊山町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愛知県</v>
      </c>
      <c r="AY4" s="1038" t="str">
        <f>年度マスタ!$J4</f>
        <v>豊山町</v>
      </c>
      <c r="AZ4" s="1038" t="str">
        <f>年度マスタ!$K4</f>
        <v>23342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24211</v>
      </c>
      <c r="AY13" s="18" t="str">
        <f>IF(IFERROR(比較地域マスタ!$Z6,"")=0,"",IFERROR(比較地域マスタ!$Z6,""))</f>
        <v>鳥羽市</v>
      </c>
      <c r="BC13" s="844" t="str">
        <f t="shared" ref="BC13:BC59" si="0">AX13</f>
        <v>24211</v>
      </c>
      <c r="BD13" s="1031" t="str">
        <f>AY13</f>
        <v>鳥羽市</v>
      </c>
      <c r="BE13" s="34">
        <f>VLOOKUP($BC13&amp;"_"&amp;$AZ$7,データシート1!$A:$BT,MATCH("cb_"&amp;BE$12,データシート1!$A$1:$BT$1,0),0)</f>
        <v>1680.8</v>
      </c>
      <c r="BF13" s="34">
        <f>VLOOKUP($BC13&amp;"_"&amp;$AZ$7,データシート1!$A:$BT,MATCH("cb_"&amp;BF$12,データシート1!$A$1:$BT$1,0),0)</f>
        <v>80468.599999999875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49</v>
      </c>
      <c r="BK13" s="34">
        <f>SUM(BE13:BJ13)</f>
        <v>82198.399999999878</v>
      </c>
      <c r="BL13" s="36"/>
      <c r="BM13" s="844" t="str">
        <f>AX13</f>
        <v>24211</v>
      </c>
      <c r="BN13" s="1031" t="str">
        <f>AY13</f>
        <v>鳥羽市</v>
      </c>
      <c r="BO13" s="34">
        <f>BE13*VLOOKUP(BO$12,別紙!$B$4:$E$10,MATCH("設備利用率",別紙!$B$4:$E$4,0),0)/100*8760/10^3</f>
        <v>2017.1616959999999</v>
      </c>
      <c r="BP13" s="34">
        <f>BF13*VLOOKUP(BP$12,別紙!$B$4:$E$10,MATCH("設備利用率",別紙!$B$4:$E$4,0),0)/100*8760/10^3</f>
        <v>106440.64533599981</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343.392</v>
      </c>
      <c r="BU13" s="34">
        <f>SUM(BO13:BT13)</f>
        <v>108801.19903199981</v>
      </c>
      <c r="BV13" s="36"/>
      <c r="BW13" s="33" t="str">
        <f>AX13</f>
        <v>24211</v>
      </c>
      <c r="BX13" s="33" t="str">
        <f>AY13</f>
        <v>鳥羽市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103143.66922927629</v>
      </c>
      <c r="BZ13" s="36"/>
      <c r="CA13" s="33" t="str">
        <f>AX13</f>
        <v>24211</v>
      </c>
      <c r="CB13" s="33" t="str">
        <f>AY13</f>
        <v>鳥羽市</v>
      </c>
      <c r="CC13" s="223">
        <f>BO13/$BY13</f>
        <v>1.9556815372895896E-2</v>
      </c>
      <c r="CD13" s="223">
        <f t="shared" ref="CD13:CH28" si="1">BP13/$BY13</f>
        <v>1.0319648906361352</v>
      </c>
      <c r="CE13" s="223">
        <f t="shared" si="1"/>
        <v>0</v>
      </c>
      <c r="CF13" s="223">
        <f t="shared" si="1"/>
        <v>0</v>
      </c>
      <c r="CG13" s="223">
        <f t="shared" si="1"/>
        <v>0</v>
      </c>
      <c r="CH13" s="223">
        <f t="shared" si="1"/>
        <v>3.3292591059241824E-3</v>
      </c>
      <c r="CI13" s="223">
        <f>BU13/BY13</f>
        <v>1.0548509651149554</v>
      </c>
      <c r="CK13" s="18" t="str">
        <f>AX13</f>
        <v>24211</v>
      </c>
      <c r="CL13" s="18" t="str">
        <f>AY13</f>
        <v>鳥羽市</v>
      </c>
      <c r="CM13" s="18">
        <f>VLOOKUP($CK13&amp;"_"&amp;$AZ$7,データシート1!$A:$BT,MATCH("ca_太陽光発電（10kW未満）",データシート1!$A$1:$BT$1,0),0)</f>
        <v>351</v>
      </c>
      <c r="CN13" s="18">
        <f>VLOOKUP($CK13&amp;"_"&amp;$AZ$5,データシート1!$A:$BT,MATCH("ab_家庭",データシート1!$A$1:$BT$1,0),0)</f>
        <v>8235</v>
      </c>
      <c r="CO13" s="223">
        <f>CM13/CN13</f>
        <v>4.2622950819672129E-2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17407</v>
      </c>
      <c r="AY14" s="18" t="str">
        <f>IF(IFERROR(比較地域マスタ!$Z7,"")=0,"",IFERROR(比較地域マスタ!$Z7,""))</f>
        <v>中能登町</v>
      </c>
      <c r="BC14" s="844" t="str">
        <f t="shared" si="0"/>
        <v>17407</v>
      </c>
      <c r="BD14" s="1031" t="str">
        <f t="shared" ref="BD14:BD60" si="2">AY14</f>
        <v>中能登町</v>
      </c>
      <c r="BE14" s="34">
        <f>VLOOKUP($BC14&amp;"_"&amp;$AZ$7,データシート1!$A:$BT,MATCH("cb_"&amp;BE$12,データシート1!$A$1:$BT$1,0),0)</f>
        <v>1292.0600000000002</v>
      </c>
      <c r="BF14" s="34">
        <f>VLOOKUP($BC14&amp;"_"&amp;$AZ$7,データシート1!$A:$BT,MATCH("cb_"&amp;BF$12,データシート1!$A$1:$BT$1,0),0)</f>
        <v>19873.600000000006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30</v>
      </c>
      <c r="BK14" s="34">
        <f t="shared" ref="BK14:BK60" si="3">SUM(BE14:BJ14)</f>
        <v>21195.660000000007</v>
      </c>
      <c r="BL14" s="36"/>
      <c r="BM14" s="844" t="str">
        <f t="shared" ref="BM14:BM60" si="4">AX14</f>
        <v>17407</v>
      </c>
      <c r="BN14" s="1031" t="str">
        <f t="shared" ref="BN14:BN60" si="5">AY14</f>
        <v>中能登町</v>
      </c>
      <c r="BO14" s="34">
        <f>BE14*VLOOKUP(BO$12,別紙!$B$4:$E$10,MATCH("設備利用率",別紙!$B$4:$E$4,0),0)/100*8760/10^3</f>
        <v>1550.6270472000001</v>
      </c>
      <c r="BP14" s="34">
        <f>BF14*VLOOKUP(BP$12,別紙!$B$4:$E$10,MATCH("設備利用率",別紙!$B$4:$E$4,0),0)/100*8760/10^3</f>
        <v>26288.00313600001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210.24</v>
      </c>
      <c r="BU14" s="34">
        <f t="shared" ref="BU14:BU60" si="6">SUM(BO14:BT14)</f>
        <v>28048.870183200012</v>
      </c>
      <c r="BV14" s="36"/>
      <c r="BW14" s="33" t="str">
        <f t="shared" ref="BW14:BW60" si="7">AX14</f>
        <v>17407</v>
      </c>
      <c r="BX14" s="33" t="str">
        <f t="shared" ref="BX14:BX60" si="8">AY14</f>
        <v>中能登町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86843.384498338113</v>
      </c>
      <c r="BZ14" s="36"/>
      <c r="CA14" s="33" t="str">
        <f t="shared" ref="CA14:CA60" si="9">AX14</f>
        <v>17407</v>
      </c>
      <c r="CB14" s="33" t="str">
        <f t="shared" ref="CB14:CB60" si="10">AY14</f>
        <v>中能登町</v>
      </c>
      <c r="CC14" s="223">
        <f t="shared" ref="CC14:CC60" si="11">BO14/$BY14</f>
        <v>1.7855442370854097E-2</v>
      </c>
      <c r="CD14" s="223">
        <f t="shared" si="1"/>
        <v>0.30270588010653909</v>
      </c>
      <c r="CE14" s="223">
        <f t="shared" si="1"/>
        <v>0</v>
      </c>
      <c r="CF14" s="223">
        <f t="shared" si="1"/>
        <v>0</v>
      </c>
      <c r="CG14" s="223">
        <f t="shared" si="1"/>
        <v>0</v>
      </c>
      <c r="CH14" s="223">
        <f t="shared" si="1"/>
        <v>2.4209097931233124E-3</v>
      </c>
      <c r="CI14" s="223">
        <f t="shared" ref="CI14:CI60" si="12">BU14/BY14</f>
        <v>0.32298223227051648</v>
      </c>
      <c r="CK14" s="18" t="str">
        <f t="shared" ref="CK14:CK60" si="13">AX14</f>
        <v>17407</v>
      </c>
      <c r="CL14" s="18" t="str">
        <f t="shared" ref="CL14:CL60" si="14">AY14</f>
        <v>中能登町</v>
      </c>
      <c r="CM14" s="18">
        <f>VLOOKUP($CK14&amp;"_"&amp;$AZ$7,データシート1!$A:$BT,MATCH("ca_太陽光発電（10kW未満）",データシート1!$A$1:$BT$1,0),0)</f>
        <v>251</v>
      </c>
      <c r="CN14" s="18">
        <f>VLOOKUP($CK14&amp;"_"&amp;$AZ$5,データシート1!$A:$BT,MATCH("ab_家庭",データシート1!$A$1:$BT$1,0),0)</f>
        <v>6623</v>
      </c>
      <c r="CO14" s="223">
        <f t="shared" ref="CO14:CO60" si="15">CM14/CN14</f>
        <v>3.7898233428959684E-2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29427</v>
      </c>
      <c r="AY15" s="18" t="str">
        <f>IF(IFERROR(比較地域マスタ!$Z8,"")=0,"",IFERROR(比較地域マスタ!$Z8,""))</f>
        <v>河合町</v>
      </c>
      <c r="BC15" s="844" t="str">
        <f t="shared" si="0"/>
        <v>29427</v>
      </c>
      <c r="BD15" s="1031" t="str">
        <f t="shared" si="2"/>
        <v>河合町</v>
      </c>
      <c r="BE15" s="34">
        <f>VLOOKUP($BC15&amp;"_"&amp;$AZ$7,データシート1!$A:$BT,MATCH("cb_"&amp;BE$12,データシート1!$A$1:$BT$1,0),0)</f>
        <v>2690.1000000000004</v>
      </c>
      <c r="BF15" s="34">
        <f>VLOOKUP($BC15&amp;"_"&amp;$AZ$7,データシート1!$A:$BT,MATCH("cb_"&amp;BF$12,データシート1!$A$1:$BT$1,0),0)</f>
        <v>2833.3000000000006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5523.4000000000015</v>
      </c>
      <c r="BL15" s="36"/>
      <c r="BM15" s="844" t="str">
        <f t="shared" si="4"/>
        <v>29427</v>
      </c>
      <c r="BN15" s="1031" t="str">
        <f t="shared" si="5"/>
        <v>河合町</v>
      </c>
      <c r="BO15" s="34">
        <f>BE15*VLOOKUP(BO$12,別紙!$B$4:$E$10,MATCH("設備利用率",別紙!$B$4:$E$4,0),0)/100*8760/10^3</f>
        <v>3228.4428119999998</v>
      </c>
      <c r="BP15" s="34">
        <f>BF15*VLOOKUP(BP$12,別紙!$B$4:$E$10,MATCH("設備利用率",別紙!$B$4:$E$4,0),0)/100*8760/10^3</f>
        <v>3747.7759080000005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6976.2187200000008</v>
      </c>
      <c r="BV15" s="36"/>
      <c r="BW15" s="33" t="str">
        <f t="shared" si="7"/>
        <v>29427</v>
      </c>
      <c r="BX15" s="33" t="str">
        <f t="shared" si="8"/>
        <v>河合町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84551.707102278378</v>
      </c>
      <c r="BZ15" s="36"/>
      <c r="CA15" s="33" t="str">
        <f t="shared" si="9"/>
        <v>29427</v>
      </c>
      <c r="CB15" s="33" t="str">
        <f t="shared" si="10"/>
        <v>河合町</v>
      </c>
      <c r="CC15" s="223">
        <f t="shared" si="11"/>
        <v>3.8183058895483901E-2</v>
      </c>
      <c r="CD15" s="223">
        <f t="shared" si="1"/>
        <v>4.4325254172177572E-2</v>
      </c>
      <c r="CE15" s="223">
        <f t="shared" si="1"/>
        <v>0</v>
      </c>
      <c r="CF15" s="223">
        <f t="shared" si="1"/>
        <v>0</v>
      </c>
      <c r="CG15" s="223">
        <f t="shared" si="1"/>
        <v>0</v>
      </c>
      <c r="CH15" s="223">
        <f t="shared" si="1"/>
        <v>0</v>
      </c>
      <c r="CI15" s="223">
        <f t="shared" si="12"/>
        <v>8.2508313067661473E-2</v>
      </c>
      <c r="CK15" s="18" t="str">
        <f t="shared" si="13"/>
        <v>29427</v>
      </c>
      <c r="CL15" s="18" t="str">
        <f t="shared" si="14"/>
        <v>河合町</v>
      </c>
      <c r="CM15" s="18">
        <f>VLOOKUP($CK15&amp;"_"&amp;$AZ$7,データシート1!$A:$BT,MATCH("ca_太陽光発電（10kW未満）",データシート1!$A$1:$BT$1,0),0)</f>
        <v>602</v>
      </c>
      <c r="CN15" s="18">
        <f>VLOOKUP($CK15&amp;"_"&amp;$AZ$5,データシート1!$A:$BT,MATCH("ab_家庭",データシート1!$A$1:$BT$1,0),0)</f>
        <v>7960</v>
      </c>
      <c r="CO15" s="223">
        <f t="shared" si="15"/>
        <v>7.5628140703517588E-2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45402</v>
      </c>
      <c r="AY16" s="18" t="str">
        <f>IF(IFERROR(比較地域マスタ!$Z9,"")=0,"",IFERROR(比較地域マスタ!$Z9,""))</f>
        <v>新富町</v>
      </c>
      <c r="BC16" s="844" t="str">
        <f t="shared" si="0"/>
        <v>45402</v>
      </c>
      <c r="BD16" s="1031" t="str">
        <f t="shared" si="2"/>
        <v>新富町</v>
      </c>
      <c r="BE16" s="34">
        <f>VLOOKUP($BC16&amp;"_"&amp;$AZ$7,データシート1!$A:$BT,MATCH("cb_"&amp;BE$12,データシート1!$A$1:$BT$1,0),0)</f>
        <v>5515.7240000000056</v>
      </c>
      <c r="BF16" s="34">
        <f>VLOOKUP($BC16&amp;"_"&amp;$AZ$7,データシート1!$A:$BT,MATCH("cb_"&amp;BF$12,データシート1!$A$1:$BT$1,0),0)</f>
        <v>30180.460000000032</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49</v>
      </c>
      <c r="BK16" s="34">
        <f t="shared" si="3"/>
        <v>35745.184000000037</v>
      </c>
      <c r="BL16" s="36"/>
      <c r="BM16" s="844" t="str">
        <f t="shared" si="4"/>
        <v>45402</v>
      </c>
      <c r="BN16" s="1031" t="str">
        <f t="shared" si="5"/>
        <v>新富町</v>
      </c>
      <c r="BO16" s="34">
        <f>BE16*VLOOKUP(BO$12,別紙!$B$4:$E$10,MATCH("設備利用率",別紙!$B$4:$E$4,0),0)/100*8760/10^3</f>
        <v>6619.5306868800062</v>
      </c>
      <c r="BP16" s="34">
        <f>BF16*VLOOKUP(BP$12,別紙!$B$4:$E$10,MATCH("設備利用率",別紙!$B$4:$E$4,0),0)/100*8760/10^3</f>
        <v>39921.505269600042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343.392</v>
      </c>
      <c r="BU16" s="34">
        <f t="shared" si="6"/>
        <v>46884.427956480045</v>
      </c>
      <c r="BV16" s="36"/>
      <c r="BW16" s="33" t="str">
        <f t="shared" si="7"/>
        <v>45402</v>
      </c>
      <c r="BX16" s="33" t="str">
        <f t="shared" si="8"/>
        <v>新富町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101161.99697479125</v>
      </c>
      <c r="BZ16" s="36"/>
      <c r="CA16" s="33" t="str">
        <f t="shared" si="9"/>
        <v>45402</v>
      </c>
      <c r="CB16" s="33" t="str">
        <f t="shared" si="10"/>
        <v>新富町</v>
      </c>
      <c r="CC16" s="223">
        <f t="shared" si="11"/>
        <v>6.5434954675020293E-2</v>
      </c>
      <c r="CD16" s="223">
        <f t="shared" si="1"/>
        <v>0.39462947019074918</v>
      </c>
      <c r="CE16" s="223">
        <f t="shared" si="1"/>
        <v>0</v>
      </c>
      <c r="CF16" s="223">
        <f t="shared" si="1"/>
        <v>0</v>
      </c>
      <c r="CG16" s="223">
        <f t="shared" si="1"/>
        <v>0</v>
      </c>
      <c r="CH16" s="223">
        <f t="shared" si="1"/>
        <v>3.3944762882208669E-3</v>
      </c>
      <c r="CI16" s="223">
        <f t="shared" si="12"/>
        <v>0.4634589011539903</v>
      </c>
      <c r="CK16" s="18" t="str">
        <f t="shared" si="13"/>
        <v>45402</v>
      </c>
      <c r="CL16" s="18" t="str">
        <f t="shared" si="14"/>
        <v>新富町</v>
      </c>
      <c r="CM16" s="18">
        <f>VLOOKUP($CK16&amp;"_"&amp;$AZ$7,データシート1!$A:$BT,MATCH("ca_太陽光発電（10kW未満）",データシート1!$A$1:$BT$1,0),0)</f>
        <v>1065</v>
      </c>
      <c r="CN16" s="18">
        <f>VLOOKUP($CK16&amp;"_"&amp;$AZ$5,データシート1!$A:$BT,MATCH("ab_家庭",データシート1!$A$1:$BT$1,0),0)</f>
        <v>7972</v>
      </c>
      <c r="CO16" s="223">
        <f t="shared" si="15"/>
        <v>0.1335925740090316</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26303</v>
      </c>
      <c r="AY17" s="18" t="str">
        <f>IF(IFERROR(比較地域マスタ!$Z10,"")=0,"",IFERROR(比較地域マスタ!$Z10,""))</f>
        <v>大山崎町</v>
      </c>
      <c r="BC17" s="844" t="str">
        <f t="shared" si="0"/>
        <v>26303</v>
      </c>
      <c r="BD17" s="1031" t="str">
        <f t="shared" si="2"/>
        <v>大山崎町</v>
      </c>
      <c r="BE17" s="34">
        <f>VLOOKUP($BC17&amp;"_"&amp;$AZ$7,データシート1!$A:$BT,MATCH("cb_"&amp;BE$12,データシート1!$A$1:$BT$1,0),0)</f>
        <v>1786.0999999999995</v>
      </c>
      <c r="BF17" s="34">
        <f>VLOOKUP($BC17&amp;"_"&amp;$AZ$7,データシート1!$A:$BT,MATCH("cb_"&amp;BF$12,データシート1!$A$1:$BT$1,0),0)</f>
        <v>416.09999999999997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2202.1999999999994</v>
      </c>
      <c r="BL17" s="36"/>
      <c r="BM17" s="844" t="str">
        <f t="shared" si="4"/>
        <v>26303</v>
      </c>
      <c r="BN17" s="1031" t="str">
        <f t="shared" si="5"/>
        <v>大山崎町</v>
      </c>
      <c r="BO17" s="34">
        <f>BE17*VLOOKUP(BO$12,別紙!$B$4:$E$10,MATCH("設備利用率",別紙!$B$4:$E$4,0),0)/100*8760/10^3</f>
        <v>2143.5343319999993</v>
      </c>
      <c r="BP17" s="34">
        <f>BF17*VLOOKUP(BP$12,別紙!$B$4:$E$10,MATCH("設備利用率",別紙!$B$4:$E$4,0),0)/100*8760/10^3</f>
        <v>550.40043600000001</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2693.9347679999992</v>
      </c>
      <c r="BV17" s="36"/>
      <c r="BW17" s="33" t="str">
        <f t="shared" si="7"/>
        <v>26303</v>
      </c>
      <c r="BX17" s="33" t="str">
        <f t="shared" si="8"/>
        <v>大山崎町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198536.57195329544</v>
      </c>
      <c r="BZ17" s="36"/>
      <c r="CA17" s="33" t="str">
        <f t="shared" si="9"/>
        <v>26303</v>
      </c>
      <c r="CB17" s="33" t="str">
        <f t="shared" si="10"/>
        <v>大山崎町</v>
      </c>
      <c r="CC17" s="223">
        <f t="shared" si="11"/>
        <v>1.0796672426197895E-2</v>
      </c>
      <c r="CD17" s="223">
        <f t="shared" si="1"/>
        <v>2.7722873956415369E-3</v>
      </c>
      <c r="CE17" s="223">
        <f t="shared" si="1"/>
        <v>0</v>
      </c>
      <c r="CF17" s="223">
        <f t="shared" si="1"/>
        <v>0</v>
      </c>
      <c r="CG17" s="223">
        <f t="shared" si="1"/>
        <v>0</v>
      </c>
      <c r="CH17" s="223">
        <f t="shared" si="1"/>
        <v>0</v>
      </c>
      <c r="CI17" s="223">
        <f t="shared" si="12"/>
        <v>1.3568959821839432E-2</v>
      </c>
      <c r="CK17" s="18" t="str">
        <f t="shared" si="13"/>
        <v>26303</v>
      </c>
      <c r="CL17" s="18" t="str">
        <f t="shared" si="14"/>
        <v>大山崎町</v>
      </c>
      <c r="CM17" s="18">
        <f>VLOOKUP($CK17&amp;"_"&amp;$AZ$7,データシート1!$A:$BT,MATCH("ca_太陽光発電（10kW未満）",データシート1!$A$1:$BT$1,0),0)</f>
        <v>430</v>
      </c>
      <c r="CN17" s="18">
        <f>VLOOKUP($CK17&amp;"_"&amp;$AZ$5,データシート1!$A:$BT,MATCH("ab_家庭",データシート1!$A$1:$BT$1,0),0)</f>
        <v>7214</v>
      </c>
      <c r="CO17" s="223">
        <f t="shared" si="15"/>
        <v>5.9606321042417525E-2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27341</v>
      </c>
      <c r="AY18" s="18" t="str">
        <f>IF(IFERROR(比較地域マスタ!$Z11,"")=0,"",IFERROR(比較地域マスタ!$Z11,""))</f>
        <v>忠岡町</v>
      </c>
      <c r="BC18" s="844" t="str">
        <f t="shared" si="0"/>
        <v>27341</v>
      </c>
      <c r="BD18" s="1031" t="str">
        <f t="shared" si="2"/>
        <v>忠岡町</v>
      </c>
      <c r="BE18" s="34">
        <f>VLOOKUP($BC18&amp;"_"&amp;$AZ$7,データシート1!$A:$BT,MATCH("cb_"&amp;BE$12,データシート1!$A$1:$BT$1,0),0)</f>
        <v>1811.900000000001</v>
      </c>
      <c r="BF18" s="34">
        <f>VLOOKUP($BC18&amp;"_"&amp;$AZ$7,データシート1!$A:$BT,MATCH("cb_"&amp;BF$12,データシート1!$A$1:$BT$1,0),0)</f>
        <v>1818.2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3630.1000000000013</v>
      </c>
      <c r="BL18" s="36"/>
      <c r="BM18" s="844" t="str">
        <f t="shared" si="4"/>
        <v>27341</v>
      </c>
      <c r="BN18" s="1031" t="str">
        <f t="shared" si="5"/>
        <v>忠岡町</v>
      </c>
      <c r="BO18" s="34">
        <f>BE18*VLOOKUP(BO$12,別紙!$B$4:$E$10,MATCH("設備利用率",別紙!$B$4:$E$4,0),0)/100*8760/10^3</f>
        <v>2174.497428000001</v>
      </c>
      <c r="BP18" s="34">
        <f>BF18*VLOOKUP(BP$12,別紙!$B$4:$E$10,MATCH("設備利用率",別紙!$B$4:$E$4,0),0)/100*8760/10^3</f>
        <v>2405.0422319999998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4579.5396600000004</v>
      </c>
      <c r="BV18" s="36"/>
      <c r="BW18" s="33" t="str">
        <f t="shared" si="7"/>
        <v>27341</v>
      </c>
      <c r="BX18" s="33" t="str">
        <f t="shared" si="8"/>
        <v>忠岡町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106249.80578113352</v>
      </c>
      <c r="BZ18" s="36"/>
      <c r="CA18" s="33" t="str">
        <f t="shared" si="9"/>
        <v>27341</v>
      </c>
      <c r="CB18" s="33" t="str">
        <f t="shared" si="10"/>
        <v>忠岡町</v>
      </c>
      <c r="CC18" s="223">
        <f t="shared" si="11"/>
        <v>2.0465895556357999E-2</v>
      </c>
      <c r="CD18" s="223">
        <f t="shared" si="1"/>
        <v>2.2635732972107289E-2</v>
      </c>
      <c r="CE18" s="223">
        <f t="shared" si="1"/>
        <v>0</v>
      </c>
      <c r="CF18" s="223">
        <f t="shared" si="1"/>
        <v>0</v>
      </c>
      <c r="CG18" s="223">
        <f t="shared" si="1"/>
        <v>0</v>
      </c>
      <c r="CH18" s="223">
        <f t="shared" si="1"/>
        <v>0</v>
      </c>
      <c r="CI18" s="223">
        <f t="shared" si="12"/>
        <v>4.3101628528465288E-2</v>
      </c>
      <c r="CK18" s="18" t="str">
        <f t="shared" si="13"/>
        <v>27341</v>
      </c>
      <c r="CL18" s="18" t="str">
        <f t="shared" si="14"/>
        <v>忠岡町</v>
      </c>
      <c r="CM18" s="18">
        <f>VLOOKUP($CK18&amp;"_"&amp;$AZ$7,データシート1!$A:$BT,MATCH("ca_太陽光発電（10kW未満）",データシート1!$A$1:$BT$1,0),0)</f>
        <v>430</v>
      </c>
      <c r="CN18" s="18">
        <f>VLOOKUP($CK18&amp;"_"&amp;$AZ$5,データシート1!$A:$BT,MATCH("ab_家庭",データシート1!$A$1:$BT$1,0),0)</f>
        <v>7942</v>
      </c>
      <c r="CO18" s="223">
        <f t="shared" si="15"/>
        <v>5.4142533366910099E-2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20323</v>
      </c>
      <c r="AY19" s="18" t="str">
        <f>IF(IFERROR(比較地域マスタ!$Z12,"")=0,"",IFERROR(比較地域マスタ!$Z12,""))</f>
        <v>御代田町</v>
      </c>
      <c r="BC19" s="844" t="str">
        <f t="shared" si="0"/>
        <v>20323</v>
      </c>
      <c r="BD19" s="1031" t="str">
        <f t="shared" si="2"/>
        <v>御代田町</v>
      </c>
      <c r="BE19" s="34">
        <f>VLOOKUP($BC19&amp;"_"&amp;$AZ$7,データシート1!$A:$BT,MATCH("cb_"&amp;BE$12,データシート1!$A$1:$BT$1,0),0)</f>
        <v>4463.6000000000076</v>
      </c>
      <c r="BF19" s="34">
        <f>VLOOKUP($BC19&amp;"_"&amp;$AZ$7,データシート1!$A:$BT,MATCH("cb_"&amp;BF$12,データシート1!$A$1:$BT$1,0),0)</f>
        <v>22946.200000000008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27409.800000000017</v>
      </c>
      <c r="BL19" s="36"/>
      <c r="BM19" s="844" t="str">
        <f t="shared" si="4"/>
        <v>20323</v>
      </c>
      <c r="BN19" s="1031" t="str">
        <f t="shared" si="5"/>
        <v>御代田町</v>
      </c>
      <c r="BO19" s="34">
        <f>BE19*VLOOKUP(BO$12,別紙!$B$4:$E$10,MATCH("設備利用率",別紙!$B$4:$E$4,0),0)/100*8760/10^3</f>
        <v>5356.8556320000089</v>
      </c>
      <c r="BP19" s="34">
        <f>BF19*VLOOKUP(BP$12,別紙!$B$4:$E$10,MATCH("設備利用率",別紙!$B$4:$E$4,0),0)/100*8760/10^3</f>
        <v>30352.315512000008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35709.171144000014</v>
      </c>
      <c r="BV19" s="36"/>
      <c r="BW19" s="33" t="str">
        <f t="shared" si="7"/>
        <v>20323</v>
      </c>
      <c r="BX19" s="33" t="str">
        <f t="shared" si="8"/>
        <v>御代田町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172441.91884067669</v>
      </c>
      <c r="BZ19" s="36"/>
      <c r="CA19" s="33" t="str">
        <f t="shared" si="9"/>
        <v>20323</v>
      </c>
      <c r="CB19" s="33" t="str">
        <f t="shared" si="10"/>
        <v>御代田町</v>
      </c>
      <c r="CC19" s="223">
        <f t="shared" si="11"/>
        <v>3.1064695104380848E-2</v>
      </c>
      <c r="CD19" s="223">
        <f t="shared" si="1"/>
        <v>0.17601471681629369</v>
      </c>
      <c r="CE19" s="223">
        <f t="shared" si="1"/>
        <v>0</v>
      </c>
      <c r="CF19" s="223">
        <f t="shared" si="1"/>
        <v>0</v>
      </c>
      <c r="CG19" s="223">
        <f t="shared" si="1"/>
        <v>0</v>
      </c>
      <c r="CH19" s="223">
        <f t="shared" si="1"/>
        <v>0</v>
      </c>
      <c r="CI19" s="223">
        <f t="shared" si="12"/>
        <v>0.20707941192067453</v>
      </c>
      <c r="CK19" s="18" t="str">
        <f t="shared" si="13"/>
        <v>20323</v>
      </c>
      <c r="CL19" s="18" t="str">
        <f t="shared" si="14"/>
        <v>御代田町</v>
      </c>
      <c r="CM19" s="18">
        <f>VLOOKUP($CK19&amp;"_"&amp;$AZ$7,データシート1!$A:$BT,MATCH("ca_太陽光発電（10kW未満）",データシート1!$A$1:$BT$1,0),0)</f>
        <v>917</v>
      </c>
      <c r="CN19" s="18">
        <f>VLOOKUP($CK19&amp;"_"&amp;$AZ$5,データシート1!$A:$BT,MATCH("ab_家庭",データシート1!$A$1:$BT$1,0),0)</f>
        <v>7493</v>
      </c>
      <c r="CO19" s="223">
        <f t="shared" si="15"/>
        <v>0.12238088882957426</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02445</v>
      </c>
      <c r="AY20" s="18" t="str">
        <f>IF(IFERROR(比較地域マスタ!$Z13,"")=0,"",IFERROR(比較地域マスタ!$Z13,""))</f>
        <v>南部町</v>
      </c>
      <c r="BC20" s="844" t="str">
        <f t="shared" si="0"/>
        <v>02445</v>
      </c>
      <c r="BD20" s="1031" t="str">
        <f t="shared" si="2"/>
        <v>南部町</v>
      </c>
      <c r="BE20" s="34">
        <f>VLOOKUP($BC20&amp;"_"&amp;$AZ$7,データシート1!$A:$BT,MATCH("cb_"&amp;BE$12,データシート1!$A$1:$BT$1,0),0)</f>
        <v>2021.4000000000019</v>
      </c>
      <c r="BF20" s="34">
        <f>VLOOKUP($BC20&amp;"_"&amp;$AZ$7,データシート1!$A:$BT,MATCH("cb_"&amp;BF$12,データシート1!$A$1:$BT$1,0),0)</f>
        <v>33142.199999999997</v>
      </c>
      <c r="BG20" s="34">
        <f>VLOOKUP($BC20&amp;"_"&amp;$AZ$7,データシート1!$A:$BT,MATCH("cb_"&amp;BG$12,データシート1!$A$1:$BT$1,0),0)</f>
        <v>19.2</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35182.799999999996</v>
      </c>
      <c r="BL20" s="36"/>
      <c r="BM20" s="844" t="str">
        <f t="shared" si="4"/>
        <v>02445</v>
      </c>
      <c r="BN20" s="1031" t="str">
        <f t="shared" si="5"/>
        <v>南部町</v>
      </c>
      <c r="BO20" s="34">
        <f>BE20*VLOOKUP(BO$12,別紙!$B$4:$E$10,MATCH("設備利用率",別紙!$B$4:$E$4,0),0)/100*8760/10^3</f>
        <v>2425.9225680000022</v>
      </c>
      <c r="BP20" s="34">
        <f>BF20*VLOOKUP(BP$12,別紙!$B$4:$E$10,MATCH("設備利用率",別紙!$B$4:$E$4,0),0)/100*8760/10^3</f>
        <v>43839.176472000006</v>
      </c>
      <c r="BQ20" s="34">
        <f>BG20*VLOOKUP(BQ$12,別紙!$B$4:$E$10,MATCH("設備利用率",別紙!$B$4:$E$4,0),0)/100*8760/10^3</f>
        <v>41.711615999999992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46306.810656000009</v>
      </c>
      <c r="BV20" s="36"/>
      <c r="BW20" s="33" t="str">
        <f t="shared" si="7"/>
        <v>02445</v>
      </c>
      <c r="BX20" s="33" t="str">
        <f t="shared" si="8"/>
        <v>南部町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83758.762579045695</v>
      </c>
      <c r="BZ20" s="36"/>
      <c r="CA20" s="33" t="str">
        <f t="shared" si="9"/>
        <v>02445</v>
      </c>
      <c r="CB20" s="33" t="str">
        <f t="shared" si="10"/>
        <v>南部町</v>
      </c>
      <c r="CC20" s="223">
        <f t="shared" si="11"/>
        <v>2.8963209260769406E-2</v>
      </c>
      <c r="CD20" s="223">
        <f t="shared" si="1"/>
        <v>0.52339809140121474</v>
      </c>
      <c r="CE20" s="223">
        <f t="shared" si="1"/>
        <v>4.9799704192902169E-4</v>
      </c>
      <c r="CF20" s="223">
        <f t="shared" si="1"/>
        <v>0</v>
      </c>
      <c r="CG20" s="223">
        <f t="shared" si="1"/>
        <v>0</v>
      </c>
      <c r="CH20" s="223">
        <f t="shared" si="1"/>
        <v>0</v>
      </c>
      <c r="CI20" s="223">
        <f t="shared" si="12"/>
        <v>0.55285929770391318</v>
      </c>
      <c r="CK20" s="18" t="str">
        <f t="shared" si="13"/>
        <v>02445</v>
      </c>
      <c r="CL20" s="18" t="str">
        <f t="shared" si="14"/>
        <v>南部町</v>
      </c>
      <c r="CM20" s="18">
        <f>VLOOKUP($CK20&amp;"_"&amp;$AZ$7,データシート1!$A:$BT,MATCH("ca_太陽光発電（10kW未満）",データシート1!$A$1:$BT$1,0),0)</f>
        <v>398</v>
      </c>
      <c r="CN20" s="18">
        <f>VLOOKUP($CK20&amp;"_"&amp;$AZ$5,データシート1!$A:$BT,MATCH("ab_家庭",データシート1!$A$1:$BT$1,0),0)</f>
        <v>7490</v>
      </c>
      <c r="CO20" s="223">
        <f t="shared" si="15"/>
        <v>5.3137516688918557E-2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45207</v>
      </c>
      <c r="AY21" s="18" t="str">
        <f>IF(IFERROR(比較地域マスタ!$Z14,"")=0,"",IFERROR(比較地域マスタ!$Z14,""))</f>
        <v>串間市</v>
      </c>
      <c r="BC21" s="844" t="str">
        <f t="shared" si="0"/>
        <v>45207</v>
      </c>
      <c r="BD21" s="1031" t="str">
        <f t="shared" si="2"/>
        <v>串間市</v>
      </c>
      <c r="BE21" s="34">
        <f>VLOOKUP($BC21&amp;"_"&amp;$AZ$7,データシート1!$A:$BT,MATCH("cb_"&amp;BE$12,データシート1!$A$1:$BT$1,0),0)</f>
        <v>4154.4700000000057</v>
      </c>
      <c r="BF21" s="34">
        <f>VLOOKUP($BC21&amp;"_"&amp;$AZ$7,データシート1!$A:$BT,MATCH("cb_"&amp;BF$12,データシート1!$A$1:$BT$1,0),0)</f>
        <v>39269.369999999981</v>
      </c>
      <c r="BG21" s="34">
        <f>VLOOKUP($BC21&amp;"_"&amp;$AZ$7,データシート1!$A:$BT,MATCH("cb_"&amp;BG$12,データシート1!$A$1:$BT$1,0),0)</f>
        <v>64800</v>
      </c>
      <c r="BH21" s="34">
        <f>VLOOKUP($BC21&amp;"_"&amp;$AZ$7,データシート1!$A:$BT,MATCH("cb_"&amp;BH$12,データシート1!$A$1:$BT$1,0),0)</f>
        <v>450</v>
      </c>
      <c r="BI21" s="34">
        <f>VLOOKUP($BC21&amp;"_"&amp;$AZ$7,データシート1!$A:$BT,MATCH("cb_"&amp;BI$12,データシート1!$A$1:$BT$1,0),0)</f>
        <v>0</v>
      </c>
      <c r="BJ21" s="34">
        <f>VLOOKUP($BC21&amp;"_"&amp;$AZ$7,データシート1!$A:$BT,MATCH("cb_"&amp;BJ$12,データシート1!$A$1:$BT$1,0),0)</f>
        <v>1940</v>
      </c>
      <c r="BK21" s="34">
        <f t="shared" si="3"/>
        <v>110613.84</v>
      </c>
      <c r="BL21" s="36"/>
      <c r="BM21" s="844" t="str">
        <f t="shared" si="4"/>
        <v>45207</v>
      </c>
      <c r="BN21" s="1031" t="str">
        <f t="shared" si="5"/>
        <v>串間市</v>
      </c>
      <c r="BO21" s="34">
        <f>BE21*VLOOKUP(BO$12,別紙!$B$4:$E$10,MATCH("設備利用率",別紙!$B$4:$E$4,0),0)/100*8760/10^3</f>
        <v>4985.8625364000063</v>
      </c>
      <c r="BP21" s="34">
        <f>BF21*VLOOKUP(BP$12,別紙!$B$4:$E$10,MATCH("設備利用率",別紙!$B$4:$E$4,0),0)/100*8760/10^3</f>
        <v>51943.951861199974</v>
      </c>
      <c r="BQ21" s="34">
        <f>BG21*VLOOKUP(BQ$12,別紙!$B$4:$E$10,MATCH("設備利用率",別紙!$B$4:$E$4,0),0)/100*8760/10^3</f>
        <v>140776.704</v>
      </c>
      <c r="BR21" s="34">
        <f>BH21*VLOOKUP(BR$12,別紙!$B$4:$E$10,MATCH("設備利用率",別紙!$B$4:$E$4,0),0)/100*8760/10^3</f>
        <v>2365.1999999999998</v>
      </c>
      <c r="BS21" s="34">
        <f>BI21*VLOOKUP(BS$12,別紙!$B$4:$E$10,MATCH("設備利用率",別紙!$B$4:$E$4,0),0)/100*8760/10^3</f>
        <v>0</v>
      </c>
      <c r="BT21" s="34">
        <f>BJ21*VLOOKUP(BT$12,別紙!$B$4:$E$10,MATCH("設備利用率",別紙!$B$4:$E$4,0),0)/100*8760/10^3</f>
        <v>13595.52</v>
      </c>
      <c r="BU21" s="34">
        <f t="shared" si="6"/>
        <v>213667.23839759998</v>
      </c>
      <c r="BV21" s="36"/>
      <c r="BW21" s="33" t="str">
        <f t="shared" si="7"/>
        <v>45207</v>
      </c>
      <c r="BX21" s="33" t="str">
        <f t="shared" si="8"/>
        <v>串間市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81886.228987666516</v>
      </c>
      <c r="BZ21" s="36"/>
      <c r="CA21" s="33" t="str">
        <f t="shared" si="9"/>
        <v>45207</v>
      </c>
      <c r="CB21" s="33" t="str">
        <f t="shared" si="10"/>
        <v>串間市</v>
      </c>
      <c r="CC21" s="223">
        <f t="shared" si="11"/>
        <v>6.0887680358940009E-2</v>
      </c>
      <c r="CD21" s="223">
        <f t="shared" si="1"/>
        <v>0.63434294756721099</v>
      </c>
      <c r="CE21" s="223">
        <f t="shared" si="1"/>
        <v>1.7191743439694043</v>
      </c>
      <c r="CF21" s="223">
        <f t="shared" si="1"/>
        <v>2.8883977553249399E-2</v>
      </c>
      <c r="CG21" s="223">
        <f t="shared" si="1"/>
        <v>0</v>
      </c>
      <c r="CH21" s="223">
        <f t="shared" si="1"/>
        <v>0.16602938208386323</v>
      </c>
      <c r="CI21" s="223">
        <f t="shared" si="12"/>
        <v>2.609318331532668</v>
      </c>
      <c r="CK21" s="18" t="str">
        <f t="shared" si="13"/>
        <v>45207</v>
      </c>
      <c r="CL21" s="18" t="str">
        <f t="shared" si="14"/>
        <v>串間市</v>
      </c>
      <c r="CM21" s="18">
        <f>VLOOKUP($CK21&amp;"_"&amp;$AZ$7,データシート1!$A:$BT,MATCH("ca_太陽光発電（10kW未満）",データシート1!$A$1:$BT$1,0),0)</f>
        <v>748</v>
      </c>
      <c r="CN21" s="18">
        <f>VLOOKUP($CK21&amp;"_"&amp;$AZ$5,データシート1!$A:$BT,MATCH("ab_家庭",データシート1!$A$1:$BT$1,0),0)</f>
        <v>8765</v>
      </c>
      <c r="CO21" s="223">
        <f t="shared" si="15"/>
        <v>8.5339418140330858E-2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01400</v>
      </c>
      <c r="AY22" s="18" t="str">
        <f>IF(IFERROR(比較地域マスタ!$Z15,"")=0,"",IFERROR(比較地域マスタ!$Z15,""))</f>
        <v>倶知安町</v>
      </c>
      <c r="BC22" s="844" t="str">
        <f t="shared" si="0"/>
        <v>01400</v>
      </c>
      <c r="BD22" s="1031" t="str">
        <f t="shared" si="2"/>
        <v>倶知安町</v>
      </c>
      <c r="BE22" s="34">
        <f>VLOOKUP($BC22&amp;"_"&amp;$AZ$7,データシート1!$A:$BT,MATCH("cb_"&amp;BE$12,データシート1!$A$1:$BT$1,0),0)</f>
        <v>82.468999999999994</v>
      </c>
      <c r="BF22" s="34">
        <f>VLOOKUP($BC22&amp;"_"&amp;$AZ$7,データシート1!$A:$BT,MATCH("cb_"&amp;BF$12,データシート1!$A$1:$BT$1,0),0)</f>
        <v>10</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92.468999999999994</v>
      </c>
      <c r="BL22" s="36"/>
      <c r="BM22" s="844" t="str">
        <f t="shared" si="4"/>
        <v>01400</v>
      </c>
      <c r="BN22" s="1031" t="str">
        <f t="shared" si="5"/>
        <v>倶知安町</v>
      </c>
      <c r="BO22" s="34">
        <f>BE22*VLOOKUP(BO$12,別紙!$B$4:$E$10,MATCH("設備利用率",別紙!$B$4:$E$4,0),0)/100*8760/10^3</f>
        <v>98.972696279999994</v>
      </c>
      <c r="BP22" s="34">
        <f>BF22*VLOOKUP(BP$12,別紙!$B$4:$E$10,MATCH("設備利用率",別紙!$B$4:$E$4,0),0)/100*8760/10^3</f>
        <v>13.227600000000001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112.20029627999999</v>
      </c>
      <c r="BV22" s="36"/>
      <c r="BW22" s="33" t="str">
        <f t="shared" si="7"/>
        <v>01400</v>
      </c>
      <c r="BX22" s="33" t="str">
        <f t="shared" si="8"/>
        <v>倶知安町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95627.417125651977</v>
      </c>
      <c r="BZ22" s="36"/>
      <c r="CA22" s="33" t="str">
        <f t="shared" si="9"/>
        <v>01400</v>
      </c>
      <c r="CB22" s="33" t="str">
        <f t="shared" si="10"/>
        <v>倶知安町</v>
      </c>
      <c r="CC22" s="223">
        <f t="shared" si="11"/>
        <v>1.0349824271626243E-3</v>
      </c>
      <c r="CD22" s="223">
        <f t="shared" si="1"/>
        <v>1.3832434669462288E-4</v>
      </c>
      <c r="CE22" s="223">
        <f t="shared" si="1"/>
        <v>0</v>
      </c>
      <c r="CF22" s="223">
        <f t="shared" si="1"/>
        <v>0</v>
      </c>
      <c r="CG22" s="223">
        <f t="shared" si="1"/>
        <v>0</v>
      </c>
      <c r="CH22" s="223">
        <f t="shared" si="1"/>
        <v>0</v>
      </c>
      <c r="CI22" s="223">
        <f t="shared" si="12"/>
        <v>1.1733067738572472E-3</v>
      </c>
      <c r="CK22" s="18" t="str">
        <f t="shared" si="13"/>
        <v>01400</v>
      </c>
      <c r="CL22" s="18" t="str">
        <f t="shared" si="14"/>
        <v>倶知安町</v>
      </c>
      <c r="CM22" s="18">
        <f>VLOOKUP($CK22&amp;"_"&amp;$AZ$7,データシート1!$A:$BT,MATCH("ca_太陽光発電（10kW未満）",データシート1!$A$1:$BT$1,0),0)</f>
        <v>14</v>
      </c>
      <c r="CN22" s="18">
        <f>VLOOKUP($CK22&amp;"_"&amp;$AZ$5,データシート1!$A:$BT,MATCH("ab_家庭",データシート1!$A$1:$BT$1,0),0)</f>
        <v>8961</v>
      </c>
      <c r="CO22" s="223">
        <f t="shared" si="15"/>
        <v>1.5623256332998549E-3</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02408</v>
      </c>
      <c r="AY23" s="18" t="str">
        <f>IF(IFERROR(比較地域マスタ!$Z16,"")=0,"",IFERROR(比較地域マスタ!$Z16,""))</f>
        <v>東北町</v>
      </c>
      <c r="BC23" s="844" t="str">
        <f t="shared" si="0"/>
        <v>02408</v>
      </c>
      <c r="BD23" s="1031" t="str">
        <f t="shared" si="2"/>
        <v>東北町</v>
      </c>
      <c r="BE23" s="34">
        <f>VLOOKUP($BC23&amp;"_"&amp;$AZ$7,データシート1!$A:$BT,MATCH("cb_"&amp;BE$12,データシート1!$A$1:$BT$1,0),0)</f>
        <v>1318.2</v>
      </c>
      <c r="BF23" s="34">
        <f>VLOOKUP($BC23&amp;"_"&amp;$AZ$7,データシート1!$A:$BT,MATCH("cb_"&amp;BF$12,データシート1!$A$1:$BT$1,0),0)</f>
        <v>17734.400000000001</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30</v>
      </c>
      <c r="BK23" s="34">
        <f t="shared" si="3"/>
        <v>19082.600000000002</v>
      </c>
      <c r="BL23" s="36"/>
      <c r="BM23" s="844" t="str">
        <f t="shared" si="4"/>
        <v>02408</v>
      </c>
      <c r="BN23" s="1031" t="str">
        <f t="shared" si="5"/>
        <v>東北町</v>
      </c>
      <c r="BO23" s="34">
        <f>BE23*VLOOKUP(BO$12,別紙!$B$4:$E$10,MATCH("設備利用率",別紙!$B$4:$E$4,0),0)/100*8760/10^3</f>
        <v>1581.998184</v>
      </c>
      <c r="BP23" s="34">
        <f>BF23*VLOOKUP(BP$12,別紙!$B$4:$E$10,MATCH("設備利用率",別紙!$B$4:$E$4,0),0)/100*8760/10^3</f>
        <v>23458.354944000002</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210.24</v>
      </c>
      <c r="BU23" s="34">
        <f t="shared" si="6"/>
        <v>25250.593128000004</v>
      </c>
      <c r="BV23" s="36"/>
      <c r="BW23" s="33" t="str">
        <f t="shared" si="7"/>
        <v>02408</v>
      </c>
      <c r="BX23" s="33" t="str">
        <f t="shared" si="8"/>
        <v>東北町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83252.116216829658</v>
      </c>
      <c r="BZ23" s="36"/>
      <c r="CA23" s="33" t="str">
        <f t="shared" si="9"/>
        <v>02408</v>
      </c>
      <c r="CB23" s="33" t="str">
        <f t="shared" si="10"/>
        <v>東北町</v>
      </c>
      <c r="CC23" s="223">
        <f t="shared" si="11"/>
        <v>1.9002498145268703E-2</v>
      </c>
      <c r="CD23" s="223">
        <f t="shared" si="1"/>
        <v>0.2817748786457614</v>
      </c>
      <c r="CE23" s="223">
        <f t="shared" si="1"/>
        <v>0</v>
      </c>
      <c r="CF23" s="223">
        <f t="shared" si="1"/>
        <v>0</v>
      </c>
      <c r="CG23" s="223">
        <f t="shared" si="1"/>
        <v>0</v>
      </c>
      <c r="CH23" s="223">
        <f t="shared" si="1"/>
        <v>2.525341211176316E-3</v>
      </c>
      <c r="CI23" s="223">
        <f t="shared" si="12"/>
        <v>0.30330271800220643</v>
      </c>
      <c r="CK23" s="18" t="str">
        <f t="shared" si="13"/>
        <v>02408</v>
      </c>
      <c r="CL23" s="18" t="str">
        <f t="shared" si="14"/>
        <v>東北町</v>
      </c>
      <c r="CM23" s="18">
        <f>VLOOKUP($CK23&amp;"_"&amp;$AZ$7,データシート1!$A:$BT,MATCH("ca_太陽光発電（10kW未満）",データシート1!$A$1:$BT$1,0),0)</f>
        <v>239</v>
      </c>
      <c r="CN23" s="18">
        <f>VLOOKUP($CK23&amp;"_"&amp;$AZ$5,データシート1!$A:$BT,MATCH("ab_家庭",データシート1!$A$1:$BT$1,0),0)</f>
        <v>7251</v>
      </c>
      <c r="CO23" s="223">
        <f t="shared" si="15"/>
        <v>3.2960970900565441E-2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31370</v>
      </c>
      <c r="AY24" s="18" t="str">
        <f>IF(IFERROR(比較地域マスタ!$Z17,"")=0,"",IFERROR(比較地域マスタ!$Z17,""))</f>
        <v>湯梨浜町</v>
      </c>
      <c r="BC24" s="844" t="str">
        <f t="shared" si="0"/>
        <v>31370</v>
      </c>
      <c r="BD24" s="1031" t="str">
        <f t="shared" si="2"/>
        <v>湯梨浜町</v>
      </c>
      <c r="BE24" s="34">
        <f>VLOOKUP($BC24&amp;"_"&amp;$AZ$7,データシート1!$A:$BT,MATCH("cb_"&amp;BE$12,データシート1!$A$1:$BT$1,0),0)</f>
        <v>1626.6999999999998</v>
      </c>
      <c r="BF24" s="34">
        <f>VLOOKUP($BC24&amp;"_"&amp;$AZ$7,データシート1!$A:$BT,MATCH("cb_"&amp;BF$12,データシート1!$A$1:$BT$1,0),0)</f>
        <v>10746.099999999993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20</v>
      </c>
      <c r="BJ24" s="34">
        <f>VLOOKUP($BC24&amp;"_"&amp;$AZ$7,データシート1!$A:$BT,MATCH("cb_"&amp;BJ$12,データシート1!$A$1:$BT$1,0),0)</f>
        <v>0</v>
      </c>
      <c r="BK24" s="34">
        <f t="shared" si="3"/>
        <v>12392.799999999992</v>
      </c>
      <c r="BL24" s="36"/>
      <c r="BM24" s="844" t="str">
        <f t="shared" si="4"/>
        <v>31370</v>
      </c>
      <c r="BN24" s="1031" t="str">
        <f t="shared" si="5"/>
        <v>湯梨浜町</v>
      </c>
      <c r="BO24" s="34">
        <f>BE24*VLOOKUP(BO$12,別紙!$B$4:$E$10,MATCH("設備利用率",別紙!$B$4:$E$4,0),0)/100*8760/10^3</f>
        <v>1952.2352039999996</v>
      </c>
      <c r="BP24" s="34">
        <f>BF24*VLOOKUP(BP$12,別紙!$B$4:$E$10,MATCH("設備利用率",別紙!$B$4:$E$4,0),0)/100*8760/10^3</f>
        <v>14214.511235999989</v>
      </c>
      <c r="BQ24" s="34">
        <f>BG24*VLOOKUP(BQ$12,別紙!$B$4:$E$10,MATCH("設備利用率",別紙!$B$4:$E$4,0),0)/100*8760/10^3</f>
        <v>0</v>
      </c>
      <c r="BR24" s="34">
        <f>BH24*VLOOKUP(BR$12,別紙!$B$4:$E$10,MATCH("設備利用率",別紙!$B$4:$E$4,0),0)/100*8760/10^3</f>
        <v>0</v>
      </c>
      <c r="BS24" s="34">
        <f>BI24*VLOOKUP(BS$12,別紙!$B$4:$E$10,MATCH("設備利用率",別紙!$B$4:$E$4,0),0)/100*8760/10^3</f>
        <v>140.16</v>
      </c>
      <c r="BT24" s="34">
        <f>BJ24*VLOOKUP(BT$12,別紙!$B$4:$E$10,MATCH("設備利用率",別紙!$B$4:$E$4,0),0)/100*8760/10^3</f>
        <v>0</v>
      </c>
      <c r="BU24" s="34">
        <f t="shared" si="6"/>
        <v>16306.906439999988</v>
      </c>
      <c r="BV24" s="36"/>
      <c r="BW24" s="33" t="str">
        <f t="shared" si="7"/>
        <v>31370</v>
      </c>
      <c r="BX24" s="33" t="str">
        <f t="shared" si="8"/>
        <v>湯梨浜町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66379.952476175225</v>
      </c>
      <c r="BZ24" s="36"/>
      <c r="CA24" s="33" t="str">
        <f t="shared" si="9"/>
        <v>31370</v>
      </c>
      <c r="CB24" s="33" t="str">
        <f t="shared" si="10"/>
        <v>湯梨浜町</v>
      </c>
      <c r="CC24" s="223">
        <f t="shared" si="11"/>
        <v>2.9410012077075328E-2</v>
      </c>
      <c r="CD24" s="223">
        <f t="shared" si="1"/>
        <v>0.2141386172444428</v>
      </c>
      <c r="CE24" s="223">
        <f t="shared" si="1"/>
        <v>0</v>
      </c>
      <c r="CF24" s="223">
        <f t="shared" si="1"/>
        <v>0</v>
      </c>
      <c r="CG24" s="223">
        <f t="shared" si="1"/>
        <v>2.1114808729383403E-3</v>
      </c>
      <c r="CH24" s="223">
        <f t="shared" si="1"/>
        <v>0</v>
      </c>
      <c r="CI24" s="223">
        <f t="shared" si="12"/>
        <v>0.24566011019445644</v>
      </c>
      <c r="CK24" s="18" t="str">
        <f t="shared" si="13"/>
        <v>31370</v>
      </c>
      <c r="CL24" s="18" t="str">
        <f t="shared" si="14"/>
        <v>湯梨浜町</v>
      </c>
      <c r="CM24" s="18">
        <f>VLOOKUP($CK24&amp;"_"&amp;$AZ$7,データシート1!$A:$BT,MATCH("ca_太陽光発電（10kW未満）",データシート1!$A$1:$BT$1,0),0)</f>
        <v>325</v>
      </c>
      <c r="CN24" s="18">
        <f>VLOOKUP($CK24&amp;"_"&amp;$AZ$5,データシート1!$A:$BT,MATCH("ab_家庭",データシート1!$A$1:$BT$1,0),0)</f>
        <v>6452</v>
      </c>
      <c r="CO24" s="223">
        <f t="shared" si="15"/>
        <v>5.0371977681339122E-2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26205</v>
      </c>
      <c r="AY25" s="18" t="str">
        <f>IF(IFERROR(比較地域マスタ!$Z18,"")=0,"",IFERROR(比較地域マスタ!$Z18,""))</f>
        <v>宮津市</v>
      </c>
      <c r="BC25" s="844" t="str">
        <f t="shared" si="0"/>
        <v>26205</v>
      </c>
      <c r="BD25" s="1031" t="str">
        <f t="shared" si="2"/>
        <v>宮津市</v>
      </c>
      <c r="BE25" s="34">
        <f>VLOOKUP($BC25&amp;"_"&amp;$AZ$7,データシート1!$A:$BT,MATCH("cb_"&amp;BE$12,データシート1!$A$1:$BT$1,0),0)</f>
        <v>1288.5999999999995</v>
      </c>
      <c r="BF25" s="34">
        <f>VLOOKUP($BC25&amp;"_"&amp;$AZ$7,データシート1!$A:$BT,MATCH("cb_"&amp;BF$12,データシート1!$A$1:$BT$1,0),0)</f>
        <v>7132.3999999999987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270</v>
      </c>
      <c r="BK25" s="34">
        <f t="shared" si="3"/>
        <v>8690.9999999999982</v>
      </c>
      <c r="BL25" s="36"/>
      <c r="BM25" s="844" t="str">
        <f t="shared" si="4"/>
        <v>26205</v>
      </c>
      <c r="BN25" s="1031" t="str">
        <f t="shared" si="5"/>
        <v>宮津市</v>
      </c>
      <c r="BO25" s="34">
        <f>BE25*VLOOKUP(BO$12,別紙!$B$4:$E$10,MATCH("設備利用率",別紙!$B$4:$E$4,0),0)/100*8760/10^3</f>
        <v>1546.4746319999995</v>
      </c>
      <c r="BP25" s="34">
        <f>BF25*VLOOKUP(BP$12,別紙!$B$4:$E$10,MATCH("設備利用率",別紙!$B$4:$E$4,0),0)/100*8760/10^3</f>
        <v>9434.4534239999994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1892.16</v>
      </c>
      <c r="BU25" s="34">
        <f t="shared" si="6"/>
        <v>12873.088055999999</v>
      </c>
      <c r="BV25" s="36"/>
      <c r="BW25" s="33" t="str">
        <f t="shared" si="7"/>
        <v>26205</v>
      </c>
      <c r="BX25" s="33" t="str">
        <f t="shared" si="8"/>
        <v>宮津市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97143.913042125569</v>
      </c>
      <c r="BZ25" s="36"/>
      <c r="CA25" s="33" t="str">
        <f t="shared" si="9"/>
        <v>26205</v>
      </c>
      <c r="CB25" s="33" t="str">
        <f t="shared" si="10"/>
        <v>宮津市</v>
      </c>
      <c r="CC25" s="223">
        <f t="shared" si="11"/>
        <v>1.5919418763061202E-2</v>
      </c>
      <c r="CD25" s="223">
        <f t="shared" si="1"/>
        <v>9.7118317849815616E-2</v>
      </c>
      <c r="CE25" s="223">
        <f t="shared" si="1"/>
        <v>0</v>
      </c>
      <c r="CF25" s="223">
        <f t="shared" si="1"/>
        <v>0</v>
      </c>
      <c r="CG25" s="223">
        <f t="shared" si="1"/>
        <v>0</v>
      </c>
      <c r="CH25" s="223">
        <f t="shared" si="1"/>
        <v>1.9477905930961235E-2</v>
      </c>
      <c r="CI25" s="223">
        <f t="shared" si="12"/>
        <v>0.13251564254383805</v>
      </c>
      <c r="CK25" s="18" t="str">
        <f t="shared" si="13"/>
        <v>26205</v>
      </c>
      <c r="CL25" s="18" t="str">
        <f t="shared" si="14"/>
        <v>宮津市</v>
      </c>
      <c r="CM25" s="18">
        <f>VLOOKUP($CK25&amp;"_"&amp;$AZ$7,データシート1!$A:$BT,MATCH("ca_太陽光発電（10kW未満）",データシート1!$A$1:$BT$1,0),0)</f>
        <v>296</v>
      </c>
      <c r="CN25" s="18">
        <f>VLOOKUP($CK25&amp;"_"&amp;$AZ$5,データシート1!$A:$BT,MATCH("ab_家庭",データシート1!$A$1:$BT$1,0),0)</f>
        <v>8324</v>
      </c>
      <c r="CO25" s="223">
        <f t="shared" si="15"/>
        <v>3.5559827006246998E-2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07521</v>
      </c>
      <c r="AY26" s="18" t="str">
        <f>IF(IFERROR(比較地域マスタ!$Z19,"")=0,"",IFERROR(比較地域マスタ!$Z19,""))</f>
        <v>三春町</v>
      </c>
      <c r="BC26" s="844" t="str">
        <f t="shared" si="0"/>
        <v>07521</v>
      </c>
      <c r="BD26" s="1031" t="str">
        <f t="shared" si="2"/>
        <v>三春町</v>
      </c>
      <c r="BE26" s="34">
        <f>VLOOKUP($BC26&amp;"_"&amp;$AZ$7,データシート1!$A:$BT,MATCH("cb_"&amp;BE$12,データシート1!$A$1:$BT$1,0),0)</f>
        <v>3244.9000000000015</v>
      </c>
      <c r="BF26" s="34">
        <f>VLOOKUP($BC26&amp;"_"&amp;$AZ$7,データシート1!$A:$BT,MATCH("cb_"&amp;BF$12,データシート1!$A$1:$BT$1,0),0)</f>
        <v>6857.2999999999993</v>
      </c>
      <c r="BG26" s="34">
        <f>VLOOKUP($BC26&amp;"_"&amp;$AZ$7,データシート1!$A:$BT,MATCH("cb_"&amp;BG$12,データシート1!$A$1:$BT$1,0),0)</f>
        <v>0</v>
      </c>
      <c r="BH26" s="34">
        <f>VLOOKUP($BC26&amp;"_"&amp;$AZ$7,データシート1!$A:$BT,MATCH("cb_"&amp;BH$12,データシート1!$A$1:$BT$1,0),0)</f>
        <v>1990</v>
      </c>
      <c r="BI26" s="34">
        <f>VLOOKUP($BC26&amp;"_"&amp;$AZ$7,データシート1!$A:$BT,MATCH("cb_"&amp;BI$12,データシート1!$A$1:$BT$1,0),0)</f>
        <v>0</v>
      </c>
      <c r="BJ26" s="34">
        <f>VLOOKUP($BC26&amp;"_"&amp;$AZ$7,データシート1!$A:$BT,MATCH("cb_"&amp;BJ$12,データシート1!$A$1:$BT$1,0),0)</f>
        <v>0</v>
      </c>
      <c r="BK26" s="34">
        <f t="shared" si="3"/>
        <v>12092.2</v>
      </c>
      <c r="BL26" s="36"/>
      <c r="BM26" s="844" t="str">
        <f t="shared" si="4"/>
        <v>07521</v>
      </c>
      <c r="BN26" s="1031" t="str">
        <f t="shared" si="5"/>
        <v>三春町</v>
      </c>
      <c r="BO26" s="34">
        <f>BE26*VLOOKUP(BO$12,別紙!$B$4:$E$10,MATCH("設備利用率",別紙!$B$4:$E$4,0),0)/100*8760/10^3</f>
        <v>3894.2693880000015</v>
      </c>
      <c r="BP26" s="34">
        <f>BF26*VLOOKUP(BP$12,別紙!$B$4:$E$10,MATCH("設備利用率",別紙!$B$4:$E$4,0),0)/100*8760/10^3</f>
        <v>9070.5621480000009</v>
      </c>
      <c r="BQ26" s="34">
        <f>BG26*VLOOKUP(BQ$12,別紙!$B$4:$E$10,MATCH("設備利用率",別紙!$B$4:$E$4,0),0)/100*8760/10^3</f>
        <v>0</v>
      </c>
      <c r="BR26" s="34">
        <f>BH26*VLOOKUP(BR$12,別紙!$B$4:$E$10,MATCH("設備利用率",別紙!$B$4:$E$4,0),0)/100*8760/10^3</f>
        <v>10459.44</v>
      </c>
      <c r="BS26" s="34">
        <f>BI26*VLOOKUP(BS$12,別紙!$B$4:$E$10,MATCH("設備利用率",別紙!$B$4:$E$4,0),0)/100*8760/10^3</f>
        <v>0</v>
      </c>
      <c r="BT26" s="34">
        <f>BJ26*VLOOKUP(BT$12,別紙!$B$4:$E$10,MATCH("設備利用率",別紙!$B$4:$E$4,0),0)/100*8760/10^3</f>
        <v>0</v>
      </c>
      <c r="BU26" s="34">
        <f t="shared" si="6"/>
        <v>23424.271536</v>
      </c>
      <c r="BV26" s="36"/>
      <c r="BW26" s="33" t="str">
        <f t="shared" si="7"/>
        <v>07521</v>
      </c>
      <c r="BX26" s="33" t="str">
        <f t="shared" si="8"/>
        <v>三春町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91982.717864275372</v>
      </c>
      <c r="BZ26" s="36"/>
      <c r="CA26" s="33" t="str">
        <f t="shared" si="9"/>
        <v>07521</v>
      </c>
      <c r="CB26" s="33" t="str">
        <f t="shared" si="10"/>
        <v>三春町</v>
      </c>
      <c r="CC26" s="223">
        <f t="shared" si="11"/>
        <v>4.233696805682749E-2</v>
      </c>
      <c r="CD26" s="223">
        <f t="shared" si="1"/>
        <v>9.8611590944551367E-2</v>
      </c>
      <c r="CE26" s="223">
        <f t="shared" si="1"/>
        <v>0</v>
      </c>
      <c r="CF26" s="223">
        <f t="shared" si="1"/>
        <v>0.11371092573534708</v>
      </c>
      <c r="CG26" s="223">
        <f t="shared" si="1"/>
        <v>0</v>
      </c>
      <c r="CH26" s="223">
        <f t="shared" si="1"/>
        <v>0</v>
      </c>
      <c r="CI26" s="223">
        <f t="shared" si="12"/>
        <v>0.25465948473672589</v>
      </c>
      <c r="CK26" s="18" t="str">
        <f t="shared" si="13"/>
        <v>07521</v>
      </c>
      <c r="CL26" s="18" t="str">
        <f t="shared" si="14"/>
        <v>三春町</v>
      </c>
      <c r="CM26" s="18">
        <f>VLOOKUP($CK26&amp;"_"&amp;$AZ$7,データシート1!$A:$BT,MATCH("ca_太陽光発電（10kW未満）",データシート1!$A$1:$BT$1,0),0)</f>
        <v>660</v>
      </c>
      <c r="CN26" s="18">
        <f>VLOOKUP($CK26&amp;"_"&amp;$AZ$5,データシート1!$A:$BT,MATCH("ab_家庭",データシート1!$A$1:$BT$1,0),0)</f>
        <v>6520</v>
      </c>
      <c r="CO26" s="223">
        <f t="shared" si="15"/>
        <v>0.10122699386503067</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13305</v>
      </c>
      <c r="AY27" s="18" t="str">
        <f>IF(IFERROR(比較地域マスタ!$Z20,"")=0,"",IFERROR(比較地域マスタ!$Z20,""))</f>
        <v>日の出町</v>
      </c>
      <c r="BC27" s="844" t="str">
        <f t="shared" si="0"/>
        <v>13305</v>
      </c>
      <c r="BD27" s="1031" t="str">
        <f t="shared" si="2"/>
        <v>日の出町</v>
      </c>
      <c r="BE27" s="34">
        <f>VLOOKUP($BC27&amp;"_"&amp;$AZ$7,データシート1!$A:$BT,MATCH("cb_"&amp;BE$12,データシート1!$A$1:$BT$1,0),0)</f>
        <v>2145.2000000000025</v>
      </c>
      <c r="BF27" s="34">
        <f>VLOOKUP($BC27&amp;"_"&amp;$AZ$7,データシート1!$A:$BT,MATCH("cb_"&amp;BF$12,データシート1!$A$1:$BT$1,0),0)</f>
        <v>4991.3</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7136.5000000000027</v>
      </c>
      <c r="BL27" s="36"/>
      <c r="BM27" s="844" t="str">
        <f t="shared" si="4"/>
        <v>13305</v>
      </c>
      <c r="BN27" s="1031" t="str">
        <f t="shared" si="5"/>
        <v>日の出町</v>
      </c>
      <c r="BO27" s="34">
        <f>BE27*VLOOKUP(BO$12,別紙!$B$4:$E$10,MATCH("設備利用率",別紙!$B$4:$E$4,0),0)/100*8760/10^3</f>
        <v>2574.4974240000029</v>
      </c>
      <c r="BP27" s="34">
        <f>BF27*VLOOKUP(BP$12,別紙!$B$4:$E$10,MATCH("設備利用率",別紙!$B$4:$E$4,0),0)/100*8760/10^3</f>
        <v>6602.2919880000009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9176.7894120000037</v>
      </c>
      <c r="BV27" s="36"/>
      <c r="BW27" s="33" t="str">
        <f t="shared" si="7"/>
        <v>13305</v>
      </c>
      <c r="BX27" s="33" t="str">
        <f t="shared" si="8"/>
        <v>日の出町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112772.30254788075</v>
      </c>
      <c r="BZ27" s="36"/>
      <c r="CA27" s="33" t="str">
        <f t="shared" si="9"/>
        <v>13305</v>
      </c>
      <c r="CB27" s="33" t="str">
        <f t="shared" si="10"/>
        <v>日の出町</v>
      </c>
      <c r="CC27" s="223">
        <f t="shared" si="11"/>
        <v>2.2829164305720594E-2</v>
      </c>
      <c r="CD27" s="223">
        <f t="shared" si="1"/>
        <v>5.8545332841783614E-2</v>
      </c>
      <c r="CE27" s="223">
        <f t="shared" si="1"/>
        <v>0</v>
      </c>
      <c r="CF27" s="223">
        <f t="shared" si="1"/>
        <v>0</v>
      </c>
      <c r="CG27" s="223">
        <f t="shared" si="1"/>
        <v>0</v>
      </c>
      <c r="CH27" s="223">
        <f t="shared" si="1"/>
        <v>0</v>
      </c>
      <c r="CI27" s="223">
        <f t="shared" si="12"/>
        <v>8.1374497147504207E-2</v>
      </c>
      <c r="CK27" s="18" t="str">
        <f t="shared" si="13"/>
        <v>13305</v>
      </c>
      <c r="CL27" s="18" t="str">
        <f t="shared" si="14"/>
        <v>日の出町</v>
      </c>
      <c r="CM27" s="18">
        <f>VLOOKUP($CK27&amp;"_"&amp;$AZ$7,データシート1!$A:$BT,MATCH("ca_太陽光発電（10kW未満）",データシート1!$A$1:$BT$1,0),0)</f>
        <v>466</v>
      </c>
      <c r="CN27" s="18">
        <f>VLOOKUP($CK27&amp;"_"&amp;$AZ$5,データシート1!$A:$BT,MATCH("ab_家庭",データシート1!$A$1:$BT$1,0),0)</f>
        <v>7507</v>
      </c>
      <c r="CO27" s="223">
        <f t="shared" si="15"/>
        <v>6.207539629678966E-2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41327</v>
      </c>
      <c r="AY28" s="18" t="str">
        <f>IF(IFERROR(比較地域マスタ!$Z21,"")=0,"",IFERROR(比較地域マスタ!$Z21,""))</f>
        <v>吉野ヶ里町</v>
      </c>
      <c r="BC28" s="844" t="str">
        <f t="shared" si="0"/>
        <v>41327</v>
      </c>
      <c r="BD28" s="1031" t="str">
        <f t="shared" si="2"/>
        <v>吉野ヶ里町</v>
      </c>
      <c r="BE28" s="34">
        <f>VLOOKUP($BC28&amp;"_"&amp;$AZ$7,データシート1!$A:$BT,MATCH("cb_"&amp;BE$12,データシート1!$A$1:$BT$1,0),0)</f>
        <v>4777.9200000000073</v>
      </c>
      <c r="BF28" s="34">
        <f>VLOOKUP($BC28&amp;"_"&amp;$AZ$7,データシート1!$A:$BT,MATCH("cb_"&amp;BF$12,データシート1!$A$1:$BT$1,0),0)</f>
        <v>5927.8200000000006</v>
      </c>
      <c r="BG28" s="34">
        <f>VLOOKUP($BC28&amp;"_"&amp;$AZ$7,データシート1!$A:$BT,MATCH("cb_"&amp;BG$12,データシート1!$A$1:$BT$1,0),0)</f>
        <v>0</v>
      </c>
      <c r="BH28" s="34">
        <f>VLOOKUP($BC28&amp;"_"&amp;$AZ$7,データシート1!$A:$BT,MATCH("cb_"&amp;BH$12,データシート1!$A$1:$BT$1,0),0)</f>
        <v>30</v>
      </c>
      <c r="BI28" s="34">
        <f>VLOOKUP($BC28&amp;"_"&amp;$AZ$7,データシート1!$A:$BT,MATCH("cb_"&amp;BI$12,データシート1!$A$1:$BT$1,0),0)</f>
        <v>0</v>
      </c>
      <c r="BJ28" s="34">
        <f>VLOOKUP($BC28&amp;"_"&amp;$AZ$7,データシート1!$A:$BT,MATCH("cb_"&amp;BJ$12,データシート1!$A$1:$BT$1,0),0)</f>
        <v>0</v>
      </c>
      <c r="BK28" s="34">
        <f t="shared" si="3"/>
        <v>10735.740000000009</v>
      </c>
      <c r="BL28" s="36"/>
      <c r="BM28" s="844" t="str">
        <f t="shared" si="4"/>
        <v>41327</v>
      </c>
      <c r="BN28" s="1031" t="str">
        <f t="shared" si="5"/>
        <v>吉野ヶ里町</v>
      </c>
      <c r="BO28" s="34">
        <f>BE28*VLOOKUP(BO$12,別紙!$B$4:$E$10,MATCH("設備利用率",別紙!$B$4:$E$4,0),0)/100*8760/10^3</f>
        <v>5734.0773504000081</v>
      </c>
      <c r="BP28" s="34">
        <f>BF28*VLOOKUP(BP$12,別紙!$B$4:$E$10,MATCH("設備利用率",別紙!$B$4:$E$4,0),0)/100*8760/10^3</f>
        <v>7841.0831832000003</v>
      </c>
      <c r="BQ28" s="34">
        <f>BG28*VLOOKUP(BQ$12,別紙!$B$4:$E$10,MATCH("設備利用率",別紙!$B$4:$E$4,0),0)/100*8760/10^3</f>
        <v>0</v>
      </c>
      <c r="BR28" s="34">
        <f>BH28*VLOOKUP(BR$12,別紙!$B$4:$E$10,MATCH("設備利用率",別紙!$B$4:$E$4,0),0)/100*8760/10^3</f>
        <v>157.68</v>
      </c>
      <c r="BS28" s="34">
        <f>BI28*VLOOKUP(BS$12,別紙!$B$4:$E$10,MATCH("設備利用率",別紙!$B$4:$E$4,0),0)/100*8760/10^3</f>
        <v>0</v>
      </c>
      <c r="BT28" s="34">
        <f>BJ28*VLOOKUP(BT$12,別紙!$B$4:$E$10,MATCH("設備利用率",別紙!$B$4:$E$4,0),0)/100*8760/10^3</f>
        <v>0</v>
      </c>
      <c r="BU28" s="34">
        <f t="shared" si="6"/>
        <v>13732.840533600009</v>
      </c>
      <c r="BV28" s="36"/>
      <c r="BW28" s="33" t="str">
        <f t="shared" si="7"/>
        <v>41327</v>
      </c>
      <c r="BX28" s="33" t="str">
        <f t="shared" si="8"/>
        <v>吉野ヶ里町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160989.31903505043</v>
      </c>
      <c r="BZ28" s="36"/>
      <c r="CA28" s="33" t="str">
        <f t="shared" si="9"/>
        <v>41327</v>
      </c>
      <c r="CB28" s="33" t="str">
        <f t="shared" si="10"/>
        <v>吉野ヶ里町</v>
      </c>
      <c r="CC28" s="223">
        <f t="shared" si="11"/>
        <v>3.5617750200878796E-2</v>
      </c>
      <c r="CD28" s="223">
        <f t="shared" si="1"/>
        <v>4.8705611218175585E-2</v>
      </c>
      <c r="CE28" s="223">
        <f t="shared" si="1"/>
        <v>0</v>
      </c>
      <c r="CF28" s="223">
        <f t="shared" si="1"/>
        <v>9.7944385966170877E-4</v>
      </c>
      <c r="CG28" s="223">
        <f t="shared" si="1"/>
        <v>0</v>
      </c>
      <c r="CH28" s="223">
        <f t="shared" si="1"/>
        <v>0</v>
      </c>
      <c r="CI28" s="223">
        <f t="shared" si="12"/>
        <v>8.5302805278716087E-2</v>
      </c>
      <c r="CK28" s="18" t="str">
        <f t="shared" si="13"/>
        <v>41327</v>
      </c>
      <c r="CL28" s="18" t="str">
        <f t="shared" si="14"/>
        <v>吉野ヶ里町</v>
      </c>
      <c r="CM28" s="18">
        <f>VLOOKUP($CK28&amp;"_"&amp;$AZ$7,データシート1!$A:$BT,MATCH("ca_太陽光発電（10kW未満）",データシート1!$A$1:$BT$1,0),0)</f>
        <v>967</v>
      </c>
      <c r="CN28" s="18">
        <f>VLOOKUP($CK28&amp;"_"&amp;$AZ$5,データシート1!$A:$BT,MATCH("ab_家庭",データシート1!$A$1:$BT$1,0),0)</f>
        <v>6698</v>
      </c>
      <c r="CO28" s="223">
        <f t="shared" si="15"/>
        <v>0.14437145416542252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31371</v>
      </c>
      <c r="AY29" s="18" t="str">
        <f>IF(IFERROR(比較地域マスタ!$Z22,"")=0,"",IFERROR(比較地域マスタ!$Z22,""))</f>
        <v>琴浦町</v>
      </c>
      <c r="BC29" s="844" t="str">
        <f t="shared" si="0"/>
        <v>31371</v>
      </c>
      <c r="BD29" s="1031" t="str">
        <f t="shared" si="2"/>
        <v>琴浦町</v>
      </c>
      <c r="BE29" s="34">
        <f>VLOOKUP($BC29&amp;"_"&amp;$AZ$7,データシート1!$A:$BT,MATCH("cb_"&amp;BE$12,データシート1!$A$1:$BT$1,0),0)</f>
        <v>1237.9999999999995</v>
      </c>
      <c r="BF29" s="34">
        <f>VLOOKUP($BC29&amp;"_"&amp;$AZ$7,データシート1!$A:$BT,MATCH("cb_"&amp;BF$12,データシート1!$A$1:$BT$1,0),0)</f>
        <v>6772.1000000000013</v>
      </c>
      <c r="BG29" s="34">
        <f>VLOOKUP($BC29&amp;"_"&amp;$AZ$7,データシート1!$A:$BT,MATCH("cb_"&amp;BG$12,データシート1!$A$1:$BT$1,0),0)</f>
        <v>18000</v>
      </c>
      <c r="BH29" s="34">
        <f>VLOOKUP($BC29&amp;"_"&amp;$AZ$7,データシート1!$A:$BT,MATCH("cb_"&amp;BH$12,データシート1!$A$1:$BT$1,0),0)</f>
        <v>370</v>
      </c>
      <c r="BI29" s="34">
        <f>VLOOKUP($BC29&amp;"_"&amp;$AZ$7,データシート1!$A:$BT,MATCH("cb_"&amp;BI$12,データシート1!$A$1:$BT$1,0),0)</f>
        <v>0</v>
      </c>
      <c r="BJ29" s="34">
        <f>VLOOKUP($BC29&amp;"_"&amp;$AZ$7,データシート1!$A:$BT,MATCH("cb_"&amp;BJ$12,データシート1!$A$1:$BT$1,0),0)</f>
        <v>0</v>
      </c>
      <c r="BK29" s="34">
        <f t="shared" si="3"/>
        <v>26380.1</v>
      </c>
      <c r="BL29" s="36"/>
      <c r="BM29" s="844" t="str">
        <f t="shared" si="4"/>
        <v>31371</v>
      </c>
      <c r="BN29" s="1031" t="str">
        <f t="shared" si="5"/>
        <v>琴浦町</v>
      </c>
      <c r="BO29" s="34">
        <f>BE29*VLOOKUP(BO$12,別紙!$B$4:$E$10,MATCH("設備利用率",別紙!$B$4:$E$4,0),0)/100*8760/10^3</f>
        <v>1485.7485599999991</v>
      </c>
      <c r="BP29" s="34">
        <f>BF29*VLOOKUP(BP$12,別紙!$B$4:$E$10,MATCH("設備利用率",別紙!$B$4:$E$4,0),0)/100*8760/10^3</f>
        <v>8957.8629960000017</v>
      </c>
      <c r="BQ29" s="34">
        <f>BG29*VLOOKUP(BQ$12,別紙!$B$4:$E$10,MATCH("設備利用率",別紙!$B$4:$E$4,0),0)/100*8760/10^3</f>
        <v>39104.639999999999</v>
      </c>
      <c r="BR29" s="34">
        <f>BH29*VLOOKUP(BR$12,別紙!$B$4:$E$10,MATCH("設備利用率",別紙!$B$4:$E$4,0),0)/100*8760/10^3</f>
        <v>1944.72</v>
      </c>
      <c r="BS29" s="34">
        <f>BI29*VLOOKUP(BS$12,別紙!$B$4:$E$10,MATCH("設備利用率",別紙!$B$4:$E$4,0),0)/100*8760/10^3</f>
        <v>0</v>
      </c>
      <c r="BT29" s="34">
        <f>BJ29*VLOOKUP(BT$12,別紙!$B$4:$E$10,MATCH("設備利用率",別紙!$B$4:$E$4,0),0)/100*8760/10^3</f>
        <v>0</v>
      </c>
      <c r="BU29" s="34">
        <f t="shared" si="6"/>
        <v>51492.971556000004</v>
      </c>
      <c r="BV29" s="36"/>
      <c r="BW29" s="33" t="str">
        <f t="shared" si="7"/>
        <v>31371</v>
      </c>
      <c r="BX29" s="33" t="str">
        <f t="shared" si="8"/>
        <v>琴浦町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106139.41095053524</v>
      </c>
      <c r="BZ29" s="36"/>
      <c r="CA29" s="33" t="str">
        <f t="shared" si="9"/>
        <v>31371</v>
      </c>
      <c r="CB29" s="33" t="str">
        <f t="shared" si="10"/>
        <v>琴浦町</v>
      </c>
      <c r="CC29" s="223">
        <f t="shared" si="11"/>
        <v>1.3998085599819384E-2</v>
      </c>
      <c r="CD29" s="223">
        <f t="shared" ref="CD29:CD60" si="16">BP29/$BY29</f>
        <v>8.4397142548442119E-2</v>
      </c>
      <c r="CE29" s="223">
        <f t="shared" ref="CE29:CE60" si="17">BQ29/$BY29</f>
        <v>0.36842714360101508</v>
      </c>
      <c r="CF29" s="223">
        <f t="shared" ref="CF29:CF60" si="18">BR29/$BY29</f>
        <v>1.8322317625319298E-2</v>
      </c>
      <c r="CG29" s="223">
        <f t="shared" ref="CG29:CG60" si="19">BS29/$BY29</f>
        <v>0</v>
      </c>
      <c r="CH29" s="223">
        <f t="shared" ref="CH29:CH60" si="20">BT29/$BY29</f>
        <v>0</v>
      </c>
      <c r="CI29" s="223">
        <f t="shared" si="12"/>
        <v>0.48514468937459593</v>
      </c>
      <c r="CK29" s="18" t="str">
        <f t="shared" si="13"/>
        <v>31371</v>
      </c>
      <c r="CL29" s="18" t="str">
        <f t="shared" si="14"/>
        <v>琴浦町</v>
      </c>
      <c r="CM29" s="18">
        <f>VLOOKUP($CK29&amp;"_"&amp;$AZ$7,データシート1!$A:$BT,MATCH("ca_太陽光発電（10kW未満）",データシート1!$A$1:$BT$1,0),0)</f>
        <v>239</v>
      </c>
      <c r="CN29" s="18">
        <f>VLOOKUP($CK29&amp;"_"&amp;$AZ$5,データシート1!$A:$BT,MATCH("ab_家庭",データシート1!$A$1:$BT$1,0),0)</f>
        <v>6454</v>
      </c>
      <c r="CO29" s="223">
        <f t="shared" si="15"/>
        <v>3.7031298419584753E-2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29442</v>
      </c>
      <c r="AY30" s="18" t="str">
        <f>IF(IFERROR(比較地域マスタ!$Z23,"")=0,"",IFERROR(比較地域マスタ!$Z23,""))</f>
        <v>大淀町</v>
      </c>
      <c r="BC30" s="844" t="str">
        <f t="shared" si="0"/>
        <v>29442</v>
      </c>
      <c r="BD30" s="1031" t="str">
        <f t="shared" si="2"/>
        <v>大淀町</v>
      </c>
      <c r="BE30" s="34">
        <f>VLOOKUP($BC30&amp;"_"&amp;$AZ$7,データシート1!$A:$BT,MATCH("cb_"&amp;BE$12,データシート1!$A$1:$BT$1,0),0)</f>
        <v>2599.7000000000025</v>
      </c>
      <c r="BF30" s="34">
        <f>VLOOKUP($BC30&amp;"_"&amp;$AZ$7,データシート1!$A:$BT,MATCH("cb_"&amp;BF$12,データシート1!$A$1:$BT$1,0),0)</f>
        <v>20067.700000000008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6500</v>
      </c>
      <c r="BK30" s="34">
        <f t="shared" si="3"/>
        <v>29167.400000000009</v>
      </c>
      <c r="BL30" s="36"/>
      <c r="BM30" s="844" t="str">
        <f t="shared" si="4"/>
        <v>29442</v>
      </c>
      <c r="BN30" s="1031" t="str">
        <f t="shared" si="5"/>
        <v>大淀町</v>
      </c>
      <c r="BO30" s="34">
        <f>BE30*VLOOKUP(BO$12,別紙!$B$4:$E$10,MATCH("設備利用率",別紙!$B$4:$E$4,0),0)/100*8760/10^3</f>
        <v>3119.951964000003</v>
      </c>
      <c r="BP30" s="34">
        <f>BF30*VLOOKUP(BP$12,別紙!$B$4:$E$10,MATCH("設備利用率",別紙!$B$4:$E$4,0),0)/100*8760/10^3</f>
        <v>26544.750852000008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45552</v>
      </c>
      <c r="BU30" s="34">
        <f t="shared" si="6"/>
        <v>75216.702816000005</v>
      </c>
      <c r="BV30" s="36"/>
      <c r="BW30" s="33" t="str">
        <f t="shared" si="7"/>
        <v>29442</v>
      </c>
      <c r="BX30" s="33" t="str">
        <f t="shared" si="8"/>
        <v>大淀町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84000.916468669486</v>
      </c>
      <c r="BZ30" s="36"/>
      <c r="CA30" s="33" t="str">
        <f t="shared" si="9"/>
        <v>29442</v>
      </c>
      <c r="CB30" s="33" t="str">
        <f t="shared" si="10"/>
        <v>大淀町</v>
      </c>
      <c r="CC30" s="223">
        <f t="shared" si="11"/>
        <v>3.7141880055126274E-2</v>
      </c>
      <c r="CD30" s="223">
        <f t="shared" si="16"/>
        <v>0.31600549098652542</v>
      </c>
      <c r="CE30" s="223">
        <f t="shared" si="17"/>
        <v>0</v>
      </c>
      <c r="CF30" s="223">
        <f t="shared" si="18"/>
        <v>0</v>
      </c>
      <c r="CG30" s="223">
        <f t="shared" si="19"/>
        <v>0</v>
      </c>
      <c r="CH30" s="223">
        <f t="shared" si="20"/>
        <v>0.54227979782803803</v>
      </c>
      <c r="CI30" s="223">
        <f t="shared" si="12"/>
        <v>0.89542716886968965</v>
      </c>
      <c r="CK30" s="18" t="str">
        <f t="shared" si="13"/>
        <v>29442</v>
      </c>
      <c r="CL30" s="18" t="str">
        <f t="shared" si="14"/>
        <v>大淀町</v>
      </c>
      <c r="CM30" s="18">
        <f>VLOOKUP($CK30&amp;"_"&amp;$AZ$7,データシート1!$A:$BT,MATCH("ca_太陽光発電（10kW未満）",データシート1!$A$1:$BT$1,0),0)</f>
        <v>578</v>
      </c>
      <c r="CN30" s="18">
        <f>VLOOKUP($CK30&amp;"_"&amp;$AZ$5,データシート1!$A:$BT,MATCH("ab_家庭",データシート1!$A$1:$BT$1,0),0)</f>
        <v>7394</v>
      </c>
      <c r="CO30" s="223">
        <f t="shared" si="15"/>
        <v>7.8171490397619697E-2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20385</v>
      </c>
      <c r="AY31" s="18" t="str">
        <f>IF(IFERROR(比較地域マスタ!$Z24,"")=0,"",IFERROR(比較地域マスタ!$Z24,""))</f>
        <v>南箕輪村</v>
      </c>
      <c r="BC31" s="844" t="str">
        <f t="shared" si="0"/>
        <v>20385</v>
      </c>
      <c r="BD31" s="1031" t="str">
        <f t="shared" si="2"/>
        <v>南箕輪村</v>
      </c>
      <c r="BE31" s="34">
        <f>VLOOKUP($BC31&amp;"_"&amp;$AZ$7,データシート1!$A:$BT,MATCH("cb_"&amp;BE$12,データシート1!$A$1:$BT$1,0),0)</f>
        <v>5274.3000000000075</v>
      </c>
      <c r="BF31" s="34">
        <f>VLOOKUP($BC31&amp;"_"&amp;$AZ$7,データシート1!$A:$BT,MATCH("cb_"&amp;BF$12,データシート1!$A$1:$BT$1,0),0)</f>
        <v>14221.100000000011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19495.40000000002</v>
      </c>
      <c r="BL31" s="36"/>
      <c r="BM31" s="844" t="str">
        <f t="shared" si="4"/>
        <v>20385</v>
      </c>
      <c r="BN31" s="1031" t="str">
        <f t="shared" si="5"/>
        <v>南箕輪村</v>
      </c>
      <c r="BO31" s="34">
        <f>BE31*VLOOKUP(BO$12,別紙!$B$4:$E$10,MATCH("設備利用率",別紙!$B$4:$E$4,0),0)/100*8760/10^3</f>
        <v>6329.7929160000094</v>
      </c>
      <c r="BP31" s="34">
        <f>BF31*VLOOKUP(BP$12,別紙!$B$4:$E$10,MATCH("設備利用率",別紙!$B$4:$E$4,0),0)/100*8760/10^3</f>
        <v>18811.102236000013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25140.895152000023</v>
      </c>
      <c r="BV31" s="36"/>
      <c r="BW31" s="33" t="str">
        <f t="shared" si="7"/>
        <v>20385</v>
      </c>
      <c r="BX31" s="33" t="str">
        <f t="shared" si="8"/>
        <v>南箕輪村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102950.91072937995</v>
      </c>
      <c r="BZ31" s="36"/>
      <c r="CA31" s="33" t="str">
        <f t="shared" si="9"/>
        <v>20385</v>
      </c>
      <c r="CB31" s="33" t="str">
        <f t="shared" si="10"/>
        <v>南箕輪村</v>
      </c>
      <c r="CC31" s="223">
        <f t="shared" si="11"/>
        <v>6.1483602924491898E-2</v>
      </c>
      <c r="CD31" s="223">
        <f t="shared" si="16"/>
        <v>0.18271914354839927</v>
      </c>
      <c r="CE31" s="223">
        <f t="shared" si="17"/>
        <v>0</v>
      </c>
      <c r="CF31" s="223">
        <f t="shared" si="18"/>
        <v>0</v>
      </c>
      <c r="CG31" s="223">
        <f t="shared" si="19"/>
        <v>0</v>
      </c>
      <c r="CH31" s="223">
        <f t="shared" si="20"/>
        <v>0</v>
      </c>
      <c r="CI31" s="223">
        <f t="shared" si="12"/>
        <v>0.24420274647289117</v>
      </c>
      <c r="CK31" s="18" t="str">
        <f t="shared" si="13"/>
        <v>20385</v>
      </c>
      <c r="CL31" s="18" t="str">
        <f t="shared" si="14"/>
        <v>南箕輪村</v>
      </c>
      <c r="CM31" s="18">
        <f>VLOOKUP($CK31&amp;"_"&amp;$AZ$7,データシート1!$A:$BT,MATCH("ca_太陽光発電（10kW未満）",データシート1!$A$1:$BT$1,0),0)</f>
        <v>1014</v>
      </c>
      <c r="CN31" s="18">
        <f>VLOOKUP($CK31&amp;"_"&amp;$AZ$5,データシート1!$A:$BT,MATCH("ab_家庭",データシート1!$A$1:$BT$1,0),0)</f>
        <v>6672</v>
      </c>
      <c r="CO31" s="223">
        <f t="shared" si="15"/>
        <v>0.15197841726618705</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40503</v>
      </c>
      <c r="AY32" s="18" t="str">
        <f>IF(IFERROR(比較地域マスタ!$Z25,"")=0,"",IFERROR(比較地域マスタ!$Z25,""))</f>
        <v>大刀洗町</v>
      </c>
      <c r="AZ32" s="22"/>
      <c r="BA32" s="22"/>
      <c r="BB32" s="22"/>
      <c r="BC32" s="844" t="str">
        <f t="shared" si="0"/>
        <v>40503</v>
      </c>
      <c r="BD32" s="1031" t="str">
        <f t="shared" si="2"/>
        <v>大刀洗町</v>
      </c>
      <c r="BE32" s="34">
        <f>VLOOKUP($BC32&amp;"_"&amp;$AZ$7,データシート1!$A:$BT,MATCH("cb_"&amp;BE$12,データシート1!$A$1:$BT$1,0),0)</f>
        <v>4854.5000000000036</v>
      </c>
      <c r="BF32" s="34">
        <f>VLOOKUP($BC32&amp;"_"&amp;$AZ$7,データシート1!$A:$BT,MATCH("cb_"&amp;BF$12,データシート1!$A$1:$BT$1,0),0)</f>
        <v>6628.8600000000006</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11483.360000000004</v>
      </c>
      <c r="BL32" s="36"/>
      <c r="BM32" s="844" t="str">
        <f t="shared" si="4"/>
        <v>40503</v>
      </c>
      <c r="BN32" s="1031" t="str">
        <f t="shared" si="5"/>
        <v>大刀洗町</v>
      </c>
      <c r="BO32" s="34">
        <f>BE32*VLOOKUP(BO$12,別紙!$B$4:$E$10,MATCH("設備利用率",別紙!$B$4:$E$4,0),0)/100*8760/10^3</f>
        <v>5825.9825400000036</v>
      </c>
      <c r="BP32" s="34">
        <f>BF32*VLOOKUP(BP$12,別紙!$B$4:$E$10,MATCH("設備利用率",別紙!$B$4:$E$4,0),0)/100*8760/10^3</f>
        <v>8768.3908536000017</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14594.373393600006</v>
      </c>
      <c r="BV32" s="36"/>
      <c r="BW32" s="33" t="str">
        <f t="shared" si="7"/>
        <v>40503</v>
      </c>
      <c r="BX32" s="33" t="str">
        <f t="shared" si="8"/>
        <v>大刀洗町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76398.414434734863</v>
      </c>
      <c r="BZ32" s="36"/>
      <c r="CA32" s="33" t="str">
        <f t="shared" si="9"/>
        <v>40503</v>
      </c>
      <c r="CB32" s="33" t="str">
        <f t="shared" si="10"/>
        <v>大刀洗町</v>
      </c>
      <c r="CC32" s="223">
        <f t="shared" si="11"/>
        <v>7.6257898584753819E-2</v>
      </c>
      <c r="CD32" s="223">
        <f t="shared" si="16"/>
        <v>0.11477189570590637</v>
      </c>
      <c r="CE32" s="223">
        <f t="shared" si="17"/>
        <v>0</v>
      </c>
      <c r="CF32" s="223">
        <f t="shared" si="18"/>
        <v>0</v>
      </c>
      <c r="CG32" s="223">
        <f t="shared" si="19"/>
        <v>0</v>
      </c>
      <c r="CH32" s="223">
        <f t="shared" si="20"/>
        <v>0</v>
      </c>
      <c r="CI32" s="223">
        <f t="shared" si="12"/>
        <v>0.19102979429066019</v>
      </c>
      <c r="CJ32" s="22"/>
      <c r="CK32" s="18" t="str">
        <f t="shared" si="13"/>
        <v>40503</v>
      </c>
      <c r="CL32" s="18" t="str">
        <f t="shared" si="14"/>
        <v>大刀洗町</v>
      </c>
      <c r="CM32" s="18">
        <f>VLOOKUP($CK32&amp;"_"&amp;$AZ$7,データシート1!$A:$BT,MATCH("ca_太陽光発電（10kW未満）",データシート1!$A$1:$BT$1,0),0)</f>
        <v>963</v>
      </c>
      <c r="CN32" s="18">
        <f>VLOOKUP($CK32&amp;"_"&amp;$AZ$5,データシート1!$A:$BT,MATCH("ab_家庭",データシート1!$A$1:$BT$1,0),0)</f>
        <v>6141</v>
      </c>
      <c r="CO32" s="223">
        <f t="shared" si="15"/>
        <v>0.15681485100146556</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23445</v>
      </c>
      <c r="AY33" s="18" t="str">
        <f>IF(IFERROR(比較地域マスタ!$Z26,"")=0,"",IFERROR(比較地域マスタ!$Z26,""))</f>
        <v>南知多町</v>
      </c>
      <c r="BC33" s="844" t="str">
        <f t="shared" si="0"/>
        <v>23445</v>
      </c>
      <c r="BD33" s="1031" t="str">
        <f t="shared" si="2"/>
        <v>南知多町</v>
      </c>
      <c r="BE33" s="34">
        <f>VLOOKUP($BC33&amp;"_"&amp;$AZ$7,データシート1!$A:$BT,MATCH("cb_"&amp;BE$12,データシート1!$A$1:$BT$1,0),0)</f>
        <v>1923.700000000001</v>
      </c>
      <c r="BF33" s="34">
        <f>VLOOKUP($BC33&amp;"_"&amp;$AZ$7,データシート1!$A:$BT,MATCH("cb_"&amp;BF$12,データシート1!$A$1:$BT$1,0),0)</f>
        <v>21071.699999999997</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22995.399999999998</v>
      </c>
      <c r="BL33" s="36"/>
      <c r="BM33" s="844" t="str">
        <f t="shared" si="4"/>
        <v>23445</v>
      </c>
      <c r="BN33" s="1031" t="str">
        <f t="shared" si="5"/>
        <v>南知多町</v>
      </c>
      <c r="BO33" s="34">
        <f>BE33*VLOOKUP(BO$12,別紙!$B$4:$E$10,MATCH("設備利用率",別紙!$B$4:$E$4,0),0)/100*8760/10^3</f>
        <v>2308.6708440000011</v>
      </c>
      <c r="BP33" s="34">
        <f>BF33*VLOOKUP(BP$12,別紙!$B$4:$E$10,MATCH("設備利用率",別紙!$B$4:$E$4,0),0)/100*8760/10^3</f>
        <v>27872.801891999992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30181.472735999992</v>
      </c>
      <c r="BV33" s="36"/>
      <c r="BW33" s="33" t="str">
        <f t="shared" si="7"/>
        <v>23445</v>
      </c>
      <c r="BX33" s="33" t="str">
        <f t="shared" si="8"/>
        <v>南知多町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73867.259067969222</v>
      </c>
      <c r="BZ33" s="36"/>
      <c r="CA33" s="33" t="str">
        <f t="shared" si="9"/>
        <v>23445</v>
      </c>
      <c r="CB33" s="33" t="str">
        <f t="shared" si="10"/>
        <v>南知多町</v>
      </c>
      <c r="CC33" s="223">
        <f t="shared" si="11"/>
        <v>3.1254318532053141E-2</v>
      </c>
      <c r="CD33" s="223">
        <f t="shared" si="16"/>
        <v>0.37733634960453499</v>
      </c>
      <c r="CE33" s="223">
        <f t="shared" si="17"/>
        <v>0</v>
      </c>
      <c r="CF33" s="223">
        <f t="shared" si="18"/>
        <v>0</v>
      </c>
      <c r="CG33" s="223">
        <f t="shared" si="19"/>
        <v>0</v>
      </c>
      <c r="CH33" s="223">
        <f t="shared" si="20"/>
        <v>0</v>
      </c>
      <c r="CI33" s="223">
        <f t="shared" si="12"/>
        <v>0.40859066813658812</v>
      </c>
      <c r="CK33" s="18" t="str">
        <f t="shared" si="13"/>
        <v>23445</v>
      </c>
      <c r="CL33" s="18" t="str">
        <f t="shared" si="14"/>
        <v>南知多町</v>
      </c>
      <c r="CM33" s="18">
        <f>VLOOKUP($CK33&amp;"_"&amp;$AZ$7,データシート1!$A:$BT,MATCH("ca_太陽光発電（10kW未満）",データシート1!$A$1:$BT$1,0),0)</f>
        <v>383</v>
      </c>
      <c r="CN33" s="18">
        <f>VLOOKUP($CK33&amp;"_"&amp;$AZ$5,データシート1!$A:$BT,MATCH("ab_家庭",データシート1!$A$1:$BT$1,0),0)</f>
        <v>7051</v>
      </c>
      <c r="CO33" s="223">
        <f t="shared" si="15"/>
        <v>5.4318536377818749E-2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23342</v>
      </c>
      <c r="AY34" s="18" t="str">
        <f>IF(IFERROR(比較地域マスタ!$Z27,"")=0,"",IFERROR(比較地域マスタ!$Z27,""))</f>
        <v>豊山町</v>
      </c>
      <c r="BC34" s="844" t="str">
        <f t="shared" si="0"/>
        <v>23342</v>
      </c>
      <c r="BD34" s="1031" t="str">
        <f t="shared" si="2"/>
        <v>豊山町</v>
      </c>
      <c r="BE34" s="34">
        <f>VLOOKUP($BC34&amp;"_"&amp;$AZ$7,データシート1!$A:$BT,MATCH("cb_"&amp;BE$12,データシート1!$A$1:$BT$1,0),0)</f>
        <v>2802.6000000000022</v>
      </c>
      <c r="BF34" s="34">
        <f>VLOOKUP($BC34&amp;"_"&amp;$AZ$7,データシート1!$A:$BT,MATCH("cb_"&amp;BF$12,データシート1!$A$1:$BT$1,0),0)</f>
        <v>2214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5016.6000000000022</v>
      </c>
      <c r="BL34" s="36"/>
      <c r="BM34" s="844" t="str">
        <f t="shared" si="4"/>
        <v>23342</v>
      </c>
      <c r="BN34" s="1031" t="str">
        <f t="shared" si="5"/>
        <v>豊山町</v>
      </c>
      <c r="BO34" s="34">
        <f>BE34*VLOOKUP(BO$12,別紙!$B$4:$E$10,MATCH("設備利用率",別紙!$B$4:$E$4,0),0)/100*8760/10^3</f>
        <v>3363.4563120000021</v>
      </c>
      <c r="BP34" s="34">
        <f>BF34*VLOOKUP(BP$12,別紙!$B$4:$E$10,MATCH("設備利用率",別紙!$B$4:$E$4,0),0)/100*8760/10^3</f>
        <v>2928.5906400000003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6292.0469520000024</v>
      </c>
      <c r="BV34" s="36"/>
      <c r="BW34" s="33" t="str">
        <f t="shared" si="7"/>
        <v>23342</v>
      </c>
      <c r="BX34" s="33" t="str">
        <f t="shared" si="8"/>
        <v>豊山町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169431.49911289001</v>
      </c>
      <c r="BZ34" s="36"/>
      <c r="CA34" s="33" t="str">
        <f t="shared" si="9"/>
        <v>23342</v>
      </c>
      <c r="CB34" s="33" t="str">
        <f t="shared" si="10"/>
        <v>豊山町</v>
      </c>
      <c r="CC34" s="223">
        <f t="shared" si="11"/>
        <v>1.9851422726059779E-2</v>
      </c>
      <c r="CD34" s="223">
        <f t="shared" si="16"/>
        <v>1.7284806280612075E-2</v>
      </c>
      <c r="CE34" s="223">
        <f t="shared" si="17"/>
        <v>0</v>
      </c>
      <c r="CF34" s="223">
        <f t="shared" si="18"/>
        <v>0</v>
      </c>
      <c r="CG34" s="223">
        <f t="shared" si="19"/>
        <v>0</v>
      </c>
      <c r="CH34" s="223">
        <f t="shared" si="20"/>
        <v>0</v>
      </c>
      <c r="CI34" s="223">
        <f t="shared" si="12"/>
        <v>3.713622900667185E-2</v>
      </c>
      <c r="CK34" s="18" t="str">
        <f t="shared" si="13"/>
        <v>23342</v>
      </c>
      <c r="CL34" s="18" t="str">
        <f t="shared" si="14"/>
        <v>豊山町</v>
      </c>
      <c r="CM34" s="18">
        <f>VLOOKUP($CK34&amp;"_"&amp;$AZ$7,データシート1!$A:$BT,MATCH("ca_太陽光発電（10kW未満）",データシート1!$A$1:$BT$1,0),0)</f>
        <v>604</v>
      </c>
      <c r="CN34" s="18">
        <f>VLOOKUP($CK34&amp;"_"&amp;$AZ$5,データシート1!$A:$BT,MATCH("ab_家庭",データシート1!$A$1:$BT$1,0),0)</f>
        <v>7077</v>
      </c>
      <c r="CO34" s="223">
        <f t="shared" si="15"/>
        <v>8.5346898403278221E-2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39203</v>
      </c>
      <c r="AY35" s="18" t="str">
        <f>IF(IFERROR(比較地域マスタ!$Z28,"")=0,"",IFERROR(比較地域マスタ!$Z28,""))</f>
        <v>安芸市</v>
      </c>
      <c r="BC35" s="844" t="str">
        <f t="shared" si="0"/>
        <v>39203</v>
      </c>
      <c r="BD35" s="1031" t="str">
        <f t="shared" si="2"/>
        <v>安芸市</v>
      </c>
      <c r="BE35" s="34">
        <f>VLOOKUP($BC35&amp;"_"&amp;$AZ$7,データシート1!$A:$BT,MATCH("cb_"&amp;BE$12,データシート1!$A$1:$BT$1,0),0)</f>
        <v>2542.2280000000019</v>
      </c>
      <c r="BF35" s="34">
        <f>VLOOKUP($BC35&amp;"_"&amp;$AZ$7,データシート1!$A:$BT,MATCH("cb_"&amp;BF$12,データシート1!$A$1:$BT$1,0),0)</f>
        <v>10839.523999999998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13381.752</v>
      </c>
      <c r="BL35" s="36"/>
      <c r="BM35" s="844" t="str">
        <f t="shared" si="4"/>
        <v>39203</v>
      </c>
      <c r="BN35" s="1031" t="str">
        <f t="shared" si="5"/>
        <v>安芸市</v>
      </c>
      <c r="BO35" s="34">
        <f>BE35*VLOOKUP(BO$12,別紙!$B$4:$E$10,MATCH("設備利用率",別紙!$B$4:$E$4,0),0)/100*8760/10^3</f>
        <v>3050.978667360002</v>
      </c>
      <c r="BP35" s="34">
        <f>BF35*VLOOKUP(BP$12,別紙!$B$4:$E$10,MATCH("設備利用率",別紙!$B$4:$E$4,0),0)/100*8760/10^3</f>
        <v>14338.088766239996</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17389.067433599997</v>
      </c>
      <c r="BV35" s="36"/>
      <c r="BW35" s="33" t="str">
        <f t="shared" si="7"/>
        <v>39203</v>
      </c>
      <c r="BX35" s="33" t="str">
        <f t="shared" si="8"/>
        <v>安芸市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81055.810131743521</v>
      </c>
      <c r="BZ35" s="36"/>
      <c r="CA35" s="33" t="str">
        <f t="shared" si="9"/>
        <v>39203</v>
      </c>
      <c r="CB35" s="33" t="str">
        <f t="shared" si="10"/>
        <v>安芸市</v>
      </c>
      <c r="CC35" s="223">
        <f t="shared" si="11"/>
        <v>3.7640468492031773E-2</v>
      </c>
      <c r="CD35" s="223">
        <f t="shared" si="16"/>
        <v>0.17689156080157215</v>
      </c>
      <c r="CE35" s="223">
        <f t="shared" si="17"/>
        <v>0</v>
      </c>
      <c r="CF35" s="223">
        <f t="shared" si="18"/>
        <v>0</v>
      </c>
      <c r="CG35" s="223">
        <f t="shared" si="19"/>
        <v>0</v>
      </c>
      <c r="CH35" s="223">
        <f t="shared" si="20"/>
        <v>0</v>
      </c>
      <c r="CI35" s="223">
        <f t="shared" si="12"/>
        <v>0.2145320292936039</v>
      </c>
      <c r="CK35" s="18" t="str">
        <f t="shared" si="13"/>
        <v>39203</v>
      </c>
      <c r="CL35" s="18" t="str">
        <f t="shared" si="14"/>
        <v>安芸市</v>
      </c>
      <c r="CM35" s="18">
        <f>VLOOKUP($CK35&amp;"_"&amp;$AZ$7,データシート1!$A:$BT,MATCH("ca_太陽光発電（10kW未満）",データシート1!$A$1:$BT$1,0),0)</f>
        <v>521</v>
      </c>
      <c r="CN35" s="18">
        <f>VLOOKUP($CK35&amp;"_"&amp;$AZ$5,データシート1!$A:$BT,MATCH("ab_家庭",データシート1!$A$1:$BT$1,0),0)</f>
        <v>8036</v>
      </c>
      <c r="CO35" s="223">
        <f t="shared" si="15"/>
        <v>6.4833250373320064E-2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24209</v>
      </c>
      <c r="AY36" s="18" t="str">
        <f>IF(IFERROR(比較地域マスタ!$Z29,"")=0,"",IFERROR(比較地域マスタ!$Z29,""))</f>
        <v>尾鷲市</v>
      </c>
      <c r="BC36" s="844" t="str">
        <f t="shared" si="0"/>
        <v>24209</v>
      </c>
      <c r="BD36" s="1031" t="str">
        <f t="shared" si="2"/>
        <v>尾鷲市</v>
      </c>
      <c r="BE36" s="34">
        <f>VLOOKUP($BC36&amp;"_"&amp;$AZ$7,データシート1!$A:$BT,MATCH("cb_"&amp;BE$12,データシート1!$A$1:$BT$1,0),0)</f>
        <v>1375.7999999999997</v>
      </c>
      <c r="BF36" s="34">
        <f>VLOOKUP($BC36&amp;"_"&amp;$AZ$7,データシート1!$A:$BT,MATCH("cb_"&amp;BF$12,データシート1!$A$1:$BT$1,0),0)</f>
        <v>6586.7999999999993</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7962.5999999999985</v>
      </c>
      <c r="BL36" s="36"/>
      <c r="BM36" s="844" t="str">
        <f t="shared" si="4"/>
        <v>24209</v>
      </c>
      <c r="BN36" s="1031" t="str">
        <f t="shared" si="5"/>
        <v>尾鷲市</v>
      </c>
      <c r="BO36" s="34">
        <f>BE36*VLOOKUP(BO$12,別紙!$B$4:$E$10,MATCH("設備利用率",別紙!$B$4:$E$4,0),0)/100*8760/10^3</f>
        <v>1651.1250959999995</v>
      </c>
      <c r="BP36" s="34">
        <f>BF36*VLOOKUP(BP$12,別紙!$B$4:$E$10,MATCH("設備利用率",別紙!$B$4:$E$4,0),0)/100*8760/10^3</f>
        <v>8712.7555680000005</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10363.880664</v>
      </c>
      <c r="BV36" s="36"/>
      <c r="BW36" s="33" t="str">
        <f t="shared" si="7"/>
        <v>24209</v>
      </c>
      <c r="BX36" s="33" t="str">
        <f t="shared" si="8"/>
        <v>尾鷲市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103879.4179455454</v>
      </c>
      <c r="BZ36" s="36"/>
      <c r="CA36" s="33" t="str">
        <f t="shared" si="9"/>
        <v>24209</v>
      </c>
      <c r="CB36" s="33" t="str">
        <f t="shared" si="10"/>
        <v>尾鷲市</v>
      </c>
      <c r="CC36" s="223">
        <f t="shared" si="11"/>
        <v>1.5894631763007521E-2</v>
      </c>
      <c r="CD36" s="223">
        <f t="shared" si="16"/>
        <v>8.3873742655809949E-2</v>
      </c>
      <c r="CE36" s="223">
        <f t="shared" si="17"/>
        <v>0</v>
      </c>
      <c r="CF36" s="223">
        <f t="shared" si="18"/>
        <v>0</v>
      </c>
      <c r="CG36" s="223">
        <f t="shared" si="19"/>
        <v>0</v>
      </c>
      <c r="CH36" s="223">
        <f t="shared" si="20"/>
        <v>0</v>
      </c>
      <c r="CI36" s="223">
        <f t="shared" si="12"/>
        <v>9.9768374418817474E-2</v>
      </c>
      <c r="CK36" s="18" t="str">
        <f t="shared" si="13"/>
        <v>24209</v>
      </c>
      <c r="CL36" s="18" t="str">
        <f t="shared" si="14"/>
        <v>尾鷲市</v>
      </c>
      <c r="CM36" s="18">
        <f>VLOOKUP($CK36&amp;"_"&amp;$AZ$7,データシート1!$A:$BT,MATCH("ca_太陽光発電（10kW未満）",データシート1!$A$1:$BT$1,0),0)</f>
        <v>296</v>
      </c>
      <c r="CN36" s="18">
        <f>VLOOKUP($CK36&amp;"_"&amp;$AZ$5,データシート1!$A:$BT,MATCH("ab_家庭",データシート1!$A$1:$BT$1,0),0)</f>
        <v>8990</v>
      </c>
      <c r="CO36" s="223">
        <f t="shared" si="15"/>
        <v>3.2925472747497221E-2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31329</v>
      </c>
      <c r="AY37" s="18" t="str">
        <f>IF(IFERROR(比較地域マスタ!$Z30,"")=0,"",IFERROR(比較地域マスタ!$Z30,""))</f>
        <v>八頭町</v>
      </c>
      <c r="BC37" s="844" t="str">
        <f t="shared" si="0"/>
        <v>31329</v>
      </c>
      <c r="BD37" s="1031" t="str">
        <f t="shared" si="2"/>
        <v>八頭町</v>
      </c>
      <c r="BE37" s="34">
        <f>VLOOKUP($BC37&amp;"_"&amp;$AZ$7,データシート1!$A:$BT,MATCH("cb_"&amp;BE$12,データシート1!$A$1:$BT$1,0),0)</f>
        <v>1589.0000000000009</v>
      </c>
      <c r="BF37" s="34">
        <f>VLOOKUP($BC37&amp;"_"&amp;$AZ$7,データシート1!$A:$BT,MATCH("cb_"&amp;BF$12,データシート1!$A$1:$BT$1,0),0)</f>
        <v>1330.4999999999998</v>
      </c>
      <c r="BG37" s="34">
        <f>VLOOKUP($BC37&amp;"_"&amp;$AZ$7,データシート1!$A:$BT,MATCH("cb_"&amp;BG$12,データシート1!$A$1:$BT$1,0),0)</f>
        <v>0</v>
      </c>
      <c r="BH37" s="34">
        <f>VLOOKUP($BC37&amp;"_"&amp;$AZ$7,データシート1!$A:$BT,MATCH("cb_"&amp;BH$12,データシート1!$A$1:$BT$1,0),0)</f>
        <v>340</v>
      </c>
      <c r="BI37" s="34">
        <f>VLOOKUP($BC37&amp;"_"&amp;$AZ$7,データシート1!$A:$BT,MATCH("cb_"&amp;BI$12,データシート1!$A$1:$BT$1,0),0)</f>
        <v>0</v>
      </c>
      <c r="BJ37" s="34">
        <f>VLOOKUP($BC37&amp;"_"&amp;$AZ$7,データシート1!$A:$BT,MATCH("cb_"&amp;BJ$12,データシート1!$A$1:$BT$1,0),0)</f>
        <v>0</v>
      </c>
      <c r="BK37" s="34">
        <f t="shared" si="3"/>
        <v>3259.5000000000009</v>
      </c>
      <c r="BL37" s="36"/>
      <c r="BM37" s="844" t="str">
        <f t="shared" si="4"/>
        <v>31329</v>
      </c>
      <c r="BN37" s="1031" t="str">
        <f t="shared" si="5"/>
        <v>八頭町</v>
      </c>
      <c r="BO37" s="34">
        <f>BE37*VLOOKUP(BO$12,別紙!$B$4:$E$10,MATCH("設備利用率",別紙!$B$4:$E$4,0),0)/100*8760/10^3</f>
        <v>1906.9906800000008</v>
      </c>
      <c r="BP37" s="34">
        <f>BF37*VLOOKUP(BP$12,別紙!$B$4:$E$10,MATCH("設備利用率",別紙!$B$4:$E$4,0),0)/100*8760/10^3</f>
        <v>1759.9321799999998</v>
      </c>
      <c r="BQ37" s="34">
        <f>BG37*VLOOKUP(BQ$12,別紙!$B$4:$E$10,MATCH("設備利用率",別紙!$B$4:$E$4,0),0)/100*8760/10^3</f>
        <v>0</v>
      </c>
      <c r="BR37" s="34">
        <f>BH37*VLOOKUP(BR$12,別紙!$B$4:$E$10,MATCH("設備利用率",別紙!$B$4:$E$4,0),0)/100*8760/10^3</f>
        <v>1787.04</v>
      </c>
      <c r="BS37" s="34">
        <f>BI37*VLOOKUP(BS$12,別紙!$B$4:$E$10,MATCH("設備利用率",別紙!$B$4:$E$4,0),0)/100*8760/10^3</f>
        <v>0</v>
      </c>
      <c r="BT37" s="34">
        <f>BJ37*VLOOKUP(BT$12,別紙!$B$4:$E$10,MATCH("設備利用率",別紙!$B$4:$E$4,0),0)/100*8760/10^3</f>
        <v>0</v>
      </c>
      <c r="BU37" s="34">
        <f t="shared" si="6"/>
        <v>5453.9628600000005</v>
      </c>
      <c r="BV37" s="36"/>
      <c r="BW37" s="33" t="str">
        <f t="shared" si="7"/>
        <v>31329</v>
      </c>
      <c r="BX37" s="33" t="str">
        <f t="shared" si="8"/>
        <v>八頭町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61857.056528385663</v>
      </c>
      <c r="BZ37" s="36"/>
      <c r="CA37" s="33" t="str">
        <f t="shared" si="9"/>
        <v>31329</v>
      </c>
      <c r="CB37" s="33" t="str">
        <f t="shared" si="10"/>
        <v>八頭町</v>
      </c>
      <c r="CC37" s="223">
        <f t="shared" si="11"/>
        <v>3.0828991662816989E-2</v>
      </c>
      <c r="CD37" s="223">
        <f t="shared" si="16"/>
        <v>2.8451599199395824E-2</v>
      </c>
      <c r="CE37" s="223">
        <f t="shared" si="17"/>
        <v>0</v>
      </c>
      <c r="CF37" s="223">
        <f t="shared" si="18"/>
        <v>2.8889832466889899E-2</v>
      </c>
      <c r="CG37" s="223">
        <f t="shared" si="19"/>
        <v>0</v>
      </c>
      <c r="CH37" s="223">
        <f t="shared" si="20"/>
        <v>0</v>
      </c>
      <c r="CI37" s="223">
        <f t="shared" si="12"/>
        <v>8.8170423329102715E-2</v>
      </c>
      <c r="CK37" s="18" t="str">
        <f t="shared" si="13"/>
        <v>31329</v>
      </c>
      <c r="CL37" s="18" t="str">
        <f t="shared" si="14"/>
        <v>八頭町</v>
      </c>
      <c r="CM37" s="18">
        <f>VLOOKUP($CK37&amp;"_"&amp;$AZ$7,データシート1!$A:$BT,MATCH("ca_太陽光発電（10kW未満）",データシート1!$A$1:$BT$1,0),0)</f>
        <v>295</v>
      </c>
      <c r="CN37" s="18">
        <f>VLOOKUP($CK37&amp;"_"&amp;$AZ$5,データシート1!$A:$BT,MATCH("ab_家庭",データシート1!$A$1:$BT$1,0),0)</f>
        <v>6125</v>
      </c>
      <c r="CO37" s="223">
        <f t="shared" si="15"/>
        <v>4.8163265306122451E-2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30404</v>
      </c>
      <c r="AY38" s="18" t="str">
        <f>IF(IFERROR(比較地域マスタ!$Z31,"")=0,"",IFERROR(比較地域マスタ!$Z31,""))</f>
        <v>上富田町</v>
      </c>
      <c r="BC38" s="844" t="str">
        <f t="shared" si="0"/>
        <v>30404</v>
      </c>
      <c r="BD38" s="1031" t="str">
        <f t="shared" si="2"/>
        <v>上富田町</v>
      </c>
      <c r="BE38" s="34">
        <f>VLOOKUP($BC38&amp;"_"&amp;$AZ$7,データシート1!$A:$BT,MATCH("cb_"&amp;BE$12,データシート1!$A$1:$BT$1,0),0)</f>
        <v>3512.8000000000038</v>
      </c>
      <c r="BF38" s="34">
        <f>VLOOKUP($BC38&amp;"_"&amp;$AZ$7,データシート1!$A:$BT,MATCH("cb_"&amp;BF$12,データシート1!$A$1:$BT$1,0),0)</f>
        <v>122880.39999999997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7460</v>
      </c>
      <c r="BK38" s="34">
        <f t="shared" si="3"/>
        <v>133853.19999999995</v>
      </c>
      <c r="BL38" s="36"/>
      <c r="BM38" s="844" t="str">
        <f t="shared" si="4"/>
        <v>30404</v>
      </c>
      <c r="BN38" s="1031" t="str">
        <f t="shared" si="5"/>
        <v>上富田町</v>
      </c>
      <c r="BO38" s="34">
        <f>BE38*VLOOKUP(BO$12,別紙!$B$4:$E$10,MATCH("設備利用率",別紙!$B$4:$E$4,0),0)/100*8760/10^3</f>
        <v>4215.781536000005</v>
      </c>
      <c r="BP38" s="34">
        <f>BF38*VLOOKUP(BP$12,別紙!$B$4:$E$10,MATCH("設備利用率",別紙!$B$4:$E$4,0),0)/100*8760/10^3</f>
        <v>162541.27790399993</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52279.68</v>
      </c>
      <c r="BU38" s="34">
        <f t="shared" si="6"/>
        <v>219036.73943999992</v>
      </c>
      <c r="BV38" s="36"/>
      <c r="BW38" s="33" t="str">
        <f t="shared" si="7"/>
        <v>30404</v>
      </c>
      <c r="BX38" s="33" t="str">
        <f t="shared" si="8"/>
        <v>上富田町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93868.048671454249</v>
      </c>
      <c r="BZ38" s="36"/>
      <c r="CA38" s="33" t="str">
        <f t="shared" si="9"/>
        <v>30404</v>
      </c>
      <c r="CB38" s="33" t="str">
        <f t="shared" si="10"/>
        <v>上富田町</v>
      </c>
      <c r="CC38" s="223">
        <f t="shared" si="11"/>
        <v>4.4911784101910768E-2</v>
      </c>
      <c r="CD38" s="223">
        <f t="shared" si="16"/>
        <v>1.7315932333152841</v>
      </c>
      <c r="CE38" s="223">
        <f t="shared" si="17"/>
        <v>0</v>
      </c>
      <c r="CF38" s="223">
        <f t="shared" si="18"/>
        <v>0</v>
      </c>
      <c r="CG38" s="223">
        <f t="shared" si="19"/>
        <v>0</v>
      </c>
      <c r="CH38" s="223">
        <f t="shared" si="20"/>
        <v>0.55694861819257691</v>
      </c>
      <c r="CI38" s="223">
        <f t="shared" si="12"/>
        <v>2.3334536356097715</v>
      </c>
      <c r="CK38" s="18" t="str">
        <f t="shared" si="13"/>
        <v>30404</v>
      </c>
      <c r="CL38" s="18" t="str">
        <f t="shared" si="14"/>
        <v>上富田町</v>
      </c>
      <c r="CM38" s="18">
        <f>VLOOKUP($CK38&amp;"_"&amp;$AZ$7,データシート1!$A:$BT,MATCH("ca_太陽光発電（10kW未満）",データシート1!$A$1:$BT$1,0),0)</f>
        <v>753</v>
      </c>
      <c r="CN38" s="18">
        <f>VLOOKUP($CK38&amp;"_"&amp;$AZ$5,データシート1!$A:$BT,MATCH("ab_家庭",データシート1!$A$1:$BT$1,0),0)</f>
        <v>7441</v>
      </c>
      <c r="CO38" s="223">
        <f t="shared" si="15"/>
        <v>0.10119607579626394</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08309</v>
      </c>
      <c r="AY39" s="18" t="str">
        <f>IF(IFERROR(比較地域マスタ!$Z32,"")=0,"",IFERROR(比較地域マスタ!$Z32,""))</f>
        <v>大洗町</v>
      </c>
      <c r="BC39" s="844" t="str">
        <f t="shared" si="0"/>
        <v>08309</v>
      </c>
      <c r="BD39" s="1031" t="str">
        <f t="shared" si="2"/>
        <v>大洗町</v>
      </c>
      <c r="BE39" s="34">
        <f>VLOOKUP($BC39&amp;"_"&amp;$AZ$7,データシート1!$A:$BT,MATCH("cb_"&amp;BE$12,データシート1!$A$1:$BT$1,0),0)</f>
        <v>1517.8000000000006</v>
      </c>
      <c r="BF39" s="34">
        <f>VLOOKUP($BC39&amp;"_"&amp;$AZ$7,データシート1!$A:$BT,MATCH("cb_"&amp;BF$12,データシート1!$A$1:$BT$1,0),0)</f>
        <v>4883.5999999999995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6401.4</v>
      </c>
      <c r="BL39" s="36"/>
      <c r="BM39" s="844" t="str">
        <f t="shared" si="4"/>
        <v>08309</v>
      </c>
      <c r="BN39" s="1031" t="str">
        <f t="shared" si="5"/>
        <v>大洗町</v>
      </c>
      <c r="BO39" s="34">
        <f>BE39*VLOOKUP(BO$12,別紙!$B$4:$E$10,MATCH("設備利用率",別紙!$B$4:$E$4,0),0)/100*8760/10^3</f>
        <v>1821.5421360000007</v>
      </c>
      <c r="BP39" s="34">
        <f>BF39*VLOOKUP(BP$12,別紙!$B$4:$E$10,MATCH("設備利用率",別紙!$B$4:$E$4,0),0)/100*8760/10^3</f>
        <v>6459.830735999999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8281.3728719999999</v>
      </c>
      <c r="BV39" s="36"/>
      <c r="BW39" s="33" t="str">
        <f t="shared" si="7"/>
        <v>08309</v>
      </c>
      <c r="BX39" s="33" t="str">
        <f t="shared" si="8"/>
        <v>大洗町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103639.59090391308</v>
      </c>
      <c r="BZ39" s="36"/>
      <c r="CA39" s="33" t="str">
        <f t="shared" si="9"/>
        <v>08309</v>
      </c>
      <c r="CB39" s="33" t="str">
        <f t="shared" si="10"/>
        <v>大洗町</v>
      </c>
      <c r="CC39" s="223">
        <f t="shared" si="11"/>
        <v>1.7575736454699047E-2</v>
      </c>
      <c r="CD39" s="223">
        <f t="shared" si="16"/>
        <v>6.2329759116755618E-2</v>
      </c>
      <c r="CE39" s="223">
        <f t="shared" si="17"/>
        <v>0</v>
      </c>
      <c r="CF39" s="223">
        <f t="shared" si="18"/>
        <v>0</v>
      </c>
      <c r="CG39" s="223">
        <f t="shared" si="19"/>
        <v>0</v>
      </c>
      <c r="CH39" s="223">
        <f t="shared" si="20"/>
        <v>0</v>
      </c>
      <c r="CI39" s="223">
        <f t="shared" si="12"/>
        <v>7.9905495571454668E-2</v>
      </c>
      <c r="CK39" s="18" t="str">
        <f t="shared" si="13"/>
        <v>08309</v>
      </c>
      <c r="CL39" s="18" t="str">
        <f t="shared" si="14"/>
        <v>大洗町</v>
      </c>
      <c r="CM39" s="18">
        <f>VLOOKUP($CK39&amp;"_"&amp;$AZ$7,データシート1!$A:$BT,MATCH("ca_太陽光発電（10kW未満）",データシート1!$A$1:$BT$1,0),0)</f>
        <v>301</v>
      </c>
      <c r="CN39" s="18">
        <f>VLOOKUP($CK39&amp;"_"&amp;$AZ$5,データシート1!$A:$BT,MATCH("ab_家庭",データシート1!$A$1:$BT$1,0),0)</f>
        <v>7635</v>
      </c>
      <c r="CO39" s="223">
        <f t="shared" si="15"/>
        <v>3.9423706614276362E-2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12218</v>
      </c>
      <c r="AY40" s="18" t="str">
        <f>IF(IFERROR(比較地域マスタ!$Z33,"")=0,"",IFERROR(比較地域マスタ!$Z33,""))</f>
        <v>勝浦市</v>
      </c>
      <c r="BC40" s="844" t="str">
        <f t="shared" si="0"/>
        <v>12218</v>
      </c>
      <c r="BD40" s="1031" t="str">
        <f t="shared" si="2"/>
        <v>勝浦市</v>
      </c>
      <c r="BE40" s="34">
        <f>VLOOKUP($BC40&amp;"_"&amp;$AZ$7,データシート1!$A:$BT,MATCH("cb_"&amp;BE$12,データシート1!$A$1:$BT$1,0),0)</f>
        <v>1765.2000000000005</v>
      </c>
      <c r="BF40" s="34">
        <f>VLOOKUP($BC40&amp;"_"&amp;$AZ$7,データシート1!$A:$BT,MATCH("cb_"&amp;BF$12,データシート1!$A$1:$BT$1,0),0)</f>
        <v>90027.599999999991</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91792.799999999988</v>
      </c>
      <c r="BL40" s="36"/>
      <c r="BM40" s="844" t="str">
        <f t="shared" si="4"/>
        <v>12218</v>
      </c>
      <c r="BN40" s="1031" t="str">
        <f t="shared" si="5"/>
        <v>勝浦市</v>
      </c>
      <c r="BO40" s="34">
        <f>BE40*VLOOKUP(BO$12,別紙!$B$4:$E$10,MATCH("設備利用率",別紙!$B$4:$E$4,0),0)/100*8760/10^3</f>
        <v>2118.4518240000007</v>
      </c>
      <c r="BP40" s="34">
        <f>BF40*VLOOKUP(BP$12,別紙!$B$4:$E$10,MATCH("設備利用率",別紙!$B$4:$E$4,0),0)/100*8760/10^3</f>
        <v>119084.90817599997</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121203.35999999997</v>
      </c>
      <c r="BV40" s="36"/>
      <c r="BW40" s="33" t="str">
        <f t="shared" si="7"/>
        <v>12218</v>
      </c>
      <c r="BX40" s="33" t="str">
        <f t="shared" si="8"/>
        <v>勝浦市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91919.640002017346</v>
      </c>
      <c r="BZ40" s="36"/>
      <c r="CA40" s="33" t="str">
        <f t="shared" si="9"/>
        <v>12218</v>
      </c>
      <c r="CB40" s="33" t="str">
        <f t="shared" si="10"/>
        <v>勝浦市</v>
      </c>
      <c r="CC40" s="223">
        <f t="shared" si="11"/>
        <v>2.3046781122657872E-2</v>
      </c>
      <c r="CD40" s="223">
        <f t="shared" si="16"/>
        <v>1.2955327955308182</v>
      </c>
      <c r="CE40" s="223">
        <f t="shared" si="17"/>
        <v>0</v>
      </c>
      <c r="CF40" s="223">
        <f t="shared" si="18"/>
        <v>0</v>
      </c>
      <c r="CG40" s="223">
        <f t="shared" si="19"/>
        <v>0</v>
      </c>
      <c r="CH40" s="223">
        <f t="shared" si="20"/>
        <v>0</v>
      </c>
      <c r="CI40" s="223">
        <f t="shared" si="12"/>
        <v>1.3185795766534762</v>
      </c>
      <c r="CK40" s="18" t="str">
        <f t="shared" si="13"/>
        <v>12218</v>
      </c>
      <c r="CL40" s="18" t="str">
        <f t="shared" si="14"/>
        <v>勝浦市</v>
      </c>
      <c r="CM40" s="18">
        <f>VLOOKUP($CK40&amp;"_"&amp;$AZ$7,データシート1!$A:$BT,MATCH("ca_太陽光発電（10kW未満）",データシート1!$A$1:$BT$1,0),0)</f>
        <v>379</v>
      </c>
      <c r="CN40" s="18">
        <f>VLOOKUP($CK40&amp;"_"&amp;$AZ$5,データシート1!$A:$BT,MATCH("ab_家庭",データシート1!$A$1:$BT$1,0),0)</f>
        <v>8315</v>
      </c>
      <c r="CO40" s="223">
        <f t="shared" si="15"/>
        <v>4.5580276608538785E-2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28585</v>
      </c>
      <c r="AY41" s="18" t="str">
        <f>IF(IFERROR(比較地域マスタ!$Z34,"")=0,"",IFERROR(比較地域マスタ!$Z34,""))</f>
        <v>香美町</v>
      </c>
      <c r="BC41" s="844" t="str">
        <f t="shared" si="0"/>
        <v>28585</v>
      </c>
      <c r="BD41" s="1031" t="str">
        <f t="shared" si="2"/>
        <v>香美町</v>
      </c>
      <c r="BE41" s="34">
        <f>VLOOKUP($BC41&amp;"_"&amp;$AZ$7,データシート1!$A:$BT,MATCH("cb_"&amp;BE$12,データシート1!$A$1:$BT$1,0),0)</f>
        <v>702.8</v>
      </c>
      <c r="BF41" s="34">
        <f>VLOOKUP($BC41&amp;"_"&amp;$AZ$7,データシート1!$A:$BT,MATCH("cb_"&amp;BF$12,データシート1!$A$1:$BT$1,0),0)</f>
        <v>6043.1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6745.9000000000005</v>
      </c>
      <c r="BL41" s="36"/>
      <c r="BM41" s="844" t="str">
        <f t="shared" si="4"/>
        <v>28585</v>
      </c>
      <c r="BN41" s="1031" t="str">
        <f t="shared" si="5"/>
        <v>香美町</v>
      </c>
      <c r="BO41" s="34">
        <f>BE41*VLOOKUP(BO$12,別紙!$B$4:$E$10,MATCH("設備利用率",別紙!$B$4:$E$4,0),0)/100*8760/10^3</f>
        <v>843.44433599999991</v>
      </c>
      <c r="BP41" s="34">
        <f>BF41*VLOOKUP(BP$12,別紙!$B$4:$E$10,MATCH("設備利用率",別紙!$B$4:$E$4,0),0)/100*8760/10^3</f>
        <v>7993.5709560000005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8837.015292</v>
      </c>
      <c r="BV41" s="36"/>
      <c r="BW41" s="33" t="str">
        <f t="shared" si="7"/>
        <v>28585</v>
      </c>
      <c r="BX41" s="33" t="str">
        <f t="shared" si="8"/>
        <v>香美町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75411.819700411608</v>
      </c>
      <c r="BZ41" s="36"/>
      <c r="CA41" s="33" t="str">
        <f t="shared" si="9"/>
        <v>28585</v>
      </c>
      <c r="CB41" s="33" t="str">
        <f t="shared" si="10"/>
        <v>香美町</v>
      </c>
      <c r="CC41" s="223">
        <f t="shared" si="11"/>
        <v>1.1184511119752176E-2</v>
      </c>
      <c r="CD41" s="223">
        <f t="shared" si="16"/>
        <v>0.10599891353578318</v>
      </c>
      <c r="CE41" s="223">
        <f t="shared" si="17"/>
        <v>0</v>
      </c>
      <c r="CF41" s="223">
        <f t="shared" si="18"/>
        <v>0</v>
      </c>
      <c r="CG41" s="223">
        <f t="shared" si="19"/>
        <v>0</v>
      </c>
      <c r="CH41" s="223">
        <f t="shared" si="20"/>
        <v>0</v>
      </c>
      <c r="CI41" s="223">
        <f t="shared" si="12"/>
        <v>0.11718342465553534</v>
      </c>
      <c r="CK41" s="18" t="str">
        <f t="shared" si="13"/>
        <v>28585</v>
      </c>
      <c r="CL41" s="18" t="str">
        <f t="shared" si="14"/>
        <v>香美町</v>
      </c>
      <c r="CM41" s="18">
        <f>VLOOKUP($CK41&amp;"_"&amp;$AZ$7,データシート1!$A:$BT,MATCH("ca_太陽光発電（10kW未満）",データシート1!$A$1:$BT$1,0),0)</f>
        <v>138</v>
      </c>
      <c r="CN41" s="18">
        <f>VLOOKUP($CK41&amp;"_"&amp;$AZ$5,データシート1!$A:$BT,MATCH("ab_家庭",データシート1!$A$1:$BT$1,0),0)</f>
        <v>6384</v>
      </c>
      <c r="CO41" s="223">
        <f t="shared" si="15"/>
        <v>2.1616541353383457E-2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23232</v>
      </c>
      <c r="AY72" s="18" t="str">
        <f>IF(IFERROR(比較地域マスタ!$AE7,"")=0,"",IFERROR(比較地域マスタ!$AE7,""))</f>
        <v>愛西市</v>
      </c>
      <c r="AZ72" s="16"/>
      <c r="BA72" s="22">
        <v>1</v>
      </c>
      <c r="BB72" s="22">
        <v>1</v>
      </c>
      <c r="BC72" s="18" t="str">
        <f>AX72</f>
        <v>23232</v>
      </c>
      <c r="BD72" s="18" t="str">
        <f>AY72</f>
        <v>愛西市</v>
      </c>
      <c r="BE72" s="33">
        <f>VLOOKUP(BC72&amp;"_"&amp;$AZ$9,データシート3!A:AB,MATCH("ea_"&amp;"太陽光（建物系）"&amp;"_年間発電",データシート3!$A$1:$AB$1,0),0)/10^3+VLOOKUP(BC72&amp;"_"&amp;$AZ$9,データシート3!A:AB,MATCH("ea_"&amp;"太陽光（土地系）"&amp;"_年間発電",データシート3!$A$1:$AB$1,0),0)/10^3</f>
        <v>555928.96699999995</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77.507999999999996</v>
      </c>
      <c r="BI72" s="33">
        <f>SUM(BE72:BH72)</f>
        <v>556006.47499999998</v>
      </c>
      <c r="BJ72" s="33">
        <f>(VLOOKUP($BC72&amp;"_"&amp;$AZ$8,データシート3!$A:$AN,MATCH("da_合計",データシート3!$A$1:$AN$1,0),0))/10^3</f>
        <v>230559.39311619135</v>
      </c>
      <c r="BK72" s="33">
        <f t="shared" ref="BK72:BK103" si="21">BI72-BJ72</f>
        <v>325447.0818838086</v>
      </c>
      <c r="BL72" s="33">
        <f t="shared" ref="BL72:BL103" si="22">IF(BK72&gt;0,0,BK72)</f>
        <v>0</v>
      </c>
      <c r="BM72" s="33">
        <f t="shared" ref="BM72:BM103" si="23">IF(BK72&gt;0,BK72,0)</f>
        <v>325447.0818838086</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23441</v>
      </c>
      <c r="AY73" s="18" t="str">
        <f>IF(IFERROR(比較地域マスタ!$AE8,"")=0,"",IFERROR(比較地域マスタ!$AE8,""))</f>
        <v>阿久比町</v>
      </c>
      <c r="AZ73" s="16"/>
      <c r="BA73" s="22">
        <v>2</v>
      </c>
      <c r="BB73" s="22">
        <v>1</v>
      </c>
      <c r="BC73" s="18" t="str">
        <f t="shared" ref="BC73:BC136" si="24">AX73</f>
        <v>23441</v>
      </c>
      <c r="BD73" s="18" t="str">
        <f t="shared" ref="BD73:BD136" si="25">AY73</f>
        <v>阿久比町</v>
      </c>
      <c r="BE73" s="33">
        <f>VLOOKUP(BC73&amp;"_"&amp;$AZ$9,データシート3!A:AB,MATCH("ea_"&amp;"太陽光（建物系）"&amp;"_年間発電",データシート3!$A$1:$AB$1,0),0)/10^3+VLOOKUP(BC73&amp;"_"&amp;$AZ$9,データシート3!A:AB,MATCH("ea_"&amp;"太陽光（土地系）"&amp;"_年間発電",データシート3!$A$1:$AB$1,0),0)/10^3</f>
        <v>384533.63899999997</v>
      </c>
      <c r="BF73" s="33">
        <f>VLOOKUP(BC73&amp;"_"&amp;$AZ$9,データシート3!A:AB,MATCH("ea_"&amp;"風力（陸上）"&amp;"_年間発電",データシート3!$A$1:$AB$1,0),0)/10^3</f>
        <v>2038.1170000000002</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386571.75599999999</v>
      </c>
      <c r="BJ73" s="33">
        <f>(VLOOKUP($BC73&amp;"_"&amp;$AZ$8,データシート3!$A:$AN,MATCH("da_合計",データシート3!$A$1:$AN$1,0),0))/10^3</f>
        <v>128475.69089047662</v>
      </c>
      <c r="BK73" s="33">
        <f t="shared" si="21"/>
        <v>258096.06510952336</v>
      </c>
      <c r="BL73" s="33">
        <f t="shared" si="22"/>
        <v>0</v>
      </c>
      <c r="BM73" s="33">
        <f t="shared" si="23"/>
        <v>258096.06510952336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23237</v>
      </c>
      <c r="AY74" s="18" t="str">
        <f>IF(IFERROR(比較地域マスタ!$AE9,"")=0,"",IFERROR(比較地域マスタ!$AE9,""))</f>
        <v>あま市</v>
      </c>
      <c r="AZ74" s="16"/>
      <c r="BA74" s="22">
        <v>3</v>
      </c>
      <c r="BB74" s="22">
        <v>1</v>
      </c>
      <c r="BC74" s="18" t="str">
        <f t="shared" si="24"/>
        <v>23237</v>
      </c>
      <c r="BD74" s="18" t="str">
        <f t="shared" si="25"/>
        <v>あま市</v>
      </c>
      <c r="BE74" s="33">
        <f>VLOOKUP(BC74&amp;"_"&amp;$AZ$9,データシート3!A:AB,MATCH("ea_"&amp;"太陽光（建物系）"&amp;"_年間発電",データシート3!$A$1:$AB$1,0),0)/10^3+VLOOKUP(BC74&amp;"_"&amp;$AZ$9,データシート3!A:AB,MATCH("ea_"&amp;"太陽光（土地系）"&amp;"_年間発電",データシート3!$A$1:$AB$1,0),0)/10^3</f>
        <v>432932.40299999999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432932.40299999999</v>
      </c>
      <c r="BJ74" s="33">
        <f>(VLOOKUP($BC74&amp;"_"&amp;$AZ$8,データシート3!$A:$AN,MATCH("da_合計",データシート3!$A$1:$AN$1,0),0))/10^3</f>
        <v>343062.10123151372</v>
      </c>
      <c r="BK74" s="33">
        <f t="shared" si="21"/>
        <v>89870.301768486272</v>
      </c>
      <c r="BL74" s="33">
        <f t="shared" si="22"/>
        <v>0</v>
      </c>
      <c r="BM74" s="33">
        <f t="shared" si="23"/>
        <v>89870.301768486272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23212</v>
      </c>
      <c r="AY75" s="18" t="str">
        <f>IF(IFERROR(比較地域マスタ!$AE10,"")=0,"",IFERROR(比較地域マスタ!$AE10,""))</f>
        <v>安城市</v>
      </c>
      <c r="AZ75" s="16"/>
      <c r="BA75" s="22">
        <v>4</v>
      </c>
      <c r="BB75" s="22">
        <v>1</v>
      </c>
      <c r="BC75" s="18" t="str">
        <f t="shared" si="24"/>
        <v>23212</v>
      </c>
      <c r="BD75" s="18" t="str">
        <f t="shared" si="25"/>
        <v>安城市</v>
      </c>
      <c r="BE75" s="33">
        <f>VLOOKUP(BC75&amp;"_"&amp;$AZ$9,データシート3!A:AB,MATCH("ea_"&amp;"太陽光（建物系）"&amp;"_年間発電",データシート3!$A$1:$AB$1,0),0)/10^3+VLOOKUP(BC75&amp;"_"&amp;$AZ$9,データシート3!A:AB,MATCH("ea_"&amp;"太陽光（土地系）"&amp;"_年間発電",データシート3!$A$1:$AB$1,0),0)/10^3</f>
        <v>1700913.3789999997</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1700913.3789999997</v>
      </c>
      <c r="BJ75" s="33">
        <f>(VLOOKUP($BC75&amp;"_"&amp;$AZ$8,データシート3!$A:$AN,MATCH("da_合計",データシート3!$A$1:$AN$1,0),0))/10^3</f>
        <v>1789381.9808730874</v>
      </c>
      <c r="BK75" s="33">
        <f t="shared" si="21"/>
        <v>-88468.601873087697</v>
      </c>
      <c r="BL75" s="33">
        <f t="shared" si="22"/>
        <v>-88468.601873087697</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23203</v>
      </c>
      <c r="AY76" s="18" t="str">
        <f>IF(IFERROR(比較地域マスタ!$AE11,"")=0,"",IFERROR(比較地域マスタ!$AE11,""))</f>
        <v>一宮市</v>
      </c>
      <c r="AZ76" s="16"/>
      <c r="BA76" s="22">
        <v>5</v>
      </c>
      <c r="BB76" s="22">
        <v>1</v>
      </c>
      <c r="BC76" s="18" t="str">
        <f t="shared" si="24"/>
        <v>23203</v>
      </c>
      <c r="BD76" s="18" t="str">
        <f t="shared" si="25"/>
        <v>一宮市</v>
      </c>
      <c r="BE76" s="33">
        <f>VLOOKUP(BC76&amp;"_"&amp;$AZ$9,データシート3!A:AB,MATCH("ea_"&amp;"太陽光（建物系）"&amp;"_年間発電",データシート3!$A$1:$AB$1,0),0)/10^3+VLOOKUP(BC76&amp;"_"&amp;$AZ$9,データシート3!A:AB,MATCH("ea_"&amp;"太陽光（土地系）"&amp;"_年間発電",データシート3!$A$1:$AB$1,0),0)/10^3</f>
        <v>1837053.04</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1837053.04</v>
      </c>
      <c r="BJ76" s="33">
        <f>(VLOOKUP($BC76&amp;"_"&amp;$AZ$8,データシート3!$A:$AN,MATCH("da_合計",データシート3!$A$1:$AN$1,0),0))/10^3</f>
        <v>1655516.4514661974</v>
      </c>
      <c r="BK76" s="33">
        <f t="shared" si="21"/>
        <v>181536.58853380266</v>
      </c>
      <c r="BL76" s="33">
        <f t="shared" si="22"/>
        <v>0</v>
      </c>
      <c r="BM76" s="33">
        <f t="shared" si="23"/>
        <v>181536.58853380266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23220</v>
      </c>
      <c r="AY77" s="18" t="str">
        <f>IF(IFERROR(比較地域マスタ!$AE12,"")=0,"",IFERROR(比較地域マスタ!$AE12,""))</f>
        <v>稲沢市</v>
      </c>
      <c r="AZ77" s="16"/>
      <c r="BA77" s="22">
        <v>6</v>
      </c>
      <c r="BB77" s="22">
        <v>1</v>
      </c>
      <c r="BC77" s="18" t="str">
        <f t="shared" si="24"/>
        <v>23220</v>
      </c>
      <c r="BD77" s="18" t="str">
        <f t="shared" si="25"/>
        <v>稲沢市</v>
      </c>
      <c r="BE77" s="33">
        <f>VLOOKUP(BC77&amp;"_"&amp;$AZ$9,データシート3!A:AB,MATCH("ea_"&amp;"太陽光（建物系）"&amp;"_年間発電",データシート3!$A$1:$AB$1,0),0)/10^3+VLOOKUP(BC77&amp;"_"&amp;$AZ$9,データシート3!A:AB,MATCH("ea_"&amp;"太陽光（土地系）"&amp;"_年間発電",データシート3!$A$1:$AB$1,0),0)/10^3</f>
        <v>992912.89700000011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4.415</v>
      </c>
      <c r="BI77" s="33">
        <f t="shared" si="26"/>
        <v>992917.31200000015</v>
      </c>
      <c r="BJ77" s="33">
        <f>(VLOOKUP($BC77&amp;"_"&amp;$AZ$8,データシート3!$A:$AN,MATCH("da_合計",データシート3!$A$1:$AN$1,0),0))/10^3</f>
        <v>802071.46592660749</v>
      </c>
      <c r="BK77" s="33">
        <f t="shared" si="21"/>
        <v>190845.84607339266</v>
      </c>
      <c r="BL77" s="33">
        <f t="shared" si="22"/>
        <v>0</v>
      </c>
      <c r="BM77" s="33">
        <f t="shared" si="23"/>
        <v>190845.84607339266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23215</v>
      </c>
      <c r="AY78" s="18" t="str">
        <f>IF(IFERROR(比較地域マスタ!$AE13,"")=0,"",IFERROR(比較地域マスタ!$AE13,""))</f>
        <v>犬山市</v>
      </c>
      <c r="AZ78" s="16"/>
      <c r="BA78" s="22">
        <v>7</v>
      </c>
      <c r="BB78" s="22">
        <v>1</v>
      </c>
      <c r="BC78" s="18" t="str">
        <f t="shared" si="24"/>
        <v>23215</v>
      </c>
      <c r="BD78" s="18" t="str">
        <f t="shared" si="25"/>
        <v>犬山市</v>
      </c>
      <c r="BE78" s="33">
        <f>VLOOKUP(BC78&amp;"_"&amp;$AZ$9,データシート3!A:AB,MATCH("ea_"&amp;"太陽光（建物系）"&amp;"_年間発電",データシート3!$A$1:$AB$1,0),0)/10^3+VLOOKUP(BC78&amp;"_"&amp;$AZ$9,データシート3!A:AB,MATCH("ea_"&amp;"太陽光（土地系）"&amp;"_年間発電",データシート3!$A$1:$AB$1,0),0)/10^3</f>
        <v>681952.57300000009</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2459.0529999999999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684411.62600000005</v>
      </c>
      <c r="BJ78" s="33">
        <f>(VLOOKUP($BC78&amp;"_"&amp;$AZ$8,データシート3!$A:$AN,MATCH("da_合計",データシート3!$A$1:$AN$1,0),0))/10^3</f>
        <v>512311.0222888483</v>
      </c>
      <c r="BK78" s="33">
        <f t="shared" si="21"/>
        <v>172100.60371115175</v>
      </c>
      <c r="BL78" s="33">
        <f t="shared" si="22"/>
        <v>0</v>
      </c>
      <c r="BM78" s="33">
        <f t="shared" si="23"/>
        <v>172100.60371115175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23228</v>
      </c>
      <c r="AY79" s="18" t="str">
        <f>IF(IFERROR(比較地域マスタ!$AE14,"")=0,"",IFERROR(比較地域マスタ!$AE14,""))</f>
        <v>岩倉市</v>
      </c>
      <c r="AZ79" s="16"/>
      <c r="BA79" s="22">
        <v>8</v>
      </c>
      <c r="BB79" s="22">
        <v>1</v>
      </c>
      <c r="BC79" s="18" t="str">
        <f t="shared" si="24"/>
        <v>23228</v>
      </c>
      <c r="BD79" s="18" t="str">
        <f t="shared" si="25"/>
        <v>岩倉市</v>
      </c>
      <c r="BE79" s="33">
        <f>VLOOKUP(BC79&amp;"_"&amp;$AZ$9,データシート3!A:AB,MATCH("ea_"&amp;"太陽光（建物系）"&amp;"_年間発電",データシート3!$A$1:$AB$1,0),0)/10^3+VLOOKUP(BC79&amp;"_"&amp;$AZ$9,データシート3!A:AB,MATCH("ea_"&amp;"太陽光（土地系）"&amp;"_年間発電",データシート3!$A$1:$AB$1,0),0)/10^3</f>
        <v>191968.769</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191968.769</v>
      </c>
      <c r="BJ79" s="33">
        <f>(VLOOKUP($BC79&amp;"_"&amp;$AZ$8,データシート3!$A:$AN,MATCH("da_合計",データシート3!$A$1:$AN$1,0),0))/10^3</f>
        <v>200183.49719148982</v>
      </c>
      <c r="BK79" s="33">
        <f t="shared" si="21"/>
        <v>-8214.7281914898194</v>
      </c>
      <c r="BL79" s="33">
        <f>IF(BK79&gt;0,0,BK79)</f>
        <v>-8214.7281914898194</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23361</v>
      </c>
      <c r="AY80" s="18" t="str">
        <f>IF(IFERROR(比較地域マスタ!$AE15,"")=0,"",IFERROR(比較地域マスタ!$AE15,""))</f>
        <v>大口町</v>
      </c>
      <c r="AZ80" s="16"/>
      <c r="BA80" s="22">
        <v>9</v>
      </c>
      <c r="BB80" s="22">
        <v>1</v>
      </c>
      <c r="BC80" s="18" t="str">
        <f t="shared" si="24"/>
        <v>23361</v>
      </c>
      <c r="BD80" s="18" t="str">
        <f t="shared" si="25"/>
        <v>大口町</v>
      </c>
      <c r="BE80" s="33">
        <f>VLOOKUP(BC80&amp;"_"&amp;$AZ$9,データシート3!A:AB,MATCH("ea_"&amp;"太陽光（建物系）"&amp;"_年間発電",データシート3!$A$1:$AB$1,0),0)/10^3+VLOOKUP(BC80&amp;"_"&amp;$AZ$9,データシート3!A:AB,MATCH("ea_"&amp;"太陽光（土地系）"&amp;"_年間発電",データシート3!$A$1:$AB$1,0),0)/10^3</f>
        <v>296731.09299999999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113.58599999999998</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296844.679</v>
      </c>
      <c r="BJ80" s="33">
        <f>(VLOOKUP($BC80&amp;"_"&amp;$AZ$8,データシート3!$A:$AN,MATCH("da_合計",データシート3!$A$1:$AN$1,0),0))/10^3</f>
        <v>353755.50260192074</v>
      </c>
      <c r="BK80" s="33">
        <f t="shared" si="21"/>
        <v>-56910.82360192074</v>
      </c>
      <c r="BL80" s="33">
        <f t="shared" si="22"/>
        <v>-56910.82360192074</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23424</v>
      </c>
      <c r="AY81" s="18" t="str">
        <f>IF(IFERROR(比較地域マスタ!$AE16,"")=0,"",IFERROR(比較地域マスタ!$AE16,""))</f>
        <v>大治町</v>
      </c>
      <c r="AZ81" s="16"/>
      <c r="BA81" s="22">
        <v>10</v>
      </c>
      <c r="BB81" s="22">
        <v>1</v>
      </c>
      <c r="BC81" s="18" t="str">
        <f t="shared" si="24"/>
        <v>23424</v>
      </c>
      <c r="BD81" s="18" t="str">
        <f t="shared" si="25"/>
        <v>大治町</v>
      </c>
      <c r="BE81" s="33">
        <f>VLOOKUP(BC81&amp;"_"&amp;$AZ$9,データシート3!A:AB,MATCH("ea_"&amp;"太陽光（建物系）"&amp;"_年間発電",データシート3!$A$1:$AB$1,0),0)/10^3+VLOOKUP(BC81&amp;"_"&amp;$AZ$9,データシート3!A:AB,MATCH("ea_"&amp;"太陽光（土地系）"&amp;"_年間発電",データシート3!$A$1:$AB$1,0),0)/10^3</f>
        <v>119155.75199999999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119155.75199999999</v>
      </c>
      <c r="BJ81" s="33">
        <f>(VLOOKUP($BC81&amp;"_"&amp;$AZ$8,データシート3!$A:$AN,MATCH("da_合計",データシート3!$A$1:$AN$1,0),0))/10^3</f>
        <v>136709.04924907317</v>
      </c>
      <c r="BK81" s="33">
        <f t="shared" si="21"/>
        <v>-17553.297249073177</v>
      </c>
      <c r="BL81" s="33">
        <f t="shared" si="22"/>
        <v>-17553.297249073177</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23223</v>
      </c>
      <c r="AY82" s="18" t="str">
        <f>IF(IFERROR(比較地域マスタ!$AE17,"")=0,"",IFERROR(比較地域マスタ!$AE17,""))</f>
        <v>大府市</v>
      </c>
      <c r="AZ82" s="16"/>
      <c r="BA82" s="22">
        <v>11</v>
      </c>
      <c r="BB82" s="22">
        <v>1</v>
      </c>
      <c r="BC82" s="18" t="str">
        <f t="shared" si="24"/>
        <v>23223</v>
      </c>
      <c r="BD82" s="18" t="str">
        <f t="shared" si="25"/>
        <v>大府市</v>
      </c>
      <c r="BE82" s="33">
        <f>VLOOKUP(BC82&amp;"_"&amp;$AZ$9,データシート3!A:AB,MATCH("ea_"&amp;"太陽光（建物系）"&amp;"_年間発電",データシート3!$A$1:$AB$1,0),0)/10^3+VLOOKUP(BC82&amp;"_"&amp;$AZ$9,データシート3!A:AB,MATCH("ea_"&amp;"太陽光（土地系）"&amp;"_年間発電",データシート3!$A$1:$AB$1,0),0)/10^3</f>
        <v>592190.01800000004</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592190.01800000004</v>
      </c>
      <c r="BJ82" s="33">
        <f>(VLOOKUP($BC82&amp;"_"&amp;$AZ$8,データシート3!$A:$AN,MATCH("da_合計",データシート3!$A$1:$AN$1,0),0))/10^3</f>
        <v>889795.6280425546</v>
      </c>
      <c r="BK82" s="33">
        <f t="shared" si="21"/>
        <v>-297605.61004255456</v>
      </c>
      <c r="BL82" s="33">
        <f t="shared" si="22"/>
        <v>-297605.61004255456</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23202</v>
      </c>
      <c r="AY83" s="18" t="str">
        <f>IF(IFERROR(比較地域マスタ!$AE18,"")=0,"",IFERROR(比較地域マスタ!$AE18,""))</f>
        <v>岡崎市</v>
      </c>
      <c r="AZ83" s="16"/>
      <c r="BA83" s="22">
        <v>12</v>
      </c>
      <c r="BB83" s="22">
        <v>1</v>
      </c>
      <c r="BC83" s="18" t="str">
        <f t="shared" si="24"/>
        <v>23202</v>
      </c>
      <c r="BD83" s="18" t="str">
        <f t="shared" si="25"/>
        <v>岡崎市</v>
      </c>
      <c r="BE83" s="33">
        <f>VLOOKUP(BC83&amp;"_"&amp;$AZ$9,データシート3!A:AB,MATCH("ea_"&amp;"太陽光（建物系）"&amp;"_年間発電",データシート3!$A$1:$AB$1,0),0)/10^3+VLOOKUP(BC83&amp;"_"&amp;$AZ$9,データシート3!A:AB,MATCH("ea_"&amp;"太陽光（土地系）"&amp;"_年間発電",データシート3!$A$1:$AB$1,0),0)/10^3</f>
        <v>2195444.5490000001</v>
      </c>
      <c r="BF83" s="33">
        <f>VLOOKUP(BC83&amp;"_"&amp;$AZ$9,データシート3!A:AB,MATCH("ea_"&amp;"風力（陸上）"&amp;"_年間発電",データシート3!$A$1:$AB$1,0),0)/10^3</f>
        <v>435955.038</v>
      </c>
      <c r="BG83" s="33">
        <f>VLOOKUP(BC83&amp;"_"&amp;$AZ$9,データシート3!A:AB,MATCH("ea_"&amp;"中小水（河川）"&amp;"_年間発電",データシート3!$A$1:$AB$1,0),0)/10^3+VLOOKUP(BC83&amp;"_"&amp;$AZ$9,データシート3!A:AB,MATCH("ea_"&amp;"中小水（農業用水路）"&amp;"_年間発電",データシート3!$A$1:$AB$1,0),0)/10^3</f>
        <v>8714.652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2640114.2390000001</v>
      </c>
      <c r="BJ83" s="33">
        <f>(VLOOKUP($BC83&amp;"_"&amp;$AZ$8,データシート3!$A:$AN,MATCH("da_合計",データシート3!$A$1:$AN$1,0),0))/10^3</f>
        <v>2682794.2089524288</v>
      </c>
      <c r="BK83" s="33">
        <f t="shared" si="21"/>
        <v>-42679.969952428713</v>
      </c>
      <c r="BL83" s="33">
        <f t="shared" si="22"/>
        <v>-42679.969952428713</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23226</v>
      </c>
      <c r="AY84" s="18" t="str">
        <f>IF(IFERROR(比較地域マスタ!$AE19,"")=0,"",IFERROR(比較地域マスタ!$AE19,""))</f>
        <v>尾張旭市</v>
      </c>
      <c r="AZ84" s="16"/>
      <c r="BA84" s="22">
        <v>13</v>
      </c>
      <c r="BB84" s="22">
        <v>1</v>
      </c>
      <c r="BC84" s="18" t="str">
        <f t="shared" si="24"/>
        <v>23226</v>
      </c>
      <c r="BD84" s="18" t="str">
        <f t="shared" si="25"/>
        <v>尾張旭市</v>
      </c>
      <c r="BE84" s="33">
        <f>VLOOKUP(BC84&amp;"_"&amp;$AZ$9,データシート3!A:AB,MATCH("ea_"&amp;"太陽光（建物系）"&amp;"_年間発電",データシート3!$A$1:$AB$1,0),0)/10^3+VLOOKUP(BC84&amp;"_"&amp;$AZ$9,データシート3!A:AB,MATCH("ea_"&amp;"太陽光（土地系）"&amp;"_年間発電",データシート3!$A$1:$AB$1,0),0)/10^3</f>
        <v>345001.56599999999</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345001.56599999999</v>
      </c>
      <c r="BJ84" s="33">
        <f>(VLOOKUP($BC84&amp;"_"&amp;$AZ$8,データシート3!$A:$AN,MATCH("da_合計",データシート3!$A$1:$AN$1,0),0))/10^3</f>
        <v>346513.35679541697</v>
      </c>
      <c r="BK84" s="33">
        <f t="shared" si="21"/>
        <v>-1511.7907954169787</v>
      </c>
      <c r="BL84" s="33">
        <f t="shared" si="22"/>
        <v>-1511.7907954169787</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23206</v>
      </c>
      <c r="AY85" s="18" t="str">
        <f>IF(IFERROR(比較地域マスタ!$AE20,"")=0,"",IFERROR(比較地域マスタ!$AE20,""))</f>
        <v>春日井市</v>
      </c>
      <c r="AZ85" s="16"/>
      <c r="BA85" s="22">
        <v>14</v>
      </c>
      <c r="BB85" s="22">
        <v>1</v>
      </c>
      <c r="BC85" s="18" t="str">
        <f t="shared" si="24"/>
        <v>23206</v>
      </c>
      <c r="BD85" s="18" t="str">
        <f t="shared" si="25"/>
        <v>春日井市</v>
      </c>
      <c r="BE85" s="33">
        <f>VLOOKUP(BC85&amp;"_"&amp;$AZ$9,データシート3!A:AB,MATCH("ea_"&amp;"太陽光（建物系）"&amp;"_年間発電",データシート3!$A$1:$AB$1,0),0)/10^3+VLOOKUP(BC85&amp;"_"&amp;$AZ$9,データシート3!A:AB,MATCH("ea_"&amp;"太陽光（土地系）"&amp;"_年間発電",データシート3!$A$1:$AB$1,0),0)/10^3</f>
        <v>1350156.1030000001</v>
      </c>
      <c r="BF85" s="33">
        <f>VLOOKUP(BC85&amp;"_"&amp;$AZ$9,データシート3!A:AB,MATCH("ea_"&amp;"風力（陸上）"&amp;"_年間発電",データシート3!$A$1:$AB$1,0),0)/10^3</f>
        <v>4838.41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1354994.513</v>
      </c>
      <c r="BJ85" s="33">
        <f>(VLOOKUP($BC85&amp;"_"&amp;$AZ$8,データシート3!$A:$AN,MATCH("da_合計",データシート3!$A$1:$AN$1,0),0))/10^3</f>
        <v>1509136.9429006446</v>
      </c>
      <c r="BK85" s="33">
        <f t="shared" si="21"/>
        <v>-154142.42990064458</v>
      </c>
      <c r="BL85" s="33">
        <f t="shared" si="22"/>
        <v>-154142.42990064458</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23425</v>
      </c>
      <c r="AY86" s="18" t="str">
        <f>IF(IFERROR(比較地域マスタ!$AE21,"")=0,"",IFERROR(比較地域マスタ!$AE21,""))</f>
        <v>蟹江町</v>
      </c>
      <c r="AZ86" s="16"/>
      <c r="BA86" s="22">
        <v>15</v>
      </c>
      <c r="BB86" s="22">
        <v>1</v>
      </c>
      <c r="BC86" s="18" t="str">
        <f t="shared" si="24"/>
        <v>23425</v>
      </c>
      <c r="BD86" s="18" t="str">
        <f t="shared" si="25"/>
        <v>蟹江町</v>
      </c>
      <c r="BE86" s="33">
        <f>VLOOKUP(BC86&amp;"_"&amp;$AZ$9,データシート3!A:AB,MATCH("ea_"&amp;"太陽光（建物系）"&amp;"_年間発電",データシート3!$A$1:$AB$1,0),0)/10^3+VLOOKUP(BC86&amp;"_"&amp;$AZ$9,データシート3!A:AB,MATCH("ea_"&amp;"太陽光（土地系）"&amp;"_年間発電",データシート3!$A$1:$AB$1,0),0)/10^3</f>
        <v>158832.74400000001</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158832.74400000001</v>
      </c>
      <c r="BJ86" s="33">
        <f>(VLOOKUP($BC86&amp;"_"&amp;$AZ$8,データシート3!$A:$AN,MATCH("da_合計",データシート3!$A$1:$AN$1,0),0))/10^3</f>
        <v>177560.86332686144</v>
      </c>
      <c r="BK86" s="33">
        <f t="shared" si="21"/>
        <v>-18728.11932686143</v>
      </c>
      <c r="BL86" s="33">
        <f t="shared" si="22"/>
        <v>-18728.11932686143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23214</v>
      </c>
      <c r="AY87" s="18" t="str">
        <f>IF(IFERROR(比較地域マスタ!$AE22,"")=0,"",IFERROR(比較地域マスタ!$AE22,""))</f>
        <v>蒲郡市</v>
      </c>
      <c r="AZ87" s="16"/>
      <c r="BA87" s="22">
        <v>16</v>
      </c>
      <c r="BB87" s="22">
        <v>1</v>
      </c>
      <c r="BC87" s="18" t="str">
        <f t="shared" si="24"/>
        <v>23214</v>
      </c>
      <c r="BD87" s="18" t="str">
        <f t="shared" si="25"/>
        <v>蒲郡市</v>
      </c>
      <c r="BE87" s="33">
        <f>VLOOKUP(BC87&amp;"_"&amp;$AZ$9,データシート3!A:AB,MATCH("ea_"&amp;"太陽光（建物系）"&amp;"_年間発電",データシート3!$A$1:$AB$1,0),0)/10^3+VLOOKUP(BC87&amp;"_"&amp;$AZ$9,データシート3!A:AB,MATCH("ea_"&amp;"太陽光（土地系）"&amp;"_年間発電",データシート3!$A$1:$AB$1,0),0)/10^3</f>
        <v>679064.47100000002</v>
      </c>
      <c r="BF87" s="33">
        <f>VLOOKUP(BC87&amp;"_"&amp;$AZ$9,データシート3!A:AB,MATCH("ea_"&amp;"風力（陸上）"&amp;"_年間発電",データシート3!$A$1:$AB$1,0),0)/10^3</f>
        <v>56952.55599999999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736017.027</v>
      </c>
      <c r="BJ87" s="33">
        <f>(VLOOKUP($BC87&amp;"_"&amp;$AZ$8,データシート3!$A:$AN,MATCH("da_合計",データシート3!$A$1:$AN$1,0),0))/10^3</f>
        <v>413779.85353353922</v>
      </c>
      <c r="BK87" s="33">
        <f t="shared" si="21"/>
        <v>322237.17346646078</v>
      </c>
      <c r="BL87" s="33">
        <f t="shared" si="22"/>
        <v>0</v>
      </c>
      <c r="BM87" s="33">
        <f t="shared" si="23"/>
        <v>322237.17346646078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23210</v>
      </c>
      <c r="AY88" s="18" t="str">
        <f>IF(IFERROR(比較地域マスタ!$AE23,"")=0,"",IFERROR(比較地域マスタ!$AE23,""))</f>
        <v>刈谷市</v>
      </c>
      <c r="AZ88" s="16"/>
      <c r="BA88" s="22">
        <v>17</v>
      </c>
      <c r="BB88" s="22">
        <v>1</v>
      </c>
      <c r="BC88" s="18" t="str">
        <f t="shared" si="24"/>
        <v>23210</v>
      </c>
      <c r="BD88" s="18" t="str">
        <f t="shared" si="25"/>
        <v>刈谷市</v>
      </c>
      <c r="BE88" s="33">
        <f>VLOOKUP(BC88&amp;"_"&amp;$AZ$9,データシート3!A:AB,MATCH("ea_"&amp;"太陽光（建物系）"&amp;"_年間発電",データシート3!$A$1:$AB$1,0),0)/10^3+VLOOKUP(BC88&amp;"_"&amp;$AZ$9,データシート3!A:AB,MATCH("ea_"&amp;"太陽光（土地系）"&amp;"_年間発電",データシート3!$A$1:$AB$1,0),0)/10^3</f>
        <v>1023174.0449999999</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1023174.0449999999</v>
      </c>
      <c r="BJ88" s="33">
        <f>(VLOOKUP($BC88&amp;"_"&amp;$AZ$8,データシート3!$A:$AN,MATCH("da_合計",データシート3!$A$1:$AN$1,0),0))/10^3</f>
        <v>1406043.647968777</v>
      </c>
      <c r="BK88" s="33">
        <f t="shared" si="21"/>
        <v>-382869.60296877706</v>
      </c>
      <c r="BL88" s="33">
        <f t="shared" si="22"/>
        <v>-382869.60296877706</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23234</v>
      </c>
      <c r="AY89" s="18" t="str">
        <f>IF(IFERROR(比較地域マスタ!$AE24,"")=0,"",IFERROR(比較地域マスタ!$AE24,""))</f>
        <v>北名古屋市</v>
      </c>
      <c r="AZ89" s="16"/>
      <c r="BA89" s="22">
        <v>18</v>
      </c>
      <c r="BB89" s="22">
        <v>1</v>
      </c>
      <c r="BC89" s="18" t="str">
        <f t="shared" si="24"/>
        <v>23234</v>
      </c>
      <c r="BD89" s="18" t="str">
        <f t="shared" si="25"/>
        <v>北名古屋市</v>
      </c>
      <c r="BE89" s="33">
        <f>VLOOKUP(BC89&amp;"_"&amp;$AZ$9,データシート3!A:AB,MATCH("ea_"&amp;"太陽光（建物系）"&amp;"_年間発電",データシート3!$A$1:$AB$1,0),0)/10^3+VLOOKUP(BC89&amp;"_"&amp;$AZ$9,データシート3!A:AB,MATCH("ea_"&amp;"太陽光（土地系）"&amp;"_年間発電",データシート3!$A$1:$AB$1,0),0)/10^3</f>
        <v>363975.51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363975.51</v>
      </c>
      <c r="BJ89" s="33">
        <f>(VLOOKUP($BC89&amp;"_"&amp;$AZ$8,データシート3!$A:$AN,MATCH("da_合計",データシート3!$A$1:$AN$1,0),0))/10^3</f>
        <v>397081.07161389658</v>
      </c>
      <c r="BK89" s="33">
        <f t="shared" si="21"/>
        <v>-33105.561613896571</v>
      </c>
      <c r="BL89" s="33">
        <f t="shared" si="22"/>
        <v>-33105.561613896571</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23233</v>
      </c>
      <c r="AY90" s="18" t="str">
        <f>IF(IFERROR(比較地域マスタ!$AE25,"")=0,"",IFERROR(比較地域マスタ!$AE25,""))</f>
        <v>清須市</v>
      </c>
      <c r="AZ90" s="16"/>
      <c r="BA90" s="22">
        <v>19</v>
      </c>
      <c r="BB90" s="22">
        <v>1</v>
      </c>
      <c r="BC90" s="18" t="str">
        <f t="shared" si="24"/>
        <v>23233</v>
      </c>
      <c r="BD90" s="18" t="str">
        <f t="shared" si="25"/>
        <v>清須市</v>
      </c>
      <c r="BE90" s="33">
        <f>VLOOKUP(BC90&amp;"_"&amp;$AZ$9,データシート3!A:AB,MATCH("ea_"&amp;"太陽光（建物系）"&amp;"_年間発電",データシート3!$A$1:$AB$1,0),0)/10^3+VLOOKUP(BC90&amp;"_"&amp;$AZ$9,データシート3!A:AB,MATCH("ea_"&amp;"太陽光（土地系）"&amp;"_年間発電",データシート3!$A$1:$AB$1,0),0)/10^3</f>
        <v>322540.34600000002</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322540.34600000002</v>
      </c>
      <c r="BJ90" s="33">
        <f>(VLOOKUP($BC90&amp;"_"&amp;$AZ$8,データシート3!$A:$AN,MATCH("da_合計",データシート3!$A$1:$AN$1,0),0))/10^3</f>
        <v>376140.00879485189</v>
      </c>
      <c r="BK90" s="33">
        <f t="shared" si="21"/>
        <v>-53599.662794851873</v>
      </c>
      <c r="BL90" s="33">
        <f t="shared" si="22"/>
        <v>-53599.662794851873</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23501</v>
      </c>
      <c r="AY91" s="18" t="str">
        <f>IF(IFERROR(比較地域マスタ!$AE26,"")=0,"",IFERROR(比較地域マスタ!$AE26,""))</f>
        <v>幸田町</v>
      </c>
      <c r="BA91" s="22">
        <v>20</v>
      </c>
      <c r="BB91" s="22">
        <v>1</v>
      </c>
      <c r="BC91" s="18" t="str">
        <f t="shared" si="24"/>
        <v>23501</v>
      </c>
      <c r="BD91" s="18" t="str">
        <f t="shared" si="25"/>
        <v>幸田町</v>
      </c>
      <c r="BE91" s="33">
        <f>VLOOKUP(BC91&amp;"_"&amp;$AZ$9,データシート3!A:AB,MATCH("ea_"&amp;"太陽光（建物系）"&amp;"_年間発電",データシート3!$A$1:$AB$1,0),0)/10^3+VLOOKUP(BC91&amp;"_"&amp;$AZ$9,データシート3!A:AB,MATCH("ea_"&amp;"太陽光（土地系）"&amp;"_年間発電",データシート3!$A$1:$AB$1,0),0)/10^3</f>
        <v>508987.57300000003</v>
      </c>
      <c r="BF91" s="33">
        <f>VLOOKUP(BC91&amp;"_"&amp;$AZ$9,データシート3!A:AB,MATCH("ea_"&amp;"風力（陸上）"&amp;"_年間発電",データシート3!$A$1:$AB$1,0),0)/10^3</f>
        <v>98025.519</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607013.09200000006</v>
      </c>
      <c r="BJ91" s="33">
        <f>(VLOOKUP($BC91&amp;"_"&amp;$AZ$8,データシート3!$A:$AN,MATCH("da_合計",データシート3!$A$1:$AN$1,0),0))/10^3</f>
        <v>508052.36834190675</v>
      </c>
      <c r="BK91" s="33">
        <f t="shared" si="21"/>
        <v>98960.723658093309</v>
      </c>
      <c r="BL91" s="33">
        <f t="shared" si="22"/>
        <v>0</v>
      </c>
      <c r="BM91" s="33">
        <f t="shared" si="23"/>
        <v>98960.723658093309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23217</v>
      </c>
      <c r="AY92" s="18" t="str">
        <f>IF(IFERROR(比較地域マスタ!$AE27,"")=0,"",IFERROR(比較地域マスタ!$AE27,""))</f>
        <v>江南市</v>
      </c>
      <c r="AZ92" s="16"/>
      <c r="BA92" s="22">
        <v>21</v>
      </c>
      <c r="BB92" s="22">
        <v>1</v>
      </c>
      <c r="BC92" s="18" t="str">
        <f t="shared" si="24"/>
        <v>23217</v>
      </c>
      <c r="BD92" s="18" t="str">
        <f t="shared" si="25"/>
        <v>江南市</v>
      </c>
      <c r="BE92" s="33">
        <f>VLOOKUP(BC92&amp;"_"&amp;$AZ$9,データシート3!A:AB,MATCH("ea_"&amp;"太陽光（建物系）"&amp;"_年間発電",データシート3!$A$1:$AB$1,0),0)/10^3+VLOOKUP(BC92&amp;"_"&amp;$AZ$9,データシート3!A:AB,MATCH("ea_"&amp;"太陽光（土地系）"&amp;"_年間発電",データシート3!$A$1:$AB$1,0),0)/10^3</f>
        <v>476035.06699999998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107.774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476142.84099999996</v>
      </c>
      <c r="BJ92" s="33">
        <f>(VLOOKUP($BC92&amp;"_"&amp;$AZ$8,データシート3!$A:$AN,MATCH("da_合計",データシート3!$A$1:$AN$1,0),0))/10^3</f>
        <v>394772.94253099139</v>
      </c>
      <c r="BK92" s="33">
        <f>BI92-BJ92</f>
        <v>81369.898469008564</v>
      </c>
      <c r="BL92" s="33">
        <f t="shared" si="22"/>
        <v>0</v>
      </c>
      <c r="BM92" s="33">
        <f t="shared" si="23"/>
        <v>81369.898469008564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23219</v>
      </c>
      <c r="AY93" s="18" t="str">
        <f>IF(IFERROR(比較地域マスタ!$AE28,"")=0,"",IFERROR(比較地域マスタ!$AE28,""))</f>
        <v>小牧市</v>
      </c>
      <c r="AZ93" s="16"/>
      <c r="BA93" s="22">
        <v>22</v>
      </c>
      <c r="BB93" s="22">
        <v>1</v>
      </c>
      <c r="BC93" s="18" t="str">
        <f t="shared" si="24"/>
        <v>23219</v>
      </c>
      <c r="BD93" s="18" t="str">
        <f t="shared" si="25"/>
        <v>小牧市</v>
      </c>
      <c r="BE93" s="33">
        <f>VLOOKUP(BC93&amp;"_"&amp;$AZ$9,データシート3!A:AB,MATCH("ea_"&amp;"太陽光（建物系）"&amp;"_年間発電",データシート3!$A$1:$AB$1,0),0)/10^3+VLOOKUP(BC93&amp;"_"&amp;$AZ$9,データシート3!A:AB,MATCH("ea_"&amp;"太陽光（土地系）"&amp;"_年間発電",データシート3!$A$1:$AB$1,0),0)/10^3</f>
        <v>1092544.977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12276.960999999999</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1104821.9379999998</v>
      </c>
      <c r="BJ93" s="33">
        <f>(VLOOKUP($BC93&amp;"_"&amp;$AZ$8,データシート3!$A:$AN,MATCH("da_合計",データシート3!$A$1:$AN$1,0),0))/10^3</f>
        <v>1464313.1806368202</v>
      </c>
      <c r="BK93" s="33">
        <f t="shared" si="21"/>
        <v>-359491.2426368203</v>
      </c>
      <c r="BL93" s="33">
        <f t="shared" si="22"/>
        <v>-359491.2426368203</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23561</v>
      </c>
      <c r="AY94" s="18" t="str">
        <f>IF(IFERROR(比較地域マスタ!$AE29,"")=0,"",IFERROR(比較地域マスタ!$AE29,""))</f>
        <v>設楽町</v>
      </c>
      <c r="AZ94" s="16"/>
      <c r="BA94" s="22">
        <v>23</v>
      </c>
      <c r="BB94" s="22">
        <v>1</v>
      </c>
      <c r="BC94" s="18" t="str">
        <f t="shared" si="24"/>
        <v>23561</v>
      </c>
      <c r="BD94" s="18" t="str">
        <f t="shared" si="25"/>
        <v>設楽町</v>
      </c>
      <c r="BE94" s="33">
        <f>VLOOKUP(BC94&amp;"_"&amp;$AZ$9,データシート3!A:AB,MATCH("ea_"&amp;"太陽光（建物系）"&amp;"_年間発電",データシート3!$A$1:$AB$1,0),0)/10^3+VLOOKUP(BC94&amp;"_"&amp;$AZ$9,データシート3!A:AB,MATCH("ea_"&amp;"太陽光（土地系）"&amp;"_年間発電",データシート3!$A$1:$AB$1,0),0)/10^3</f>
        <v>243829.97899999996</v>
      </c>
      <c r="BF94" s="33">
        <f>VLOOKUP(BC94&amp;"_"&amp;$AZ$9,データシート3!A:AB,MATCH("ea_"&amp;"風力（陸上）"&amp;"_年間発電",データシート3!$A$1:$AB$1,0),0)/10^3</f>
        <v>1650626.6740000001</v>
      </c>
      <c r="BG94" s="33">
        <f>VLOOKUP(BC94&amp;"_"&amp;$AZ$9,データシート3!A:AB,MATCH("ea_"&amp;"中小水（河川）"&amp;"_年間発電",データシート3!$A$1:$AB$1,0),0)/10^3+VLOOKUP(BC94&amp;"_"&amp;$AZ$9,データシート3!A:AB,MATCH("ea_"&amp;"中小水（農業用水路）"&amp;"_年間発電",データシート3!$A$1:$AB$1,0),0)/10^3</f>
        <v>54251.137999999999</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1948707.7910000002</v>
      </c>
      <c r="BJ94" s="33">
        <f>(VLOOKUP($BC94&amp;"_"&amp;$AZ$8,データシート3!$A:$AN,MATCH("da_合計",データシート3!$A$1:$AN$1,0),0))/10^3</f>
        <v>22239.694557473616</v>
      </c>
      <c r="BK94" s="33">
        <f t="shared" si="21"/>
        <v>1926468.0964425267</v>
      </c>
      <c r="BL94" s="33">
        <f t="shared" si="22"/>
        <v>0</v>
      </c>
      <c r="BM94" s="33">
        <f t="shared" si="23"/>
        <v>1926468.0964425267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23221</v>
      </c>
      <c r="AY95" s="18" t="str">
        <f>IF(IFERROR(比較地域マスタ!$AE30,"")=0,"",IFERROR(比較地域マスタ!$AE30,""))</f>
        <v>新城市</v>
      </c>
      <c r="AZ95" s="16"/>
      <c r="BA95" s="22">
        <v>24</v>
      </c>
      <c r="BB95" s="22">
        <v>1</v>
      </c>
      <c r="BC95" s="18" t="str">
        <f t="shared" si="24"/>
        <v>23221</v>
      </c>
      <c r="BD95" s="18" t="str">
        <f t="shared" si="25"/>
        <v>新城市</v>
      </c>
      <c r="BE95" s="33">
        <f>VLOOKUP(BC95&amp;"_"&amp;$AZ$9,データシート3!A:AB,MATCH("ea_"&amp;"太陽光（建物系）"&amp;"_年間発電",データシート3!$A$1:$AB$1,0),0)/10^3+VLOOKUP(BC95&amp;"_"&amp;$AZ$9,データシート3!A:AB,MATCH("ea_"&amp;"太陽光（土地系）"&amp;"_年間発電",データシート3!$A$1:$AB$1,0),0)/10^3</f>
        <v>1019624.0109999999</v>
      </c>
      <c r="BF95" s="33">
        <f>VLOOKUP(BC95&amp;"_"&amp;$AZ$9,データシート3!A:AB,MATCH("ea_"&amp;"風力（陸上）"&amp;"_年間発電",データシート3!$A$1:$AB$1,0),0)/10^3</f>
        <v>801219.82799999998</v>
      </c>
      <c r="BG95" s="33">
        <f>VLOOKUP(BC95&amp;"_"&amp;$AZ$9,データシート3!A:AB,MATCH("ea_"&amp;"中小水（河川）"&amp;"_年間発電",データシート3!$A$1:$AB$1,0),0)/10^3+VLOOKUP(BC95&amp;"_"&amp;$AZ$9,データシート3!A:AB,MATCH("ea_"&amp;"中小水（農業用水路）"&amp;"_年間発電",データシート3!$A$1:$AB$1,0),0)/10^3</f>
        <v>146516.81800000003</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1967360.6569999999</v>
      </c>
      <c r="BJ95" s="33">
        <f>(VLOOKUP($BC95&amp;"_"&amp;$AZ$8,データシート3!$A:$AN,MATCH("da_合計",データシート3!$A$1:$AN$1,0),0))/10^3</f>
        <v>307570.54703939031</v>
      </c>
      <c r="BK95" s="33">
        <f t="shared" si="21"/>
        <v>1659790.1099606096</v>
      </c>
      <c r="BL95" s="33">
        <f t="shared" si="22"/>
        <v>0</v>
      </c>
      <c r="BM95" s="33">
        <f t="shared" si="23"/>
        <v>1659790.1099606096</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23204</v>
      </c>
      <c r="AY96" s="18" t="str">
        <f>IF(IFERROR(比較地域マスタ!$AE31,"")=0,"",IFERROR(比較地域マスタ!$AE31,""))</f>
        <v>瀬戸市</v>
      </c>
      <c r="AZ96" s="16"/>
      <c r="BA96" s="22">
        <v>25</v>
      </c>
      <c r="BB96" s="22">
        <v>1</v>
      </c>
      <c r="BC96" s="18" t="str">
        <f t="shared" si="24"/>
        <v>23204</v>
      </c>
      <c r="BD96" s="18" t="str">
        <f t="shared" si="25"/>
        <v>瀬戸市</v>
      </c>
      <c r="BE96" s="33">
        <f>VLOOKUP(BC96&amp;"_"&amp;$AZ$9,データシート3!A:AB,MATCH("ea_"&amp;"太陽光（建物系）"&amp;"_年間発電",データシート3!$A$1:$AB$1,0),0)/10^3+VLOOKUP(BC96&amp;"_"&amp;$AZ$9,データシート3!A:AB,MATCH("ea_"&amp;"太陽光（土地系）"&amp;"_年間発電",データシート3!$A$1:$AB$1,0),0)/10^3</f>
        <v>676083.90800000005</v>
      </c>
      <c r="BF96" s="33">
        <f>VLOOKUP(BC96&amp;"_"&amp;$AZ$9,データシート3!A:AB,MATCH("ea_"&amp;"風力（陸上）"&amp;"_年間発電",データシート3!$A$1:$AB$1,0),0)/10^3</f>
        <v>50662.154999999999</v>
      </c>
      <c r="BG96" s="33">
        <f>VLOOKUP(BC96&amp;"_"&amp;$AZ$9,データシート3!A:AB,MATCH("ea_"&amp;"中小水（河川）"&amp;"_年間発電",データシート3!$A$1:$AB$1,0),0)/10^3+VLOOKUP(BC96&amp;"_"&amp;$AZ$9,データシート3!A:AB,MATCH("ea_"&amp;"中小水（農業用水路）"&amp;"_年間発電",データシート3!$A$1:$AB$1,0),0)/10^3</f>
        <v>6150.5860000000011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732896.64900000009</v>
      </c>
      <c r="BJ96" s="33">
        <f>(VLOOKUP($BC96&amp;"_"&amp;$AZ$8,データシート3!$A:$AN,MATCH("da_合計",データシート3!$A$1:$AN$1,0),0))/10^3</f>
        <v>634332.39467517158</v>
      </c>
      <c r="BK96" s="33">
        <f t="shared" si="21"/>
        <v>98564.254324828507</v>
      </c>
      <c r="BL96" s="33">
        <f t="shared" si="22"/>
        <v>0</v>
      </c>
      <c r="BM96" s="33">
        <f t="shared" si="23"/>
        <v>98564.254324828507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23227</v>
      </c>
      <c r="AY97" s="18" t="str">
        <f>IF(IFERROR(比較地域マスタ!$AE32,"")=0,"",IFERROR(比較地域マスタ!$AE32,""))</f>
        <v>高浜市</v>
      </c>
      <c r="AZ97" s="16"/>
      <c r="BA97" s="22">
        <v>26</v>
      </c>
      <c r="BB97" s="22">
        <v>1</v>
      </c>
      <c r="BC97" s="18" t="str">
        <f t="shared" si="24"/>
        <v>23227</v>
      </c>
      <c r="BD97" s="18" t="str">
        <f t="shared" si="25"/>
        <v>高浜市</v>
      </c>
      <c r="BE97" s="33">
        <f>VLOOKUP(BC97&amp;"_"&amp;$AZ$9,データシート3!A:AB,MATCH("ea_"&amp;"太陽光（建物系）"&amp;"_年間発電",データシート3!$A$1:$AB$1,0),0)/10^3+VLOOKUP(BC97&amp;"_"&amp;$AZ$9,データシート3!A:AB,MATCH("ea_"&amp;"太陽光（土地系）"&amp;"_年間発電",データシート3!$A$1:$AB$1,0),0)/10^3</f>
        <v>280378.58800000005</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280378.58800000005</v>
      </c>
      <c r="BJ97" s="33">
        <f>(VLOOKUP($BC97&amp;"_"&amp;$AZ$8,データシート3!$A:$AN,MATCH("da_合計",データシート3!$A$1:$AN$1,0),0))/10^3</f>
        <v>434948.56904639897</v>
      </c>
      <c r="BK97" s="33">
        <f t="shared" si="21"/>
        <v>-154569.98104639893</v>
      </c>
      <c r="BL97" s="33">
        <f t="shared" si="22"/>
        <v>-154569.98104639893</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23447</v>
      </c>
      <c r="AY98" s="18" t="str">
        <f>IF(IFERROR(比較地域マスタ!$AE33,"")=0,"",IFERROR(比較地域マスタ!$AE33,""))</f>
        <v>武豊町</v>
      </c>
      <c r="AZ98" s="16"/>
      <c r="BA98" s="22">
        <v>27</v>
      </c>
      <c r="BB98" s="22">
        <v>1</v>
      </c>
      <c r="BC98" s="18" t="str">
        <f t="shared" si="24"/>
        <v>23447</v>
      </c>
      <c r="BD98" s="18" t="str">
        <f t="shared" si="25"/>
        <v>武豊町</v>
      </c>
      <c r="BE98" s="33">
        <f>VLOOKUP(BC98&amp;"_"&amp;$AZ$9,データシート3!A:AB,MATCH("ea_"&amp;"太陽光（建物系）"&amp;"_年間発電",データシート3!$A$1:$AB$1,0),0)/10^3+VLOOKUP(BC98&amp;"_"&amp;$AZ$9,データシート3!A:AB,MATCH("ea_"&amp;"太陽光（土地系）"&amp;"_年間発電",データシート3!$A$1:$AB$1,0),0)/10^3</f>
        <v>386933.86900000001</v>
      </c>
      <c r="BF98" s="33">
        <f>VLOOKUP(BC98&amp;"_"&amp;$AZ$9,データシート3!A:AB,MATCH("ea_"&amp;"風力（陸上）"&amp;"_年間発電",データシート3!$A$1:$AB$1,0),0)/10^3</f>
        <v>941.21500000000003</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387875.08400000003</v>
      </c>
      <c r="BJ98" s="33">
        <f>(VLOOKUP($BC98&amp;"_"&amp;$AZ$8,データシート3!$A:$AN,MATCH("da_合計",データシート3!$A$1:$AN$1,0),0))/10^3</f>
        <v>239491.31716669613</v>
      </c>
      <c r="BK98" s="33">
        <f t="shared" si="21"/>
        <v>148383.7668333039</v>
      </c>
      <c r="BL98" s="33">
        <f t="shared" si="22"/>
        <v>0</v>
      </c>
      <c r="BM98" s="33">
        <f t="shared" si="23"/>
        <v>148383.7668333039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23231</v>
      </c>
      <c r="AY99" s="18" t="str">
        <f>IF(IFERROR(比較地域マスタ!$AE34,"")=0,"",IFERROR(比較地域マスタ!$AE34,""))</f>
        <v>田原市</v>
      </c>
      <c r="AZ99" s="16"/>
      <c r="BA99" s="22">
        <v>28</v>
      </c>
      <c r="BB99" s="22">
        <v>1</v>
      </c>
      <c r="BC99" s="18" t="str">
        <f t="shared" si="24"/>
        <v>23231</v>
      </c>
      <c r="BD99" s="18" t="str">
        <f t="shared" si="25"/>
        <v>田原市</v>
      </c>
      <c r="BE99" s="33">
        <f>VLOOKUP(BC99&amp;"_"&amp;$AZ$9,データシート3!A:AB,MATCH("ea_"&amp;"太陽光（建物系）"&amp;"_年間発電",データシート3!$A$1:$AB$1,0),0)/10^3+VLOOKUP(BC99&amp;"_"&amp;$AZ$9,データシート3!A:AB,MATCH("ea_"&amp;"太陽光（土地系）"&amp;"_年間発電",データシート3!$A$1:$AB$1,0),0)/10^3</f>
        <v>2757332.6709999996</v>
      </c>
      <c r="BF99" s="33">
        <f>VLOOKUP(BC99&amp;"_"&amp;$AZ$9,データシート3!A:AB,MATCH("ea_"&amp;"風力（陸上）"&amp;"_年間発電",データシート3!$A$1:$AB$1,0),0)/10^3</f>
        <v>318010.12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135.63999999999996</v>
      </c>
      <c r="BI99" s="33">
        <f t="shared" si="26"/>
        <v>3075478.4309999999</v>
      </c>
      <c r="BJ99" s="33">
        <f>(VLOOKUP($BC99&amp;"_"&amp;$AZ$8,データシート3!$A:$AN,MATCH("da_合計",データシート3!$A$1:$AN$1,0),0))/10^3</f>
        <v>1093959.1120725265</v>
      </c>
      <c r="BK99" s="33">
        <f t="shared" si="21"/>
        <v>1981519.3189274734</v>
      </c>
      <c r="BL99" s="33">
        <f t="shared" si="22"/>
        <v>0</v>
      </c>
      <c r="BM99" s="33">
        <f t="shared" si="23"/>
        <v>1981519.3189274734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23224</v>
      </c>
      <c r="AY100" s="18" t="str">
        <f>IF(IFERROR(比較地域マスタ!$AE35,"")=0,"",IFERROR(比較地域マスタ!$AE35,""))</f>
        <v>知多市</v>
      </c>
      <c r="AZ100" s="16"/>
      <c r="BA100" s="22">
        <v>29</v>
      </c>
      <c r="BB100" s="22">
        <v>1</v>
      </c>
      <c r="BC100" s="18" t="str">
        <f t="shared" si="24"/>
        <v>23224</v>
      </c>
      <c r="BD100" s="18" t="str">
        <f t="shared" si="25"/>
        <v>知多市</v>
      </c>
      <c r="BE100" s="33">
        <f>VLOOKUP(BC100&amp;"_"&amp;$AZ$9,データシート3!A:AB,MATCH("ea_"&amp;"太陽光（建物系）"&amp;"_年間発電",データシート3!$A$1:$AB$1,0),0)/10^3+VLOOKUP(BC100&amp;"_"&amp;$AZ$9,データシート3!A:AB,MATCH("ea_"&amp;"太陽光（土地系）"&amp;"_年間発電",データシート3!$A$1:$AB$1,0),0)/10^3</f>
        <v>652587.05300000007</v>
      </c>
      <c r="BF100" s="33">
        <f>VLOOKUP(BC100&amp;"_"&amp;$AZ$9,データシート3!A:AB,MATCH("ea_"&amp;"風力（陸上）"&amp;"_年間発電",データシート3!$A$1:$AB$1,0),0)/10^3</f>
        <v>557.16099999999983</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653144.21400000004</v>
      </c>
      <c r="BJ100" s="33">
        <f>(VLOOKUP($BC100&amp;"_"&amp;$AZ$8,データシート3!$A:$AN,MATCH("da_合計",データシート3!$A$1:$AN$1,0),0))/10^3</f>
        <v>771810.92584479658</v>
      </c>
      <c r="BK100" s="33">
        <f t="shared" si="21"/>
        <v>-118666.71184479655</v>
      </c>
      <c r="BL100" s="33">
        <f t="shared" si="22"/>
        <v>-118666.71184479655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23225</v>
      </c>
      <c r="AY101" s="18" t="str">
        <f>IF(IFERROR(比較地域マスタ!$AE36,"")=0,"",IFERROR(比較地域マスタ!$AE36,""))</f>
        <v>知立市</v>
      </c>
      <c r="AZ101" s="16"/>
      <c r="BA101" s="22">
        <v>30</v>
      </c>
      <c r="BB101" s="22">
        <v>1</v>
      </c>
      <c r="BC101" s="18" t="str">
        <f t="shared" si="24"/>
        <v>23225</v>
      </c>
      <c r="BD101" s="18" t="str">
        <f t="shared" si="25"/>
        <v>知立市</v>
      </c>
      <c r="BE101" s="33">
        <f>VLOOKUP(BC101&amp;"_"&amp;$AZ$9,データシート3!A:AB,MATCH("ea_"&amp;"太陽光（建物系）"&amp;"_年間発電",データシート3!$A$1:$AB$1,0),0)/10^3+VLOOKUP(BC101&amp;"_"&amp;$AZ$9,データシート3!A:AB,MATCH("ea_"&amp;"太陽光（土地系）"&amp;"_年間発電",データシート3!$A$1:$AB$1,0),0)/10^3</f>
        <v>362898.26500000001</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362898.26500000001</v>
      </c>
      <c r="BJ101" s="33">
        <f>(VLOOKUP($BC101&amp;"_"&amp;$AZ$8,データシート3!$A:$AN,MATCH("da_合計",データシート3!$A$1:$AN$1,0),0))/10^3</f>
        <v>318629.14756043622</v>
      </c>
      <c r="BK101" s="33">
        <f t="shared" si="21"/>
        <v>44269.117439563794</v>
      </c>
      <c r="BL101" s="33">
        <f t="shared" si="22"/>
        <v>0</v>
      </c>
      <c r="BM101" s="33">
        <f t="shared" si="23"/>
        <v>44269.117439563794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23208</v>
      </c>
      <c r="AY102" s="18" t="str">
        <f>IF(IFERROR(比較地域マスタ!$AE37,"")=0,"",IFERROR(比較地域マスタ!$AE37,""))</f>
        <v>津島市</v>
      </c>
      <c r="AZ102" s="16"/>
      <c r="BA102" s="22">
        <v>31</v>
      </c>
      <c r="BB102" s="22">
        <v>1</v>
      </c>
      <c r="BC102" s="18" t="str">
        <f t="shared" si="24"/>
        <v>23208</v>
      </c>
      <c r="BD102" s="18" t="str">
        <f t="shared" si="25"/>
        <v>津島市</v>
      </c>
      <c r="BE102" s="33">
        <f>VLOOKUP(BC102&amp;"_"&amp;$AZ$9,データシート3!A:AB,MATCH("ea_"&amp;"太陽光（建物系）"&amp;"_年間発電",データシート3!$A$1:$AB$1,0),0)/10^3+VLOOKUP(BC102&amp;"_"&amp;$AZ$9,データシート3!A:AB,MATCH("ea_"&amp;"太陽光（土地系）"&amp;"_年間発電",データシート3!$A$1:$AB$1,0),0)/10^3</f>
        <v>359518.43500000006</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34.584000000000003</v>
      </c>
      <c r="BI102" s="33">
        <f t="shared" si="26"/>
        <v>359553.01900000003</v>
      </c>
      <c r="BJ102" s="33">
        <f>(VLOOKUP($BC102&amp;"_"&amp;$AZ$8,データシート3!$A:$AN,MATCH("da_合計",データシート3!$A$1:$AN$1,0),0))/10^3</f>
        <v>308556.18553520663</v>
      </c>
      <c r="BK102" s="33">
        <f t="shared" si="21"/>
        <v>50996.833464793395</v>
      </c>
      <c r="BL102" s="33">
        <f t="shared" si="22"/>
        <v>0</v>
      </c>
      <c r="BM102" s="33">
        <f t="shared" si="23"/>
        <v>50996.833464793395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23562</v>
      </c>
      <c r="AY103" s="18" t="str">
        <f>IF(IFERROR(比較地域マスタ!$AE38,"")=0,"",IFERROR(比較地域マスタ!$AE38,""))</f>
        <v>東栄町</v>
      </c>
      <c r="AZ103" s="16"/>
      <c r="BA103" s="22">
        <v>32</v>
      </c>
      <c r="BB103" s="22">
        <v>1</v>
      </c>
      <c r="BC103" s="18" t="str">
        <f t="shared" si="24"/>
        <v>23562</v>
      </c>
      <c r="BD103" s="18" t="str">
        <f t="shared" si="25"/>
        <v>東栄町</v>
      </c>
      <c r="BE103" s="33">
        <f>VLOOKUP(BC103&amp;"_"&amp;$AZ$9,データシート3!A:AB,MATCH("ea_"&amp;"太陽光（建物系）"&amp;"_年間発電",データシート3!$A$1:$AB$1,0),0)/10^3+VLOOKUP(BC103&amp;"_"&amp;$AZ$9,データシート3!A:AB,MATCH("ea_"&amp;"太陽光（土地系）"&amp;"_年間発電",データシート3!$A$1:$AB$1,0),0)/10^3</f>
        <v>75006.932000000001</v>
      </c>
      <c r="BF103" s="33">
        <f>VLOOKUP(BC103&amp;"_"&amp;$AZ$9,データシート3!A:AB,MATCH("ea_"&amp;"風力（陸上）"&amp;"_年間発電",データシート3!$A$1:$AB$1,0),0)/10^3</f>
        <v>221938.8</v>
      </c>
      <c r="BG103" s="33">
        <f>VLOOKUP(BC103&amp;"_"&amp;$AZ$9,データシート3!A:AB,MATCH("ea_"&amp;"中小水（河川）"&amp;"_年間発電",データシート3!$A$1:$AB$1,0),0)/10^3+VLOOKUP(BC103&amp;"_"&amp;$AZ$9,データシート3!A:AB,MATCH("ea_"&amp;"中小水（農業用水路）"&amp;"_年間発電",データシート3!$A$1:$AB$1,0),0)/10^3</f>
        <v>39441.472999999991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336387.20499999996</v>
      </c>
      <c r="BJ103" s="33">
        <f>(VLOOKUP($BC103&amp;"_"&amp;$AZ$8,データシート3!$A:$AN,MATCH("da_合計",データシート3!$A$1:$AN$1,0),0))/10^3</f>
        <v>13224.308355460353</v>
      </c>
      <c r="BK103" s="33">
        <f t="shared" si="21"/>
        <v>323162.89664453961</v>
      </c>
      <c r="BL103" s="33">
        <f t="shared" si="22"/>
        <v>0</v>
      </c>
      <c r="BM103" s="33">
        <f t="shared" si="23"/>
        <v>323162.89664453961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23222</v>
      </c>
      <c r="AY104" s="18" t="str">
        <f>IF(IFERROR(比較地域マスタ!$AE39,"")=0,"",IFERROR(比較地域マスタ!$AE39,""))</f>
        <v>東海市</v>
      </c>
      <c r="AZ104" s="16"/>
      <c r="BA104" s="22">
        <v>33</v>
      </c>
      <c r="BB104" s="22">
        <v>1</v>
      </c>
      <c r="BC104" s="18" t="str">
        <f t="shared" si="24"/>
        <v>23222</v>
      </c>
      <c r="BD104" s="18" t="str">
        <f t="shared" si="25"/>
        <v>東海市</v>
      </c>
      <c r="BE104" s="33">
        <f>VLOOKUP(BC104&amp;"_"&amp;$AZ$9,データシート3!A:AB,MATCH("ea_"&amp;"太陽光（建物系）"&amp;"_年間発電",データシート3!$A$1:$AB$1,0),0)/10^3+VLOOKUP(BC104&amp;"_"&amp;$AZ$9,データシート3!A:AB,MATCH("ea_"&amp;"太陽光（土地系）"&amp;"_年間発電",データシート3!$A$1:$AB$1,0),0)/10^3</f>
        <v>771841.70199999993</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903.90200000000016</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772745.60399999993</v>
      </c>
      <c r="BJ104" s="33">
        <f>(VLOOKUP($BC104&amp;"_"&amp;$AZ$8,データシート3!$A:$AN,MATCH("da_合計",データシート3!$A$1:$AN$1,0),0))/10^3</f>
        <v>1244333.2428202587</v>
      </c>
      <c r="BK104" s="33">
        <f t="shared" ref="BK104:BK135" si="27">BI104-BJ104</f>
        <v>-471587.63882025878</v>
      </c>
      <c r="BL104" s="33">
        <f t="shared" ref="BL104:BL135" si="28">IF(BK104&gt;0,0,BK104)</f>
        <v>-471587.63882025878</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23302</v>
      </c>
      <c r="AY105" s="18" t="str">
        <f>IF(IFERROR(比較地域マスタ!$AE40,"")=0,"",IFERROR(比較地域マスタ!$AE40,""))</f>
        <v>東郷町</v>
      </c>
      <c r="AZ105" s="16"/>
      <c r="BA105" s="22">
        <v>34</v>
      </c>
      <c r="BB105" s="22">
        <v>1</v>
      </c>
      <c r="BC105" s="18" t="str">
        <f t="shared" si="24"/>
        <v>23302</v>
      </c>
      <c r="BD105" s="18" t="str">
        <f t="shared" si="25"/>
        <v>東郷町</v>
      </c>
      <c r="BE105" s="33">
        <f>VLOOKUP(BC105&amp;"_"&amp;$AZ$9,データシート3!A:AB,MATCH("ea_"&amp;"太陽光（建物系）"&amp;"_年間発電",データシート3!$A$1:$AB$1,0),0)/10^3+VLOOKUP(BC105&amp;"_"&amp;$AZ$9,データシート3!A:AB,MATCH("ea_"&amp;"太陽光（土地系）"&amp;"_年間発電",データシート3!$A$1:$AB$1,0),0)/10^3</f>
        <v>283728.26400000002</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283728.26400000002</v>
      </c>
      <c r="BJ105" s="33">
        <f>(VLOOKUP($BC105&amp;"_"&amp;$AZ$8,データシート3!$A:$AN,MATCH("da_合計",データシート3!$A$1:$AN$1,0),0))/10^3</f>
        <v>219087.63429312478</v>
      </c>
      <c r="BK105" s="33">
        <f t="shared" si="27"/>
        <v>64640.629706875246</v>
      </c>
      <c r="BL105" s="33">
        <f t="shared" si="28"/>
        <v>0</v>
      </c>
      <c r="BM105" s="33">
        <f t="shared" si="29"/>
        <v>64640.629706875246</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23216</v>
      </c>
      <c r="AY106" s="18" t="str">
        <f>IF(IFERROR(比較地域マスタ!$AE41,"")=0,"",IFERROR(比較地域マスタ!$AE41,""))</f>
        <v>常滑市</v>
      </c>
      <c r="AZ106" s="16"/>
      <c r="BA106" s="22">
        <v>35</v>
      </c>
      <c r="BB106" s="22">
        <v>1</v>
      </c>
      <c r="BC106" s="18" t="str">
        <f t="shared" si="24"/>
        <v>23216</v>
      </c>
      <c r="BD106" s="18" t="str">
        <f t="shared" si="25"/>
        <v>常滑市</v>
      </c>
      <c r="BE106" s="33">
        <f>VLOOKUP(BC106&amp;"_"&amp;$AZ$9,データシート3!A:AB,MATCH("ea_"&amp;"太陽光（建物系）"&amp;"_年間発電",データシート3!$A$1:$AB$1,0),0)/10^3+VLOOKUP(BC106&amp;"_"&amp;$AZ$9,データシート3!A:AB,MATCH("ea_"&amp;"太陽光（土地系）"&amp;"_年間発電",データシート3!$A$1:$AB$1,0),0)/10^3</f>
        <v>792652.83499999996</v>
      </c>
      <c r="BF106" s="33">
        <f>VLOOKUP(BC106&amp;"_"&amp;$AZ$9,データシート3!A:AB,MATCH("ea_"&amp;"風力（陸上）"&amp;"_年間発電",データシート3!$A$1:$AB$1,0),0)/10^3</f>
        <v>7250.9700000000012</v>
      </c>
      <c r="BG106" s="33">
        <f>VLOOKUP(BC106&amp;"_"&amp;$AZ$9,データシート3!A:AB,MATCH("ea_"&amp;"中小水（河川）"&amp;"_年間発電",データシート3!$A$1:$AB$1,0),0)/10^3+VLOOKUP(BC106&amp;"_"&amp;$AZ$9,データシート3!A:AB,MATCH("ea_"&amp;"中小水（農業用水路）"&amp;"_年間発電",データシート3!$A$1:$AB$1,0),0)/10^3</f>
        <v>578.78899999999999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3.1890000000000001</v>
      </c>
      <c r="BI106" s="33">
        <f t="shared" si="26"/>
        <v>800485.78299999994</v>
      </c>
      <c r="BJ106" s="33">
        <f>(VLOOKUP($BC106&amp;"_"&amp;$AZ$8,データシート3!$A:$AN,MATCH("da_合計",データシート3!$A$1:$AN$1,0),0))/10^3</f>
        <v>321098.71500819322</v>
      </c>
      <c r="BK106" s="33">
        <f t="shared" si="27"/>
        <v>479387.06799180672</v>
      </c>
      <c r="BL106" s="33">
        <f t="shared" si="28"/>
        <v>0</v>
      </c>
      <c r="BM106" s="33">
        <f t="shared" si="29"/>
        <v>479387.06799180672</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23427</v>
      </c>
      <c r="AY107" s="18" t="str">
        <f>IF(IFERROR(比較地域マスタ!$AE42,"")=0,"",IFERROR(比較地域マスタ!$AE42,""))</f>
        <v>飛島村</v>
      </c>
      <c r="AZ107" s="16"/>
      <c r="BA107" s="22">
        <v>36</v>
      </c>
      <c r="BB107" s="22">
        <v>1</v>
      </c>
      <c r="BC107" s="18" t="str">
        <f t="shared" si="24"/>
        <v>23427</v>
      </c>
      <c r="BD107" s="18" t="str">
        <f t="shared" si="25"/>
        <v>飛島村</v>
      </c>
      <c r="BE107" s="33">
        <f>VLOOKUP(BC107&amp;"_"&amp;$AZ$9,データシート3!A:AB,MATCH("ea_"&amp;"太陽光（建物系）"&amp;"_年間発電",データシート3!$A$1:$AB$1,0),0)/10^3+VLOOKUP(BC107&amp;"_"&amp;$AZ$9,データシート3!A:AB,MATCH("ea_"&amp;"太陽光（土地系）"&amp;"_年間発電",データシート3!$A$1:$AB$1,0),0)/10^3</f>
        <v>227018.20199999996</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227018.20199999996</v>
      </c>
      <c r="BJ107" s="33">
        <f>(VLOOKUP($BC107&amp;"_"&amp;$AZ$8,データシート3!$A:$AN,MATCH("da_合計",データシート3!$A$1:$AN$1,0),0))/10^3</f>
        <v>173994.96555664871</v>
      </c>
      <c r="BK107" s="33">
        <f t="shared" si="27"/>
        <v>53023.236443351256</v>
      </c>
      <c r="BL107" s="33">
        <f t="shared" si="28"/>
        <v>0</v>
      </c>
      <c r="BM107" s="33">
        <f t="shared" si="29"/>
        <v>53023.236443351256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23229</v>
      </c>
      <c r="AY108" s="18" t="str">
        <f>IF(IFERROR(比較地域マスタ!$AE43,"")=0,"",IFERROR(比較地域マスタ!$AE43,""))</f>
        <v>豊明市</v>
      </c>
      <c r="AZ108" s="16"/>
      <c r="BA108" s="22">
        <v>37</v>
      </c>
      <c r="BB108" s="22">
        <v>1</v>
      </c>
      <c r="BC108" s="18" t="str">
        <f t="shared" si="24"/>
        <v>23229</v>
      </c>
      <c r="BD108" s="18" t="str">
        <f t="shared" si="25"/>
        <v>豊明市</v>
      </c>
      <c r="BE108" s="33">
        <f>VLOOKUP(BC108&amp;"_"&amp;$AZ$9,データシート3!A:AB,MATCH("ea_"&amp;"太陽光（建物系）"&amp;"_年間発電",データシート3!$A$1:$AB$1,0),0)/10^3+VLOOKUP(BC108&amp;"_"&amp;$AZ$9,データシート3!A:AB,MATCH("ea_"&amp;"太陽光（土地系）"&amp;"_年間発電",データシート3!$A$1:$AB$1,0),0)/10^3</f>
        <v>411509.83700000006</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708.42600000000004</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412218.26300000004</v>
      </c>
      <c r="BJ108" s="33">
        <f>(VLOOKUP($BC108&amp;"_"&amp;$AZ$8,データシート3!$A:$AN,MATCH("da_合計",データシート3!$A$1:$AN$1,0),0))/10^3</f>
        <v>355466.77891175234</v>
      </c>
      <c r="BK108" s="33">
        <f t="shared" si="27"/>
        <v>56751.4840882477</v>
      </c>
      <c r="BL108" s="33">
        <f t="shared" si="28"/>
        <v>0</v>
      </c>
      <c r="BM108" s="33">
        <f t="shared" si="29"/>
        <v>56751.4840882477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23207</v>
      </c>
      <c r="AY109" s="18" t="str">
        <f>IF(IFERROR(比較地域マスタ!$AE44,"")=0,"",IFERROR(比較地域マスタ!$AE44,""))</f>
        <v>豊川市</v>
      </c>
      <c r="AZ109" s="16"/>
      <c r="BA109" s="22">
        <v>38</v>
      </c>
      <c r="BB109" s="22">
        <v>1</v>
      </c>
      <c r="BC109" s="18" t="str">
        <f t="shared" si="24"/>
        <v>23207</v>
      </c>
      <c r="BD109" s="18" t="str">
        <f t="shared" si="25"/>
        <v>豊川市</v>
      </c>
      <c r="BE109" s="33">
        <f>VLOOKUP(BC109&amp;"_"&amp;$AZ$9,データシート3!A:AB,MATCH("ea_"&amp;"太陽光（建物系）"&amp;"_年間発電",データシート3!$A$1:$AB$1,0),0)/10^3+VLOOKUP(BC109&amp;"_"&amp;$AZ$9,データシート3!A:AB,MATCH("ea_"&amp;"太陽光（土地系）"&amp;"_年間発電",データシート3!$A$1:$AB$1,0),0)/10^3</f>
        <v>1676341.7149999999</v>
      </c>
      <c r="BF109" s="33">
        <f>VLOOKUP(BC109&amp;"_"&amp;$AZ$9,データシート3!A:AB,MATCH("ea_"&amp;"風力（陸上）"&amp;"_年間発電",データシート3!$A$1:$AB$1,0),0)/10^3</f>
        <v>171631.08</v>
      </c>
      <c r="BG109" s="33">
        <f>VLOOKUP(BC109&amp;"_"&amp;$AZ$9,データシート3!A:AB,MATCH("ea_"&amp;"中小水（河川）"&amp;"_年間発電",データシート3!$A$1:$AB$1,0),0)/10^3+VLOOKUP(BC109&amp;"_"&amp;$AZ$9,データシート3!A:AB,MATCH("ea_"&amp;"中小水（農業用水路）"&amp;"_年間発電",データシート3!$A$1:$AB$1,0),0)/10^3</f>
        <v>27746.794000000002</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1875719.5889999999</v>
      </c>
      <c r="BJ109" s="33">
        <f>(VLOOKUP($BC109&amp;"_"&amp;$AZ$8,データシート3!$A:$AN,MATCH("da_合計",データシート3!$A$1:$AN$1,0),0))/10^3</f>
        <v>1044481.6020812116</v>
      </c>
      <c r="BK109" s="33">
        <f t="shared" si="27"/>
        <v>831237.98691878829</v>
      </c>
      <c r="BL109" s="33">
        <f t="shared" si="28"/>
        <v>0</v>
      </c>
      <c r="BM109" s="33">
        <f t="shared" si="29"/>
        <v>831237.98691878829</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23211</v>
      </c>
      <c r="AY110" s="18" t="str">
        <f>IF(IFERROR(比較地域マスタ!$AE45,"")=0,"",IFERROR(比較地域マスタ!$AE45,""))</f>
        <v>豊田市</v>
      </c>
      <c r="AZ110" s="16"/>
      <c r="BA110" s="22">
        <v>39</v>
      </c>
      <c r="BB110" s="22">
        <v>1</v>
      </c>
      <c r="BC110" s="18" t="str">
        <f t="shared" si="24"/>
        <v>23211</v>
      </c>
      <c r="BD110" s="18" t="str">
        <f t="shared" si="25"/>
        <v>豊田市</v>
      </c>
      <c r="BE110" s="33">
        <f>VLOOKUP(BC110&amp;"_"&amp;$AZ$9,データシート3!A:AB,MATCH("ea_"&amp;"太陽光（建物系）"&amp;"_年間発電",データシート3!$A$1:$AB$1,0),0)/10^3+VLOOKUP(BC110&amp;"_"&amp;$AZ$9,データシート3!A:AB,MATCH("ea_"&amp;"太陽光（土地系）"&amp;"_年間発電",データシート3!$A$1:$AB$1,0),0)/10^3</f>
        <v>3778629.2639999995</v>
      </c>
      <c r="BF110" s="33">
        <f>VLOOKUP(BC110&amp;"_"&amp;$AZ$9,データシート3!A:AB,MATCH("ea_"&amp;"風力（陸上）"&amp;"_年間発電",データシート3!$A$1:$AB$1,0),0)/10^3</f>
        <v>1009581.656</v>
      </c>
      <c r="BG110" s="33">
        <f>VLOOKUP(BC110&amp;"_"&amp;$AZ$9,データシート3!A:AB,MATCH("ea_"&amp;"中小水（河川）"&amp;"_年間発電",データシート3!$A$1:$AB$1,0),0)/10^3+VLOOKUP(BC110&amp;"_"&amp;$AZ$9,データシート3!A:AB,MATCH("ea_"&amp;"中小水（農業用水路）"&amp;"_年間発電",データシート3!$A$1:$AB$1,0),0)/10^3</f>
        <v>194493.571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4982704.4910000004</v>
      </c>
      <c r="BJ110" s="33">
        <f>(VLOOKUP($BC110&amp;"_"&amp;$AZ$8,データシート3!$A:$AN,MATCH("da_合計",データシート3!$A$1:$AN$1,0),0))/10^3</f>
        <v>8628016.3380447291</v>
      </c>
      <c r="BK110" s="33">
        <f t="shared" si="27"/>
        <v>-3645311.8470447287</v>
      </c>
      <c r="BL110" s="33">
        <f t="shared" si="28"/>
        <v>-3645311.8470447287</v>
      </c>
      <c r="BM110" s="33">
        <f t="shared" si="29"/>
        <v>0</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23563</v>
      </c>
      <c r="AY111" s="18" t="str">
        <f>IF(IFERROR(比較地域マスタ!$AE46,"")=0,"",IFERROR(比較地域マスタ!$AE46,""))</f>
        <v>豊根村</v>
      </c>
      <c r="AZ111" s="16"/>
      <c r="BA111" s="22">
        <v>40</v>
      </c>
      <c r="BB111" s="22">
        <v>1</v>
      </c>
      <c r="BC111" s="18" t="str">
        <f t="shared" si="24"/>
        <v>23563</v>
      </c>
      <c r="BD111" s="18" t="str">
        <f t="shared" si="25"/>
        <v>豊根村</v>
      </c>
      <c r="BE111" s="33">
        <f>VLOOKUP(BC111&amp;"_"&amp;$AZ$9,データシート3!A:AB,MATCH("ea_"&amp;"太陽光（建物系）"&amp;"_年間発電",データシート3!$A$1:$AB$1,0),0)/10^3+VLOOKUP(BC111&amp;"_"&amp;$AZ$9,データシート3!A:AB,MATCH("ea_"&amp;"太陽光（土地系）"&amp;"_年間発電",データシート3!$A$1:$AB$1,0),0)/10^3</f>
        <v>36532.532000000007</v>
      </c>
      <c r="BF111" s="33">
        <f>VLOOKUP(BC111&amp;"_"&amp;$AZ$9,データシート3!A:AB,MATCH("ea_"&amp;"風力（陸上）"&amp;"_年間発電",データシート3!$A$1:$AB$1,0),0)/10^3</f>
        <v>413821.53700000007</v>
      </c>
      <c r="BG111" s="33">
        <f>VLOOKUP(BC111&amp;"_"&amp;$AZ$9,データシート3!A:AB,MATCH("ea_"&amp;"中小水（河川）"&amp;"_年間発電",データシート3!$A$1:$AB$1,0),0)/10^3+VLOOKUP(BC111&amp;"_"&amp;$AZ$9,データシート3!A:AB,MATCH("ea_"&amp;"中小水（農業用水路）"&amp;"_年間発電",データシート3!$A$1:$AB$1,0),0)/10^3</f>
        <v>175332.413</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625686.48200000008</v>
      </c>
      <c r="BJ111" s="33">
        <f>(VLOOKUP($BC111&amp;"_"&amp;$AZ$8,データシート3!$A:$AN,MATCH("da_合計",データシート3!$A$1:$AN$1,0),0))/10^3</f>
        <v>5440.9774612466226</v>
      </c>
      <c r="BK111" s="33">
        <f t="shared" si="27"/>
        <v>620245.50453875342</v>
      </c>
      <c r="BL111" s="33">
        <f t="shared" si="28"/>
        <v>0</v>
      </c>
      <c r="BM111" s="33">
        <f t="shared" si="29"/>
        <v>620245.50453875342</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23201</v>
      </c>
      <c r="AY112" s="18" t="str">
        <f>IF(IFERROR(比較地域マスタ!$AE47,"")=0,"",IFERROR(比較地域マスタ!$AE47,""))</f>
        <v>豊橋市</v>
      </c>
      <c r="AZ112" s="16"/>
      <c r="BA112" s="22">
        <v>41</v>
      </c>
      <c r="BB112" s="22">
        <v>1</v>
      </c>
      <c r="BC112" s="18" t="str">
        <f t="shared" si="24"/>
        <v>23201</v>
      </c>
      <c r="BD112" s="18" t="str">
        <f t="shared" si="25"/>
        <v>豊橋市</v>
      </c>
      <c r="BE112" s="33">
        <f>VLOOKUP(BC112&amp;"_"&amp;$AZ$9,データシート3!A:AB,MATCH("ea_"&amp;"太陽光（建物系）"&amp;"_年間発電",データシート3!$A$1:$AB$1,0),0)/10^3+VLOOKUP(BC112&amp;"_"&amp;$AZ$9,データシート3!A:AB,MATCH("ea_"&amp;"太陽光（土地系）"&amp;"_年間発電",データシート3!$A$1:$AB$1,0),0)/10^3</f>
        <v>4157122.7249999996</v>
      </c>
      <c r="BF112" s="33">
        <f>VLOOKUP(BC112&amp;"_"&amp;$AZ$9,データシート3!A:AB,MATCH("ea_"&amp;"風力（陸上）"&amp;"_年間発電",データシート3!$A$1:$AB$1,0),0)/10^3</f>
        <v>78713.823999999979</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4235836.5489999996</v>
      </c>
      <c r="BJ112" s="33">
        <f>(VLOOKUP($BC112&amp;"_"&amp;$AZ$8,データシート3!$A:$AN,MATCH("da_合計",データシート3!$A$1:$AN$1,0),0))/10^3</f>
        <v>2151227.788049004</v>
      </c>
      <c r="BK112" s="33">
        <f t="shared" si="27"/>
        <v>2084608.7609509956</v>
      </c>
      <c r="BL112" s="33">
        <f t="shared" si="28"/>
        <v>0</v>
      </c>
      <c r="BM112" s="33">
        <f t="shared" si="29"/>
        <v>2084608.7609509956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23342</v>
      </c>
      <c r="AY113" s="18" t="str">
        <f>IF(IFERROR(比較地域マスタ!$AE48,"")=0,"",IFERROR(比較地域マスタ!$AE48,""))</f>
        <v>豊山町</v>
      </c>
      <c r="AZ113" s="16"/>
      <c r="BA113" s="22">
        <v>42</v>
      </c>
      <c r="BB113" s="22">
        <v>1</v>
      </c>
      <c r="BC113" s="18" t="str">
        <f t="shared" si="24"/>
        <v>23342</v>
      </c>
      <c r="BD113" s="18" t="str">
        <f t="shared" si="25"/>
        <v>豊山町</v>
      </c>
      <c r="BE113" s="33">
        <f>VLOOKUP(BC113&amp;"_"&amp;$AZ$9,データシート3!A:AB,MATCH("ea_"&amp;"太陽光（建物系）"&amp;"_年間発電",データシート3!$A$1:$AB$1,0),0)/10^3+VLOOKUP(BC113&amp;"_"&amp;$AZ$9,データシート3!A:AB,MATCH("ea_"&amp;"太陽光（土地系）"&amp;"_年間発電",データシート3!$A$1:$AB$1,0),0)/10^3</f>
        <v>101214.32100000001</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101214.32100000001</v>
      </c>
      <c r="BJ113" s="33">
        <f>(VLOOKUP($BC113&amp;"_"&amp;$AZ$8,データシート3!$A:$AN,MATCH("da_合計",データシート3!$A$1:$AN$1,0),0))/10^3</f>
        <v>169431.49911289001</v>
      </c>
      <c r="BK113" s="33">
        <f t="shared" si="27"/>
        <v>-68217.178112890004</v>
      </c>
      <c r="BL113" s="33">
        <f t="shared" si="28"/>
        <v>-68217.178112890004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23238</v>
      </c>
      <c r="AY114" s="18" t="str">
        <f>IF(IFERROR(比較地域マスタ!$AE49,"")=0,"",IFERROR(比較地域マスタ!$AE49,""))</f>
        <v>長久手市</v>
      </c>
      <c r="AZ114" s="16"/>
      <c r="BA114" s="22">
        <v>43</v>
      </c>
      <c r="BB114" s="22">
        <v>1</v>
      </c>
      <c r="BC114" s="18" t="str">
        <f t="shared" si="24"/>
        <v>23238</v>
      </c>
      <c r="BD114" s="18" t="str">
        <f t="shared" si="25"/>
        <v>長久手市</v>
      </c>
      <c r="BE114" s="33">
        <f>VLOOKUP(BC114&amp;"_"&amp;$AZ$9,データシート3!A:AB,MATCH("ea_"&amp;"太陽光（建物系）"&amp;"_年間発電",データシート3!$A$1:$AB$1,0),0)/10^3+VLOOKUP(BC114&amp;"_"&amp;$AZ$9,データシート3!A:AB,MATCH("ea_"&amp;"太陽光（土地系）"&amp;"_年間発電",データシート3!$A$1:$AB$1,0),0)/10^3</f>
        <v>280595.16499999998</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280595.16499999998</v>
      </c>
      <c r="BJ114" s="33">
        <f>(VLOOKUP($BC114&amp;"_"&amp;$AZ$8,データシート3!$A:$AN,MATCH("da_合計",データシート3!$A$1:$AN$1,0),0))/10^3</f>
        <v>283475.62071442272</v>
      </c>
      <c r="BK114" s="33">
        <f t="shared" si="27"/>
        <v>-2880.4557144227438</v>
      </c>
      <c r="BL114" s="33">
        <f t="shared" si="28"/>
        <v>-2880.4557144227438</v>
      </c>
      <c r="BM114" s="33">
        <f t="shared" si="29"/>
        <v>0</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23100</v>
      </c>
      <c r="AY115" s="18" t="str">
        <f>IF(IFERROR(比較地域マスタ!$AE50,"")=0,"",IFERROR(比較地域マスタ!$AE50,""))</f>
        <v>名古屋市</v>
      </c>
      <c r="AZ115" s="16"/>
      <c r="BA115" s="22">
        <v>44</v>
      </c>
      <c r="BB115" s="22">
        <v>1</v>
      </c>
      <c r="BC115" s="18" t="str">
        <f t="shared" si="24"/>
        <v>23100</v>
      </c>
      <c r="BD115" s="18" t="str">
        <f t="shared" si="25"/>
        <v>名古屋市</v>
      </c>
      <c r="BE115" s="33">
        <f>VLOOKUP(BC115&amp;"_"&amp;$AZ$9,データシート3!A:AB,MATCH("ea_"&amp;"太陽光（建物系）"&amp;"_年間発電",データシート3!$A$1:$AB$1,0),0)/10^3+VLOOKUP(BC115&amp;"_"&amp;$AZ$9,データシート3!A:AB,MATCH("ea_"&amp;"太陽光（土地系）"&amp;"_年間発電",データシート3!$A$1:$AB$1,0),0)/10^3</f>
        <v>6640479.2430000007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6640479.2430000007</v>
      </c>
      <c r="BJ115" s="33">
        <f>(VLOOKUP($BC115&amp;"_"&amp;$AZ$8,データシート3!$A:$AN,MATCH("da_合計",データシート3!$A$1:$AN$1,0),0))/10^3</f>
        <v>14305550.035070203</v>
      </c>
      <c r="BK115" s="33">
        <f t="shared" si="27"/>
        <v>-7665070.7920702025</v>
      </c>
      <c r="BL115" s="33">
        <f t="shared" si="28"/>
        <v>-7665070.7920702025</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23213</v>
      </c>
      <c r="AY116" s="18" t="str">
        <f>IF(IFERROR(比較地域マスタ!$AE51,"")=0,"",IFERROR(比較地域マスタ!$AE51,""))</f>
        <v>西尾市</v>
      </c>
      <c r="AZ116" s="16"/>
      <c r="BA116" s="22">
        <v>45</v>
      </c>
      <c r="BB116" s="22">
        <v>1</v>
      </c>
      <c r="BC116" s="18" t="str">
        <f t="shared" si="24"/>
        <v>23213</v>
      </c>
      <c r="BD116" s="18" t="str">
        <f t="shared" si="25"/>
        <v>西尾市</v>
      </c>
      <c r="BE116" s="33">
        <f>VLOOKUP(BC116&amp;"_"&amp;$AZ$9,データシート3!A:AB,MATCH("ea_"&amp;"太陽光（建物系）"&amp;"_年間発電",データシート3!$A$1:$AB$1,0),0)/10^3+VLOOKUP(BC116&amp;"_"&amp;$AZ$9,データシート3!A:AB,MATCH("ea_"&amp;"太陽光（土地系）"&amp;"_年間発電",データシート3!$A$1:$AB$1,0),0)/10^3</f>
        <v>1855138.598</v>
      </c>
      <c r="BF116" s="33">
        <f>VLOOKUP(BC116&amp;"_"&amp;$AZ$9,データシート3!A:AB,MATCH("ea_"&amp;"風力（陸上）"&amp;"_年間発電",データシート3!$A$1:$AB$1,0),0)/10^3</f>
        <v>108676.19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1963814.7879999999</v>
      </c>
      <c r="BJ116" s="33">
        <f>(VLOOKUP($BC116&amp;"_"&amp;$AZ$8,データシート3!$A:$AN,MATCH("da_合計",データシート3!$A$1:$AN$1,0),0))/10^3</f>
        <v>1255226.4143781527</v>
      </c>
      <c r="BK116" s="33">
        <f t="shared" si="27"/>
        <v>708588.37362184725</v>
      </c>
      <c r="BL116" s="33">
        <f t="shared" si="28"/>
        <v>0</v>
      </c>
      <c r="BM116" s="33">
        <f t="shared" si="29"/>
        <v>708588.37362184725</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23230</v>
      </c>
      <c r="AY117" s="18" t="str">
        <f>IF(IFERROR(比較地域マスタ!$AE52,"")=0,"",IFERROR(比較地域マスタ!$AE52,""))</f>
        <v>日進市</v>
      </c>
      <c r="AZ117" s="16"/>
      <c r="BA117" s="22">
        <v>46</v>
      </c>
      <c r="BB117" s="22">
        <v>1</v>
      </c>
      <c r="BC117" s="18" t="str">
        <f t="shared" si="24"/>
        <v>23230</v>
      </c>
      <c r="BD117" s="18" t="str">
        <f t="shared" si="25"/>
        <v>日進市</v>
      </c>
      <c r="BE117" s="33">
        <f>VLOOKUP(BC117&amp;"_"&amp;$AZ$9,データシート3!A:AB,MATCH("ea_"&amp;"太陽光（建物系）"&amp;"_年間発電",データシート3!$A$1:$AB$1,0),0)/10^3+VLOOKUP(BC117&amp;"_"&amp;$AZ$9,データシート3!A:AB,MATCH("ea_"&amp;"太陽光（土地系）"&amp;"_年間発電",データシート3!$A$1:$AB$1,0),0)/10^3</f>
        <v>507673.75399999996</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593.28399999999999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508267.03799999994</v>
      </c>
      <c r="BJ117" s="33">
        <f>(VLOOKUP($BC117&amp;"_"&amp;$AZ$8,データシート3!$A:$AN,MATCH("da_合計",データシート3!$A$1:$AN$1,0),0))/10^3</f>
        <v>377094.46471446595</v>
      </c>
      <c r="BK117" s="33">
        <f t="shared" si="27"/>
        <v>131172.57328553399</v>
      </c>
      <c r="BL117" s="33">
        <f t="shared" si="28"/>
        <v>0</v>
      </c>
      <c r="BM117" s="33">
        <f t="shared" si="29"/>
        <v>131172.57328553399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23205</v>
      </c>
      <c r="AY118" s="18" t="str">
        <f>IF(IFERROR(比較地域マスタ!$AE53,"")=0,"",IFERROR(比較地域マスタ!$AE53,""))</f>
        <v>半田市</v>
      </c>
      <c r="AZ118" s="16"/>
      <c r="BA118" s="22">
        <v>47</v>
      </c>
      <c r="BB118" s="22">
        <v>1</v>
      </c>
      <c r="BC118" s="18" t="str">
        <f t="shared" si="24"/>
        <v>23205</v>
      </c>
      <c r="BD118" s="18" t="str">
        <f t="shared" si="25"/>
        <v>半田市</v>
      </c>
      <c r="BE118" s="33">
        <f>VLOOKUP(BC118&amp;"_"&amp;$AZ$9,データシート3!A:AB,MATCH("ea_"&amp;"太陽光（建物系）"&amp;"_年間発電",データシート3!$A$1:$AB$1,0),0)/10^3+VLOOKUP(BC118&amp;"_"&amp;$AZ$9,データシート3!A:AB,MATCH("ea_"&amp;"太陽光（土地系）"&amp;"_年間発電",データシート3!$A$1:$AB$1,0),0)/10^3</f>
        <v>828763.95799999998</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828763.95799999998</v>
      </c>
      <c r="BJ118" s="33">
        <f>(VLOOKUP($BC118&amp;"_"&amp;$AZ$8,データシート3!$A:$AN,MATCH("da_合計",データシート3!$A$1:$AN$1,0),0))/10^3</f>
        <v>961466.20237945975</v>
      </c>
      <c r="BK118" s="33">
        <f t="shared" si="27"/>
        <v>-132702.24437945976</v>
      </c>
      <c r="BL118" s="33">
        <f t="shared" si="28"/>
        <v>-132702.24437945976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23442</v>
      </c>
      <c r="AY119" s="18" t="str">
        <f>IF(IFERROR(比較地域マスタ!$AE54,"")=0,"",IFERROR(比較地域マスタ!$AE54,""))</f>
        <v>東浦町</v>
      </c>
      <c r="AZ119" s="16"/>
      <c r="BA119" s="22">
        <v>48</v>
      </c>
      <c r="BB119" s="22">
        <v>1</v>
      </c>
      <c r="BC119" s="18" t="str">
        <f>AX119</f>
        <v>23442</v>
      </c>
      <c r="BD119" s="18" t="str">
        <f t="shared" si="25"/>
        <v>東浦町</v>
      </c>
      <c r="BE119" s="33">
        <f>VLOOKUP(BC119&amp;"_"&amp;$AZ$9,データシート3!A:AB,MATCH("ea_"&amp;"太陽光（建物系）"&amp;"_年間発電",データシート3!$A$1:$AB$1,0),0)/10^3+VLOOKUP(BC119&amp;"_"&amp;$AZ$9,データシート3!A:AB,MATCH("ea_"&amp;"太陽光（土地系）"&amp;"_年間発電",データシート3!$A$1:$AB$1,0),0)/10^3</f>
        <v>538385.19900000002</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538385.19900000002</v>
      </c>
      <c r="BJ119" s="33">
        <f>(VLOOKUP($BC119&amp;"_"&amp;$AZ$8,データシート3!$A:$AN,MATCH("da_合計",データシート3!$A$1:$AN$1,0),0))/10^3</f>
        <v>235686.66048723928</v>
      </c>
      <c r="BK119" s="33">
        <f t="shared" si="27"/>
        <v>302698.53851276077</v>
      </c>
      <c r="BL119" s="33">
        <f t="shared" si="28"/>
        <v>0</v>
      </c>
      <c r="BM119" s="33">
        <f t="shared" si="29"/>
        <v>302698.53851276077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23362</v>
      </c>
      <c r="AY120" s="18" t="str">
        <f>IF(IFERROR(比較地域マスタ!$AE55,"")=0,"",IFERROR(比較地域マスタ!$AE55,""))</f>
        <v>扶桑町</v>
      </c>
      <c r="AZ120" s="16"/>
      <c r="BA120" s="22">
        <v>49</v>
      </c>
      <c r="BB120" s="22">
        <v>1</v>
      </c>
      <c r="BC120" s="18" t="str">
        <f t="shared" si="24"/>
        <v>23362</v>
      </c>
      <c r="BD120" s="18" t="str">
        <f t="shared" si="25"/>
        <v>扶桑町</v>
      </c>
      <c r="BE120" s="33">
        <f>VLOOKUP(BC120&amp;"_"&amp;$AZ$9,データシート3!A:AB,MATCH("ea_"&amp;"太陽光（建物系）"&amp;"_年間発電",データシート3!$A$1:$AB$1,0),0)/10^3+VLOOKUP(BC120&amp;"_"&amp;$AZ$9,データシート3!A:AB,MATCH("ea_"&amp;"太陽光（土地系）"&amp;"_年間発電",データシート3!$A$1:$AB$1,0),0)/10^3</f>
        <v>199688.68399999998</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199688.68399999998</v>
      </c>
      <c r="BJ120" s="33">
        <f>(VLOOKUP($BC120&amp;"_"&amp;$AZ$8,データシート3!$A:$AN,MATCH("da_合計",データシート3!$A$1:$AN$1,0),0))/10^3</f>
        <v>129009.54634483649</v>
      </c>
      <c r="BK120" s="33">
        <f t="shared" si="27"/>
        <v>70679.137655163489</v>
      </c>
      <c r="BL120" s="33">
        <f t="shared" si="28"/>
        <v>0</v>
      </c>
      <c r="BM120" s="33">
        <f t="shared" si="29"/>
        <v>70679.137655163489</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23209</v>
      </c>
      <c r="AY121" s="18" t="str">
        <f>IF(IFERROR(比較地域マスタ!$AE56,"")=0,"",IFERROR(比較地域マスタ!$AE56,""))</f>
        <v>碧南市</v>
      </c>
      <c r="AZ121" s="16"/>
      <c r="BA121" s="22">
        <v>50</v>
      </c>
      <c r="BB121" s="22">
        <v>1</v>
      </c>
      <c r="BC121" s="18" t="str">
        <f t="shared" si="24"/>
        <v>23209</v>
      </c>
      <c r="BD121" s="18" t="str">
        <f t="shared" si="25"/>
        <v>碧南市</v>
      </c>
      <c r="BE121" s="33">
        <f>VLOOKUP(BC121&amp;"_"&amp;$AZ$9,データシート3!A:AB,MATCH("ea_"&amp;"太陽光（建物系）"&amp;"_年間発電",データシート3!$A$1:$AB$1,0),0)/10^3+VLOOKUP(BC121&amp;"_"&amp;$AZ$9,データシート3!A:AB,MATCH("ea_"&amp;"太陽光（土地系）"&amp;"_年間発電",データシート3!$A$1:$AB$1,0),0)/10^3</f>
        <v>596919.2350000001</v>
      </c>
      <c r="BF121" s="33">
        <f>VLOOKUP(BC121&amp;"_"&amp;$AZ$9,データシート3!A:AB,MATCH("ea_"&amp;"風力（陸上）"&amp;"_年間発電",データシート3!$A$1:$AB$1,0),0)/10^3</f>
        <v>1984.596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598903.83100000012</v>
      </c>
      <c r="BJ121" s="33">
        <f>(VLOOKUP($BC121&amp;"_"&amp;$AZ$8,データシート3!$A:$AN,MATCH("da_合計",データシート3!$A$1:$AN$1,0),0))/10^3</f>
        <v>610606.64909273165</v>
      </c>
      <c r="BK121" s="33">
        <f t="shared" si="27"/>
        <v>-11702.818092731526</v>
      </c>
      <c r="BL121" s="33">
        <f t="shared" si="28"/>
        <v>-11702.818092731526</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23445</v>
      </c>
      <c r="AY122" s="18" t="str">
        <f>IF(IFERROR(比較地域マスタ!$AE57,"")=0,"",IFERROR(比較地域マスタ!$AE57,""))</f>
        <v>南知多町</v>
      </c>
      <c r="AZ122" s="16"/>
      <c r="BA122" s="22">
        <v>51</v>
      </c>
      <c r="BB122" s="22">
        <v>1</v>
      </c>
      <c r="BC122" s="18" t="str">
        <f t="shared" si="24"/>
        <v>23445</v>
      </c>
      <c r="BD122" s="18" t="str">
        <f t="shared" si="25"/>
        <v>南知多町</v>
      </c>
      <c r="BE122" s="33">
        <f>VLOOKUP(BC122&amp;"_"&amp;$AZ$9,データシート3!A:AB,MATCH("ea_"&amp;"太陽光（建物系）"&amp;"_年間発電",データシート3!$A$1:$AB$1,0),0)/10^3+VLOOKUP(BC122&amp;"_"&amp;$AZ$9,データシート3!A:AB,MATCH("ea_"&amp;"太陽光（土地系）"&amp;"_年間発電",データシート3!$A$1:$AB$1,0),0)/10^3</f>
        <v>401749.23800000001</v>
      </c>
      <c r="BF122" s="33">
        <f>VLOOKUP(BC122&amp;"_"&amp;$AZ$9,データシート3!A:AB,MATCH("ea_"&amp;"風力（陸上）"&amp;"_年間発電",データシート3!$A$1:$AB$1,0),0)/10^3</f>
        <v>10147.773999999999</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121.41400000000002</v>
      </c>
      <c r="BI122" s="33">
        <f t="shared" si="26"/>
        <v>412018.42599999998</v>
      </c>
      <c r="BJ122" s="33">
        <f>(VLOOKUP($BC122&amp;"_"&amp;$AZ$8,データシート3!$A:$AN,MATCH("da_合計",データシート3!$A$1:$AN$1,0),0))/10^3</f>
        <v>73867.259067969222</v>
      </c>
      <c r="BK122" s="33">
        <f t="shared" si="27"/>
        <v>338151.16693203076</v>
      </c>
      <c r="BL122" s="33">
        <f t="shared" si="28"/>
        <v>0</v>
      </c>
      <c r="BM122" s="33">
        <f t="shared" si="29"/>
        <v>338151.16693203076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23446</v>
      </c>
      <c r="AY123" s="18" t="str">
        <f>IF(IFERROR(比較地域マスタ!$AE58,"")=0,"",IFERROR(比較地域マスタ!$AE58,""))</f>
        <v>美浜町</v>
      </c>
      <c r="AZ123" s="16"/>
      <c r="BA123" s="22">
        <v>52</v>
      </c>
      <c r="BB123" s="22">
        <v>1</v>
      </c>
      <c r="BC123" s="18" t="str">
        <f t="shared" si="24"/>
        <v>23446</v>
      </c>
      <c r="BD123" s="18" t="str">
        <f t="shared" si="25"/>
        <v>美浜町</v>
      </c>
      <c r="BE123" s="33">
        <f>VLOOKUP(BC123&amp;"_"&amp;$AZ$9,データシート3!A:AB,MATCH("ea_"&amp;"太陽光（建物系）"&amp;"_年間発電",データシート3!$A$1:$AB$1,0),0)/10^3+VLOOKUP(BC123&amp;"_"&amp;$AZ$9,データシート3!A:AB,MATCH("ea_"&amp;"太陽光（土地系）"&amp;"_年間発電",データシート3!$A$1:$AB$1,0),0)/10^3</f>
        <v>461027.06199999998</v>
      </c>
      <c r="BF123" s="33">
        <f>VLOOKUP(BC123&amp;"_"&amp;$AZ$9,データシート3!A:AB,MATCH("ea_"&amp;"風力（陸上）"&amp;"_年間発電",データシート3!$A$1:$AB$1,0),0)/10^3</f>
        <v>65945.349000000002</v>
      </c>
      <c r="BG123" s="33">
        <f>VLOOKUP(BC123&amp;"_"&amp;$AZ$9,データシート3!A:AB,MATCH("ea_"&amp;"中小水（河川）"&amp;"_年間発電",データシート3!$A$1:$AB$1,0),0)/10^3+VLOOKUP(BC123&amp;"_"&amp;$AZ$9,データシート3!A:AB,MATCH("ea_"&amp;"中小水（農業用水路）"&amp;"_年間発電",データシート3!$A$1:$AB$1,0),0)/10^3</f>
        <v>94.70999999999998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2.9430000000000001</v>
      </c>
      <c r="BI123" s="33">
        <f t="shared" si="26"/>
        <v>527070.0639999999</v>
      </c>
      <c r="BJ123" s="33">
        <f>(VLOOKUP($BC123&amp;"_"&amp;$AZ$8,データシート3!$A:$AN,MATCH("da_合計",データシート3!$A$1:$AN$1,0),0))/10^3</f>
        <v>118328.06213220625</v>
      </c>
      <c r="BK123" s="33">
        <f t="shared" si="27"/>
        <v>408742.00186779362</v>
      </c>
      <c r="BL123" s="33">
        <f t="shared" si="28"/>
        <v>0</v>
      </c>
      <c r="BM123" s="33">
        <f t="shared" si="29"/>
        <v>408742.00186779362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23236</v>
      </c>
      <c r="AY124" s="18" t="str">
        <f>IF(IFERROR(比較地域マスタ!$AE59,"")=0,"",IFERROR(比較地域マスタ!$AE59,""))</f>
        <v>みよし市</v>
      </c>
      <c r="AZ124" s="16"/>
      <c r="BA124" s="22">
        <v>53</v>
      </c>
      <c r="BB124" s="22">
        <v>1</v>
      </c>
      <c r="BC124" s="18" t="str">
        <f t="shared" si="24"/>
        <v>23236</v>
      </c>
      <c r="BD124" s="18" t="str">
        <f t="shared" si="25"/>
        <v>みよし市</v>
      </c>
      <c r="BE124" s="33">
        <f>VLOOKUP(BC124&amp;"_"&amp;$AZ$9,データシート3!A:AB,MATCH("ea_"&amp;"太陽光（建物系）"&amp;"_年間発電",データシート3!$A$1:$AB$1,0),0)/10^3+VLOOKUP(BC124&amp;"_"&amp;$AZ$9,データシート3!A:AB,MATCH("ea_"&amp;"太陽光（土地系）"&amp;"_年間発電",データシート3!$A$1:$AB$1,0),0)/10^3</f>
        <v>619852.26699999999</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619852.26699999999</v>
      </c>
      <c r="BJ124" s="33">
        <f>(VLOOKUP($BC124&amp;"_"&amp;$AZ$8,データシート3!$A:$AN,MATCH("da_合計",データシート3!$A$1:$AN$1,0),0))/10^3</f>
        <v>639637.67016677675</v>
      </c>
      <c r="BK124" s="33">
        <f t="shared" si="27"/>
        <v>-19785.403166776756</v>
      </c>
      <c r="BL124" s="33">
        <f t="shared" si="28"/>
        <v>-19785.403166776756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23235</v>
      </c>
      <c r="AY125" s="18" t="str">
        <f>IF(IFERROR(比較地域マスタ!$AE60,"")=0,"",IFERROR(比較地域マスタ!$AE60,""))</f>
        <v>弥富市</v>
      </c>
      <c r="AZ125" s="16"/>
      <c r="BA125" s="22">
        <v>54</v>
      </c>
      <c r="BB125" s="22">
        <v>1</v>
      </c>
      <c r="BC125" s="18" t="str">
        <f t="shared" si="24"/>
        <v>23235</v>
      </c>
      <c r="BD125" s="18" t="str">
        <f t="shared" si="25"/>
        <v>弥富市</v>
      </c>
      <c r="BE125" s="33">
        <f>VLOOKUP(BC125&amp;"_"&amp;$AZ$9,データシート3!A:AB,MATCH("ea_"&amp;"太陽光（建物系）"&amp;"_年間発電",データシート3!$A$1:$AB$1,0),0)/10^3+VLOOKUP(BC125&amp;"_"&amp;$AZ$9,データシート3!A:AB,MATCH("ea_"&amp;"太陽光（土地系）"&amp;"_年間発電",データシート3!$A$1:$AB$1,0),0)/10^3</f>
        <v>418036.39799999999</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1.9619999999999997</v>
      </c>
      <c r="BI125" s="33">
        <f t="shared" si="26"/>
        <v>418038.36</v>
      </c>
      <c r="BJ125" s="33">
        <f>(VLOOKUP($BC125&amp;"_"&amp;$AZ$8,データシート3!$A:$AN,MATCH("da_合計",データシート3!$A$1:$AN$1,0),0))/10^3</f>
        <v>258152.86036967221</v>
      </c>
      <c r="BK125" s="33">
        <f t="shared" si="27"/>
        <v>159885.49963032777</v>
      </c>
      <c r="BL125" s="33">
        <f t="shared" si="28"/>
        <v>0</v>
      </c>
      <c r="BM125" s="33">
        <f t="shared" si="29"/>
        <v>159885.49963032777</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豊山町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23342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3</v>
      </c>
      <c r="H7" s="701">
        <f t="shared" si="0"/>
        <v>3</v>
      </c>
      <c r="I7" s="701">
        <f t="shared" si="0"/>
        <v>3</v>
      </c>
      <c r="J7" s="701">
        <f t="shared" si="0"/>
        <v>3</v>
      </c>
      <c r="K7" s="702">
        <f t="shared" si="0"/>
        <v>3</v>
      </c>
      <c r="L7" s="702">
        <f t="shared" si="0"/>
        <v>3</v>
      </c>
      <c r="M7" s="702">
        <f t="shared" si="0"/>
        <v>3</v>
      </c>
      <c r="N7" s="702">
        <f t="shared" si="0"/>
        <v>3</v>
      </c>
      <c r="O7" s="702">
        <f>SUM(O8:O13)</f>
        <v>3</v>
      </c>
      <c r="P7" s="702">
        <f t="shared" si="0"/>
        <v>3</v>
      </c>
      <c r="Q7" s="703">
        <f>SUM(Q8:Q13)</f>
        <v>3</v>
      </c>
      <c r="R7" s="909">
        <f t="shared" si="0"/>
        <v>26.509</v>
      </c>
      <c r="S7" s="910">
        <f t="shared" si="0"/>
        <v>23.59</v>
      </c>
      <c r="T7" s="910">
        <f t="shared" si="0"/>
        <v>23.490000000000002</v>
      </c>
      <c r="U7" s="910">
        <f t="shared" si="0"/>
        <v>25.466000000000001</v>
      </c>
      <c r="V7" s="910">
        <f t="shared" si="0"/>
        <v>28.829000000000001</v>
      </c>
      <c r="W7" s="910">
        <f t="shared" si="0"/>
        <v>30.442999999999998</v>
      </c>
      <c r="X7" s="910">
        <f t="shared" si="0"/>
        <v>33.915999999999997</v>
      </c>
      <c r="Y7" s="910">
        <f t="shared" si="0"/>
        <v>33.494</v>
      </c>
      <c r="Z7" s="910">
        <f>SUM(Z8:Z13)</f>
        <v>30.117000000000001</v>
      </c>
      <c r="AA7" s="910">
        <f>SUM(AA8:AA13)</f>
        <v>24.625</v>
      </c>
      <c r="AB7" s="911">
        <f t="shared" si="0"/>
        <v>22.672000000000001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16.437999999999999</v>
      </c>
      <c r="S10" s="916">
        <f>VLOOKUP($D$3&amp;"_"&amp;S$3,データシート1!$A:$BU,MATCH($R$2&amp;"_"&amp;$C10,データシート1!$A$1:$BU$1,0),0)</f>
        <v>14.695</v>
      </c>
      <c r="T10" s="916">
        <f>VLOOKUP($D$3&amp;"_"&amp;T$3,データシート1!$A:$BU,MATCH($R$2&amp;"_"&amp;$C10,データシート1!$A$1:$BU$1,0),0)</f>
        <v>14.28</v>
      </c>
      <c r="U10" s="916">
        <f>VLOOKUP($D$3&amp;"_"&amp;U$3,データシート1!$A:$BU,MATCH($R$2&amp;"_"&amp;$C10,データシート1!$A$1:$BU$1,0),0)</f>
        <v>15.885</v>
      </c>
      <c r="V10" s="916">
        <f>VLOOKUP($D$3&amp;"_"&amp;V$3,データシート1!$A:$BU,MATCH($R$2&amp;"_"&amp;$C10,データシート1!$A$1:$BU$1,0),0)</f>
        <v>18.954000000000001</v>
      </c>
      <c r="W10" s="916">
        <f>VLOOKUP($D$3&amp;"_"&amp;W$3,データシート1!$A:$BU,MATCH($R$2&amp;"_"&amp;$C10,データシート1!$A$1:$BU$1,0),0)</f>
        <v>21.161999999999999</v>
      </c>
      <c r="X10" s="916">
        <f>VLOOKUP($D$3&amp;"_"&amp;X$3,データシート1!$A:$BU,MATCH($R$2&amp;"_"&amp;$C10,データシート1!$A$1:$BU$1,0),0)</f>
        <v>25.077000000000002</v>
      </c>
      <c r="Y10" s="916">
        <f>VLOOKUP($D$3&amp;"_"&amp;Y$3,データシート1!$A:$BU,MATCH($R$2&amp;"_"&amp;$C10,データシート1!$A$1:$BU$1,0),0)</f>
        <v>24.872</v>
      </c>
      <c r="Z10" s="916">
        <f>VLOOKUP($D$3&amp;"_"&amp;Z$3,データシート1!$A:$BU,MATCH($R$2&amp;"_"&amp;$C10,データシート1!$A$1:$BU$1,0),0)</f>
        <v>23.161000000000001</v>
      </c>
      <c r="AA10" s="916">
        <f>VLOOKUP($D$3&amp;"_"&amp;AA$3,データシート1!$A:$BU,MATCH($R$2&amp;"_"&amp;$C10,データシート1!$A$1:$BU$1,0),0)</f>
        <v>18.382999999999999</v>
      </c>
      <c r="AB10" s="917">
        <f>VLOOKUP($D$3&amp;"_"&amp;AB$3,データシート1!$A:$BU,MATCH($R$2&amp;"_"&amp;$C10,データシート1!$A$1:$BU$1,0),0)</f>
        <v>16.606000000000002</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10.071</v>
      </c>
      <c r="S11" s="916">
        <f>VLOOKUP($D$3&amp;"_"&amp;S$3,データシート1!$A:$BU,MATCH($R$2&amp;"_"&amp;$C11,データシート1!$A$1:$BU$1,0),0)</f>
        <v>8.8949999999999996</v>
      </c>
      <c r="T11" s="916">
        <f>VLOOKUP($D$3&amp;"_"&amp;T$3,データシート1!$A:$BU,MATCH($R$2&amp;"_"&amp;$C11,データシート1!$A$1:$BU$1,0),0)</f>
        <v>9.2100000000000009</v>
      </c>
      <c r="U11" s="916">
        <f>VLOOKUP($D$3&amp;"_"&amp;U$3,データシート1!$A:$BU,MATCH($R$2&amp;"_"&amp;$C11,データシート1!$A$1:$BU$1,0),0)</f>
        <v>9.5809999999999995</v>
      </c>
      <c r="V11" s="916">
        <f>VLOOKUP($D$3&amp;"_"&amp;V$3,データシート1!$A:$BU,MATCH($R$2&amp;"_"&amp;$C11,データシート1!$A$1:$BU$1,0),0)</f>
        <v>9.875</v>
      </c>
      <c r="W11" s="916">
        <f>VLOOKUP($D$3&amp;"_"&amp;W$3,データシート1!$A:$BU,MATCH($R$2&amp;"_"&amp;$C11,データシート1!$A$1:$BU$1,0),0)</f>
        <v>9.2809999999999988</v>
      </c>
      <c r="X11" s="916">
        <f>VLOOKUP($D$3&amp;"_"&amp;X$3,データシート1!$A:$BU,MATCH($R$2&amp;"_"&amp;$C11,データシート1!$A$1:$BU$1,0),0)</f>
        <v>8.8389999999999986</v>
      </c>
      <c r="Y11" s="916">
        <f>VLOOKUP($D$3&amp;"_"&amp;Y$3,データシート1!$A:$BU,MATCH($R$2&amp;"_"&amp;$C11,データシート1!$A$1:$BU$1,0),0)</f>
        <v>8.6219999999999999</v>
      </c>
      <c r="Z11" s="916">
        <f>VLOOKUP($D$3&amp;"_"&amp;Z$3,データシート1!$A:$BU,MATCH($R$2&amp;"_"&amp;$C11,データシート1!$A$1:$BU$1,0),0)</f>
        <v>6.9559999999999995</v>
      </c>
      <c r="AA11" s="916">
        <f>VLOOKUP($D$3&amp;"_"&amp;AA$3,データシート1!$A:$BU,MATCH($R$2&amp;"_"&amp;$C11,データシート1!$A$1:$BU$1,0),0)</f>
        <v>6.242</v>
      </c>
      <c r="AB11" s="917">
        <f>VLOOKUP($D$3&amp;"_"&amp;AB$3,データシート1!$A:$BU,MATCH($R$2&amp;"_"&amp;$C11,データシート1!$A$1:$BU$1,0),0)</f>
        <v>6.0659999999999998</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16.437999999999999</v>
      </c>
      <c r="S26" s="925">
        <f>VLOOKUP($D$3&amp;"_"&amp;S$3,データシート2!$A:$SI,MATCH($R$2&amp;"_"&amp;$B26,データシート2!$A$1:$SI$1,0),0)</f>
        <v>14.695</v>
      </c>
      <c r="T26" s="925">
        <f>VLOOKUP($D$3&amp;"_"&amp;T$3,データシート2!$A:$SI,MATCH($R$2&amp;"_"&amp;$B26,データシート2!$A$1:$SI$1,0),0)</f>
        <v>14.28</v>
      </c>
      <c r="U26" s="925">
        <f>VLOOKUP($D$3&amp;"_"&amp;U$3,データシート2!$A:$SI,MATCH($R$2&amp;"_"&amp;$B26,データシート2!$A$1:$SI$1,0),0)</f>
        <v>15.885</v>
      </c>
      <c r="V26" s="925">
        <f>VLOOKUP($D$3&amp;"_"&amp;V$3,データシート2!$A:$SI,MATCH($R$2&amp;"_"&amp;$B26,データシート2!$A$1:$SI$1,0),0)</f>
        <v>18.954000000000001</v>
      </c>
      <c r="W26" s="925">
        <f>VLOOKUP($D$3&amp;"_"&amp;W$3,データシート2!$A:$SI,MATCH($R$2&amp;"_"&amp;$B26,データシート2!$A$1:$SI$1,0),0)</f>
        <v>21.161999999999999</v>
      </c>
      <c r="X26" s="925">
        <f>VLOOKUP($D$3&amp;"_"&amp;X$3,データシート2!$A:$SI,MATCH($R$2&amp;"_"&amp;$B26,データシート2!$A$1:$SI$1,0),0)</f>
        <v>25.077000000000002</v>
      </c>
      <c r="Y26" s="925">
        <f>VLOOKUP($D$3&amp;"_"&amp;Y$3,データシート2!$A:$SI,MATCH($R$2&amp;"_"&amp;$B26,データシート2!$A$1:$SI$1,0),0)</f>
        <v>24.872</v>
      </c>
      <c r="Z26" s="925">
        <f>VLOOKUP($D$3&amp;"_"&amp;Z$3,データシート2!$A:$SI,MATCH($R$2&amp;"_"&amp;$B26,データシート2!$A$1:$SI$1,0),0)</f>
        <v>23.161000000000001</v>
      </c>
      <c r="AA26" s="925">
        <f>VLOOKUP($D$3&amp;"_"&amp;AA$3,データシート2!$A:$SI,MATCH($R$2&amp;"_"&amp;$B26,データシート2!$A$1:$SI$1,0),0)</f>
        <v>18.382999999999999</v>
      </c>
      <c r="AB26" s="926">
        <f>VLOOKUP($D$3&amp;"_"&amp;AB$3,データシート2!$A:$SI,MATCH($R$2&amp;"_"&amp;$B26,データシート2!$A$1:$SI$1,0),0)</f>
        <v>16.606000000000002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16.437999999999999</v>
      </c>
      <c r="S51" s="938">
        <f>VLOOKUP($D$3&amp;"_"&amp;S$3,データシート2!$A:$SI,MATCH($R$2&amp;"_"&amp;$C51,データシート2!$A$1:$SI$1,0),0)</f>
        <v>14.695</v>
      </c>
      <c r="T51" s="938">
        <f>VLOOKUP($D$3&amp;"_"&amp;T$3,データシート2!$A:$SI,MATCH($R$2&amp;"_"&amp;$C51,データシート2!$A$1:$SI$1,0),0)</f>
        <v>14.28</v>
      </c>
      <c r="U51" s="938">
        <f>VLOOKUP($D$3&amp;"_"&amp;U$3,データシート2!$A:$SI,MATCH($R$2&amp;"_"&amp;$C51,データシート2!$A$1:$SI$1,0),0)</f>
        <v>15.885</v>
      </c>
      <c r="V51" s="938">
        <f>VLOOKUP($D$3&amp;"_"&amp;V$3,データシート2!$A:$SI,MATCH($R$2&amp;"_"&amp;$C51,データシート2!$A$1:$SI$1,0),0)</f>
        <v>18.954000000000001</v>
      </c>
      <c r="W51" s="938">
        <f>VLOOKUP($D$3&amp;"_"&amp;W$3,データシート2!$A:$SI,MATCH($R$2&amp;"_"&amp;$C51,データシート2!$A$1:$SI$1,0),0)</f>
        <v>21.161999999999999</v>
      </c>
      <c r="X51" s="938">
        <f>VLOOKUP($D$3&amp;"_"&amp;X$3,データシート2!$A:$SI,MATCH($R$2&amp;"_"&amp;$C51,データシート2!$A$1:$SI$1,0),0)</f>
        <v>25.077000000000002</v>
      </c>
      <c r="Y51" s="938">
        <f>VLOOKUP($D$3&amp;"_"&amp;Y$3,データシート2!$A:$SI,MATCH($R$2&amp;"_"&amp;$C51,データシート2!$A$1:$SI$1,0),0)</f>
        <v>24.872</v>
      </c>
      <c r="Z51" s="938">
        <f>VLOOKUP($D$3&amp;"_"&amp;Z$3,データシート2!$A:$SI,MATCH($R$2&amp;"_"&amp;$C51,データシート2!$A$1:$SI$1,0),0)</f>
        <v>23.161000000000001</v>
      </c>
      <c r="AA51" s="938">
        <f>VLOOKUP($D$3&amp;"_"&amp;AA$3,データシート2!$A:$SI,MATCH($R$2&amp;"_"&amp;$C51,データシート2!$A$1:$SI$1,0),0)</f>
        <v>18.382999999999999</v>
      </c>
      <c r="AB51" s="939">
        <f>VLOOKUP($D$3&amp;"_"&amp;AB$3,データシート2!$A:$SI,MATCH($R$2&amp;"_"&amp;$C51,データシート2!$A$1:$SI$1,0),0)</f>
        <v>16.606000000000002</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4.9409999999999998</v>
      </c>
      <c r="S77" s="925">
        <f>VLOOKUP($D$3&amp;"_"&amp;S$3,データシート2!$A:$SI,MATCH($R$2&amp;"_"&amp;$B77,データシート2!$A$1:$SI$1,0),0)</f>
        <v>4.9649999999999999</v>
      </c>
      <c r="T77" s="925">
        <f>VLOOKUP($D$3&amp;"_"&amp;T$3,データシート2!$A:$SI,MATCH($R$2&amp;"_"&amp;$B77,データシート2!$A$1:$SI$1,0),0)</f>
        <v>5.03</v>
      </c>
      <c r="U77" s="925">
        <f>VLOOKUP($D$3&amp;"_"&amp;U$3,データシート2!$A:$SI,MATCH($R$2&amp;"_"&amp;$B77,データシート2!$A$1:$SI$1,0),0)</f>
        <v>4.8609999999999998</v>
      </c>
      <c r="V77" s="925">
        <f>VLOOKUP($D$3&amp;"_"&amp;V$3,データシート2!$A:$SI,MATCH($R$2&amp;"_"&amp;$B77,データシート2!$A$1:$SI$1,0),0)</f>
        <v>4.7229999999999999</v>
      </c>
      <c r="W77" s="925">
        <f>VLOOKUP($D$3&amp;"_"&amp;W$3,データシート2!$A:$SI,MATCH($R$2&amp;"_"&amp;$B77,データシート2!$A$1:$SI$1,0),0)</f>
        <v>4.875</v>
      </c>
      <c r="X77" s="925">
        <f>VLOOKUP($D$3&amp;"_"&amp;X$3,データシート2!$A:$SI,MATCH($R$2&amp;"_"&amp;$B77,データシート2!$A$1:$SI$1,0),0)</f>
        <v>4.7919999999999998</v>
      </c>
      <c r="Y77" s="925">
        <f>VLOOKUP($D$3&amp;"_"&amp;Y$3,データシート2!$A:$SI,MATCH($R$2&amp;"_"&amp;$B77,データシート2!$A$1:$SI$1,0),0)</f>
        <v>4.1959999999999997</v>
      </c>
      <c r="Z77" s="925">
        <f>VLOOKUP($D$3&amp;"_"&amp;Z$3,データシート2!$A:$SI,MATCH($R$2&amp;"_"&amp;$B77,データシート2!$A$1:$SI$1,0),0)</f>
        <v>3.552</v>
      </c>
      <c r="AA77" s="925">
        <f>VLOOKUP($D$3&amp;"_"&amp;AA$3,データシート2!$A:$SI,MATCH($R$2&amp;"_"&amp;$B77,データシート2!$A$1:$SI$1,0),0)</f>
        <v>3.137</v>
      </c>
      <c r="AB77" s="926">
        <f>VLOOKUP($D$3&amp;"_"&amp;AB$3,データシート2!$A:$SI,MATCH($R$2&amp;"_"&amp;$B77,データシート2!$A$1:$SI$1,0),0)</f>
        <v>2.9889999999999999</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4.9409999999999998</v>
      </c>
      <c r="S84" s="938">
        <f>VLOOKUP($D$3&amp;"_"&amp;S$3,データシート2!$A:$SI,MATCH($R$2&amp;"_"&amp;$C84,データシート2!$A$1:$SI$1,0),0)</f>
        <v>4.9649999999999999</v>
      </c>
      <c r="T84" s="938">
        <f>VLOOKUP($D$3&amp;"_"&amp;T$3,データシート2!$A:$SI,MATCH($R$2&amp;"_"&amp;$C84,データシート2!$A$1:$SI$1,0),0)</f>
        <v>5.03</v>
      </c>
      <c r="U84" s="938">
        <f>VLOOKUP($D$3&amp;"_"&amp;U$3,データシート2!$A:$SI,MATCH($R$2&amp;"_"&amp;$C84,データシート2!$A$1:$SI$1,0),0)</f>
        <v>4.8609999999999998</v>
      </c>
      <c r="V84" s="938">
        <f>VLOOKUP($D$3&amp;"_"&amp;V$3,データシート2!$A:$SI,MATCH($R$2&amp;"_"&amp;$C84,データシート2!$A$1:$SI$1,0),0)</f>
        <v>4.7229999999999999</v>
      </c>
      <c r="W84" s="938">
        <f>VLOOKUP($D$3&amp;"_"&amp;W$3,データシート2!$A:$SI,MATCH($R$2&amp;"_"&amp;$C84,データシート2!$A$1:$SI$1,0),0)</f>
        <v>4.875</v>
      </c>
      <c r="X84" s="938">
        <f>VLOOKUP($D$3&amp;"_"&amp;X$3,データシート2!$A:$SI,MATCH($R$2&amp;"_"&amp;$C84,データシート2!$A$1:$SI$1,0),0)</f>
        <v>4.7919999999999998</v>
      </c>
      <c r="Y84" s="938">
        <f>VLOOKUP($D$3&amp;"_"&amp;Y$3,データシート2!$A:$SI,MATCH($R$2&amp;"_"&amp;$C84,データシート2!$A$1:$SI$1,0),0)</f>
        <v>4.1959999999999997</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1</v>
      </c>
      <c r="P86" s="767">
        <f>VLOOKUP($D$3&amp;"_"&amp;P$3,データシート2!$A:$SI,MATCH($G$2&amp;"_"&amp;$C86,データシート2!$A$1:$SI$1,0),0)</f>
        <v>1</v>
      </c>
      <c r="Q86" s="768">
        <f>VLOOKUP($D$3&amp;"_"&amp;Q$3,データシート2!$A:$SI,MATCH($G$2&amp;"_"&amp;$C86,データシート2!$A$1:$SI$1,0),0)</f>
        <v>1</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3.552</v>
      </c>
      <c r="AA86" s="938">
        <f>VLOOKUP($D$3&amp;"_"&amp;AA$3,データシート2!$A:$SI,MATCH($R$2&amp;"_"&amp;$C86,データシート2!$A$1:$SI$1,0),0)</f>
        <v>3.137</v>
      </c>
      <c r="AB86" s="939">
        <f>VLOOKUP($D$3&amp;"_"&amp;AB$3,データシート2!$A:$SI,MATCH($R$2&amp;"_"&amp;$C86,データシート2!$A$1:$SI$1,0),0)</f>
        <v>2.9889999999999999</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5.13</v>
      </c>
      <c r="S124" s="925">
        <f>VLOOKUP($D$3&amp;"_"&amp;S$3,データシート2!$A:$SI,MATCH($R$2&amp;"_"&amp;$B124,データシート2!$A$1:$SI$1,0),0)</f>
        <v>3.93</v>
      </c>
      <c r="T124" s="925">
        <f>VLOOKUP($D$3&amp;"_"&amp;T$3,データシート2!$A:$SI,MATCH($R$2&amp;"_"&amp;$B124,データシート2!$A$1:$SI$1,0),0)</f>
        <v>4.18</v>
      </c>
      <c r="U124" s="925">
        <f>VLOOKUP($D$3&amp;"_"&amp;U$3,データシート2!$A:$SI,MATCH($R$2&amp;"_"&amp;$B124,データシート2!$A$1:$SI$1,0),0)</f>
        <v>4.72</v>
      </c>
      <c r="V124" s="925">
        <f>VLOOKUP($D$3&amp;"_"&amp;V$3,データシート2!$A:$SI,MATCH($R$2&amp;"_"&amp;$B124,データシート2!$A$1:$SI$1,0),0)</f>
        <v>5.1520000000000001</v>
      </c>
      <c r="W124" s="925">
        <f>VLOOKUP($D$3&amp;"_"&amp;W$3,データシート2!$A:$SI,MATCH($R$2&amp;"_"&amp;$B124,データシート2!$A$1:$SI$1,0),0)</f>
        <v>4.4059999999999997</v>
      </c>
      <c r="X124" s="925">
        <f>VLOOKUP($D$3&amp;"_"&amp;X$3,データシート2!$A:$SI,MATCH($R$2&amp;"_"&amp;$B124,データシート2!$A$1:$SI$1,0),0)</f>
        <v>4.0469999999999997</v>
      </c>
      <c r="Y124" s="925">
        <f>VLOOKUP($D$3&amp;"_"&amp;Y$3,データシート2!$A:$SI,MATCH($R$2&amp;"_"&amp;$B124,データシート2!$A$1:$SI$1,0),0)</f>
        <v>4.4260000000000002</v>
      </c>
      <c r="Z124" s="925">
        <f>VLOOKUP($D$3&amp;"_"&amp;Z$3,データシート2!$A:$SI,MATCH($R$2&amp;"_"&amp;$B124,データシート2!$A$1:$SI$1,0),0)</f>
        <v>3.4039999999999999</v>
      </c>
      <c r="AA124" s="925">
        <f>VLOOKUP($D$3&amp;"_"&amp;AA$3,データシート2!$A:$SI,MATCH($R$2&amp;"_"&amp;$B124,データシート2!$A$1:$SI$1,0),0)</f>
        <v>3.105</v>
      </c>
      <c r="AB124" s="926">
        <f>VLOOKUP($D$3&amp;"_"&amp;AB$3,データシート2!$A:$SI,MATCH($R$2&amp;"_"&amp;$B124,データシート2!$A$1:$SI$1,0),0)</f>
        <v>3.077</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1</v>
      </c>
      <c r="H132" s="751">
        <f>VLOOKUP($D$3&amp;"_"&amp;H$3,データシート2!$A:$SI,MATCH($G$2&amp;"_"&amp;$C132,データシート2!$A$1:$SI$1,0),0)</f>
        <v>1</v>
      </c>
      <c r="I132" s="751">
        <f>VLOOKUP($D$3&amp;"_"&amp;I$3,データシート2!$A:$SI,MATCH($G$2&amp;"_"&amp;$C132,データシート2!$A$1:$SI$1,0),0)</f>
        <v>1</v>
      </c>
      <c r="J132" s="751">
        <f>VLOOKUP($D$3&amp;"_"&amp;J$3,データシート2!$A:$SI,MATCH($G$2&amp;"_"&amp;$C132,データシート2!$A$1:$SI$1,0),0)</f>
        <v>1</v>
      </c>
      <c r="K132" s="752">
        <f>VLOOKUP($D$3&amp;"_"&amp;K$3,データシート2!$A:$SI,MATCH($G$2&amp;"_"&amp;$C132,データシート2!$A$1:$SI$1,0),0)</f>
        <v>1</v>
      </c>
      <c r="L132" s="752">
        <f>VLOOKUP($D$3&amp;"_"&amp;L$3,データシート2!$A:$SI,MATCH($G$2&amp;"_"&amp;$C132,データシート2!$A$1:$SI$1,0),0)</f>
        <v>1</v>
      </c>
      <c r="M132" s="752">
        <f>VLOOKUP($D$3&amp;"_"&amp;M$3,データシート2!$A:$SI,MATCH($G$2&amp;"_"&amp;$C132,データシート2!$A$1:$SI$1,0),0)</f>
        <v>1</v>
      </c>
      <c r="N132" s="752">
        <f>VLOOKUP($D$3&amp;"_"&amp;N$3,データシート2!$A:$SI,MATCH($G$2&amp;"_"&amp;$C132,データシート2!$A$1:$SI$1,0),0)</f>
        <v>1</v>
      </c>
      <c r="O132" s="752">
        <f>VLOOKUP($D$3&amp;"_"&amp;O$3,データシート2!$A:$SI,MATCH($G$2&amp;"_"&amp;$C132,データシート2!$A$1:$SI$1,0),0)</f>
        <v>1</v>
      </c>
      <c r="P132" s="752">
        <f>VLOOKUP($D$3&amp;"_"&amp;P$3,データシート2!$A:$SI,MATCH($G$2&amp;"_"&amp;$C132,データシート2!$A$1:$SI$1,0),0)</f>
        <v>1</v>
      </c>
      <c r="Q132" s="753">
        <f>VLOOKUP($D$3&amp;"_"&amp;Q$3,データシート2!$A:$SI,MATCH($G$2&amp;"_"&amp;$C132,データシート2!$A$1:$SI$1,0),0)</f>
        <v>1</v>
      </c>
      <c r="R132" s="947">
        <f>VLOOKUP($D$3&amp;"_"&amp;R$3,データシート2!$A:$SI,MATCH($R$2&amp;"_"&amp;$C132,データシート2!$A$1:$SI$1,0),0)</f>
        <v>5.13</v>
      </c>
      <c r="S132" s="931">
        <f>VLOOKUP($D$3&amp;"_"&amp;S$3,データシート2!$A:$SI,MATCH($R$2&amp;"_"&amp;$C132,データシート2!$A$1:$SI$1,0),0)</f>
        <v>3.93</v>
      </c>
      <c r="T132" s="931">
        <f>VLOOKUP($D$3&amp;"_"&amp;T$3,データシート2!$A:$SI,MATCH($R$2&amp;"_"&amp;$C132,データシート2!$A$1:$SI$1,0),0)</f>
        <v>4.18</v>
      </c>
      <c r="U132" s="931">
        <f>VLOOKUP($D$3&amp;"_"&amp;U$3,データシート2!$A:$SI,MATCH($R$2&amp;"_"&amp;$C132,データシート2!$A$1:$SI$1,0),0)</f>
        <v>4.72</v>
      </c>
      <c r="V132" s="931">
        <f>VLOOKUP($D$3&amp;"_"&amp;V$3,データシート2!$A:$SI,MATCH($R$2&amp;"_"&amp;$C132,データシート2!$A$1:$SI$1,0),0)</f>
        <v>5.1520000000000001</v>
      </c>
      <c r="W132" s="931">
        <f>VLOOKUP($D$3&amp;"_"&amp;W$3,データシート2!$A:$SI,MATCH($R$2&amp;"_"&amp;$C132,データシート2!$A$1:$SI$1,0),0)</f>
        <v>4.4059999999999997</v>
      </c>
      <c r="X132" s="931">
        <f>VLOOKUP($D$3&amp;"_"&amp;X$3,データシート2!$A:$SI,MATCH($R$2&amp;"_"&amp;$C132,データシート2!$A$1:$SI$1,0),0)</f>
        <v>4.0469999999999997</v>
      </c>
      <c r="Y132" s="931">
        <f>VLOOKUP($D$3&amp;"_"&amp;Y$3,データシート2!$A:$SI,MATCH($R$2&amp;"_"&amp;$C132,データシート2!$A$1:$SI$1,0),0)</f>
        <v>4.4260000000000002</v>
      </c>
      <c r="Z132" s="931">
        <f>VLOOKUP($D$3&amp;"_"&amp;Z$3,データシート2!$A:$SI,MATCH($R$2&amp;"_"&amp;$C132,データシート2!$A$1:$SI$1,0),0)</f>
        <v>3.4039999999999999</v>
      </c>
      <c r="AA132" s="931">
        <f>VLOOKUP($D$3&amp;"_"&amp;AA$3,データシート2!$A:$SI,MATCH($R$2&amp;"_"&amp;$C132,データシート2!$A$1:$SI$1,0),0)</f>
        <v>3.105</v>
      </c>
      <c r="AB132" s="932">
        <f>VLOOKUP($D$3&amp;"_"&amp;AB$3,データシート2!$A:$SI,MATCH($R$2&amp;"_"&amp;$C132,データシート2!$A$1:$SI$1,0),0)</f>
        <v>3.077</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2025-03-04T09:44:40Z</dcterms:created>
  <dcterms:modified xsi:type="dcterms:W3CDTF">2025-03-04T09:44:40Z</dcterms:modified>
  <cp:category/>
  <cp:contentStatus/>
</cp:coreProperties>
</file>