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993F53-A92F-4B6A-B081-F646DCCAB0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<sst xmlns="http://schemas.openxmlformats.org/spreadsheetml/2006/main" count="16780" uniqueCount="2516">
  <si>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</si>
  <si>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</si>
  <si>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</si>
  <si>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</si>
  <si>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</si>
  <si>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</si>
  <si>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</si>
  <si>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</si>
  <si>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</si>
  <si>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</si>
  <si>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</si>
  <si>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</si>
  <si>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</si>
  <si>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</si>
  <si>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</si>
  <si>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</si>
  <si>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</si>
  <si>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</si>
  <si>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</si>
  <si>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</si>
  <si>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</si>
  <si>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</si>
  <si>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</si>
  <si>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</si>
  <si>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</si>
  <si>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</si>
  <si>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</si>
  <si>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</si>
  <si>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</si>
  <si>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</si>
  <si>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</si>
  <si>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</si>
  <si>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</si>
  <si>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</si>
  <si>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</si>
  <si>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</si>
  <si>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</si>
  <si>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</si>
  <si>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</si>
  <si>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</si>
  <si>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</si>
  <si>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</si>
  <si>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</si>
  <si>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</si>
  <si>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</si>
  <si>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</si>
  <si>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</si>
  <si>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</si>
  <si>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</si>
  <si>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</si>
  <si>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</si>
  <si>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</si>
  <si>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</si>
  <si>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</si>
  <si>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</si>
  <si>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</si>
  <si>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</si>
  <si>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</si>
  <si>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</si>
  <si>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</si>
  <si>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</si>
  <si>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</si>
  <si>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</si>
  <si>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</si>
  <si>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</si>
  <si>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</si>
  <si>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</si>
  <si>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</si>
  <si>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</si>
  <si>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</si>
  <si>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</si>
  <si>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</si>
  <si>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</si>
  <si>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</si>
  <si>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</si>
  <si>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</si>
  <si>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</si>
  <si>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</si>
  <si>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</si>
  <si>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</si>
  <si>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</si>
  <si>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</si>
  <si>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</si>
  <si>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</si>
  <si>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</si>
  <si>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</si>
  <si>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</si>
  <si>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</si>
  <si>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</si>
  <si>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</si>
  <si>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</si>
  <si>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</si>
  <si>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</si>
  <si>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</si>
  <si>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</si>
  <si>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</si>
  <si>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</si>
  <si>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</si>
  <si>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</si>
  <si>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</si>
  <si>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</si>
  <si>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</si>
  <si>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</si>
  <si>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</si>
  <si>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</si>
  <si>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</si>
  <si>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</si>
  <si>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</si>
  <si>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</si>
  <si>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</si>
  <si>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</si>
  <si>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</si>
  <si>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</si>
  <si>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</si>
  <si>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</si>
  <si>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</si>
  <si>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</si>
  <si>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</si>
  <si>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</si>
  <si>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</si>
  <si>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</si>
  <si>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</si>
  <si>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</si>
  <si>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</si>
  <si>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</si>
  <si>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</si>
  <si>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</si>
  <si>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</si>
  <si>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</si>
  <si>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</si>
  <si>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</si>
  <si>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</si>
  <si>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</si>
  <si>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</si>
  <si>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</si>
  <si>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</si>
  <si>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</si>
  <si>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</si>
  <si>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</si>
  <si>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</si>
  <si>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</si>
  <si>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</si>
  <si>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</si>
  <si>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</si>
  <si>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</si>
  <si>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</si>
  <si>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</si>
  <si>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</si>
  <si>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</si>
  <si>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</si>
  <si>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</si>
  <si>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</si>
  <si>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</si>
  <si>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</si>
  <si>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</si>
  <si>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</si>
  <si>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</si>
  <si>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</si>
  <si>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</si>
  <si>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</si>
  <si>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</si>
  <si>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</si>
  <si>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</si>
  <si>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</si>
  <si>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</si>
  <si>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</si>
  <si>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</si>
  <si>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</si>
  <si>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</si>
  <si>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</si>
  <si>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</si>
  <si>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</si>
  <si>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</si>
  <si>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</si>
  <si>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</si>
  <si>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</si>
  <si>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</si>
  <si>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</si>
  <si>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</si>
  <si>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</si>
  <si>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</si>
  <si>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</si>
  <si>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</si>
  <si>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</si>
  <si>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</si>
  <si>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</si>
  <si>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</si>
  <si>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</si>
  <si>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</si>
  <si>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</si>
  <si>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</si>
  <si>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</si>
  <si>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</si>
  <si>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</si>
  <si>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</si>
  <si>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</si>
  <si>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</si>
  <si>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</si>
  <si>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</si>
  <si>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</si>
  <si>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</si>
  <si>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</si>
  <si>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</si>
  <si>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</si>
  <si>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</si>
  <si>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</si>
  <si>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</si>
  <si>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</si>
  <si>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</si>
  <si>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</si>
  <si>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</si>
  <si>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</si>
  <si>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</si>
  <si>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</si>
  <si>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</si>
  <si>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</si>
  <si>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</si>
  <si>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</si>
  <si>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</si>
  <si>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</si>
  <si>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</si>
  <si>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</si>
  <si>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</si>
  <si>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</si>
  <si>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</si>
  <si>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</si>
  <si>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</si>
  <si>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</si>
  <si>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</si>
  <si>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</si>
  <si>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</si>
  <si>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</si>
  <si>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</si>
  <si>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</si>
  <si>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</si>
  <si>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</si>
  <si>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</si>
  <si>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</si>
  <si>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</si>
  <si>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</si>
  <si>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</si>
  <si>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</si>
  <si>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</si>
  <si>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</si>
  <si>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</si>
  <si>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</si>
  <si>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</si>
  <si>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</si>
  <si>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</si>
  <si>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</si>
  <si>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</si>
  <si>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</si>
  <si>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</si>
  <si>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</si>
  <si>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</si>
  <si>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</si>
  <si>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</si>
  <si>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</si>
  <si>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</si>
  <si>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</si>
  <si>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</si>
  <si>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</si>
  <si>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</si>
  <si>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</si>
  <si>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</si>
  <si>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</si>
  <si>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</si>
  <si>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</si>
  <si>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</si>
  <si>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</si>
  <si>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</si>
  <si>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</si>
  <si>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</si>
  <si>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</si>
  <si>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</si>
  <si>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</si>
  <si>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</si>
  <si>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</si>
  <si>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</si>
  <si>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</si>
  <si>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</si>
  <si>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</si>
  <si>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</si>
  <si>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</si>
  <si>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</si>
  <si>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</si>
  <si>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</si>
  <si>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</si>
  <si>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</si>
  <si>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</si>
  <si>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</si>
  <si>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</si>
  <si>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</si>
  <si>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</si>
  <si>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</si>
  <si>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</si>
  <si>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</si>
  <si>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</si>
  <si>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</si>
  <si>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</si>
  <si>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</si>
  <si>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</si>
  <si>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</si>
  <si>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</si>
  <si>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</si>
  <si>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</si>
  <si>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</si>
  <si>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</si>
  <si>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</si>
  <si>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</si>
  <si>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</si>
  <si>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</si>
  <si>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</si>
  <si>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</si>
  <si>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</si>
  <si>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</si>
  <si>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</si>
  <si>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</si>
  <si>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</si>
  <si>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</si>
  <si>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</si>
  <si>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</si>
  <si>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</si>
  <si>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</si>
  <si>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</si>
  <si>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</si>
  <si>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</si>
  <si>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</si>
  <si>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</si>
  <si>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</si>
  <si>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</si>
  <si>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</si>
  <si>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</si>
  <si>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</si>
  <si>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</si>
  <si>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</si>
  <si>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</si>
  <si>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</si>
  <si>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</si>
  <si>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</si>
  <si>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</si>
  <si>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</si>
  <si>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</si>
  <si>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</si>
  <si>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</si>
  <si>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</si>
  <si>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</si>
  <si>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</si>
  <si>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</si>
  <si>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</si>
  <si>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</si>
  <si>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</si>
  <si>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</si>
  <si>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</si>
  <si>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</si>
  <si>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</si>
  <si>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</si>
  <si>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</si>
  <si>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</si>
  <si>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</si>
  <si>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</si>
  <si>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</si>
  <si>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</si>
  <si>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</si>
  <si>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</si>
  <si>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</si>
  <si>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</si>
  <si>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</si>
  <si>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</si>
  <si>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</si>
  <si>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</si>
  <si>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</si>
  <si>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</si>
  <si>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</si>
  <si>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</si>
  <si>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</si>
  <si>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</si>
  <si>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</si>
  <si>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</si>
  <si>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</si>
  <si>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</si>
  <si>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</si>
  <si>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</si>
  <si>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</si>
  <si>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</si>
  <si>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</si>
  <si>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</si>
  <si>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</si>
  <si>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</si>
  <si>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</si>
  <si>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</si>
  <si>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</si>
  <si>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</si>
  <si>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</si>
  <si>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</si>
  <si>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</si>
  <si>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</si>
  <si>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</si>
  <si>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</si>
  <si>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</si>
  <si>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</si>
  <si>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</si>
  <si>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</si>
  <si>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</si>
  <si>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</si>
  <si>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</si>
  <si>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</si>
  <si>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</si>
  <si>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</si>
  <si>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</si>
  <si>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</si>
  <si>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</si>
  <si>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</si>
  <si>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</si>
  <si>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</si>
  <si>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</si>
  <si>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</si>
  <si>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</si>
  <si>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</si>
  <si>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</si>
  <si>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</si>
  <si>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</si>
  <si>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</si>
  <si>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</si>
  <si>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</si>
  <si>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</si>
  <si>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</si>
  <si>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</si>
  <si>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</si>
  <si>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</si>
  <si>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</si>
  <si>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</si>
  <si>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</si>
  <si>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</si>
  <si>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</si>
  <si>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</si>
  <si>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</si>
  <si>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</si>
  <si>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</si>
  <si>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</si>
  <si>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</si>
  <si>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</si>
  <si>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</si>
  <si>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</si>
  <si>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</si>
  <si>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</si>
  <si>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</si>
  <si>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</si>
  <si>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</si>
  <si>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</si>
  <si>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</si>
  <si>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</si>
  <si>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</si>
  <si>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</si>
  <si>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</si>
  <si>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</si>
  <si>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</si>
  <si>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</si>
  <si>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</si>
  <si>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</si>
  <si>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</si>
  <si>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</si>
  <si>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</si>
  <si>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</si>
  <si>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</si>
  <si>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</si>
  <si>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</si>
  <si>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</si>
  <si>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</si>
  <si>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</si>
  <si>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</si>
  <si>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</si>
  <si>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</si>
  <si>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</si>
  <si>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</si>
  <si>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</si>
  <si>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</si>
  <si>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</si>
  <si>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</si>
  <si>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</si>
  <si>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</si>
  <si>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</si>
  <si>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</si>
  <si>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</si>
  <si>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</si>
  <si>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</si>
  <si>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</si>
  <si>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</si>
  <si>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</si>
  <si>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</si>
  <si>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</si>
  <si>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</si>
  <si>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</si>
  <si>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</si>
  <si>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</si>
  <si>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</si>
  <si>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</si>
  <si>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</si>
  <si>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</si>
  <si>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</si>
  <si>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</si>
  <si>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</si>
  <si>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</si>
  <si>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</si>
  <si>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</si>
  <si>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</si>
  <si>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</si>
  <si>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</si>
  <si>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</si>
  <si>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</si>
  <si>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</si>
  <si>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</si>
  <si>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</si>
  <si>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</si>
  <si>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</si>
  <si>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</si>
  <si>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</si>
  <si>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</si>
  <si>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</si>
  <si>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</si>
  <si>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</si>
  <si>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</si>
  <si>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</si>
  <si>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</si>
  <si>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</si>
  <si>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</si>
  <si>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</si>
  <si>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</si>
  <si>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</si>
  <si>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</si>
  <si>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</si>
  <si>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</si>
  <si>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</si>
  <si>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</si>
  <si>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</si>
  <si>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</si>
  <si>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</si>
  <si>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</si>
  <si>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</si>
  <si>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</si>
  <si>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</si>
  <si>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</si>
  <si>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</si>
  <si>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</si>
  <si>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</si>
  <si>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</si>
  <si>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</si>
  <si>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</si>
  <si>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</si>
  <si>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</si>
  <si>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</si>
  <si>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</si>
  <si>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</si>
  <si>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</si>
  <si>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</si>
  <si>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</si>
  <si>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</si>
  <si>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</si>
  <si>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</si>
  <si>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</si>
  <si>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</si>
  <si>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</si>
  <si>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</si>
  <si>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</si>
  <si>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</si>
  <si>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</si>
  <si>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</si>
  <si>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</si>
  <si>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</si>
  <si>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</si>
  <si>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</si>
  <si>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</si>
  <si>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</si>
  <si>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</si>
  <si>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</si>
  <si>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</si>
  <si>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</si>
  <si>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</si>
  <si>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</si>
  <si>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</si>
  <si>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</si>
  <si>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</si>
  <si>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</si>
  <si>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</si>
  <si>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</si>
  <si>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</si>
  <si>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</si>
  <si>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</si>
  <si>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</si>
  <si>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</si>
  <si>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</si>
  <si>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</si>
  <si>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</si>
  <si>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</si>
  <si>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</si>
  <si>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</si>
  <si>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</si>
  <si>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</si>
  <si>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</si>
  <si>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</si>
  <si>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</si>
  <si>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</si>
  <si>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</si>
  <si>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</si>
  <si>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</si>
  <si>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</si>
  <si>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</si>
  <si>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</si>
  <si>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</si>
  <si>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</si>
  <si>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</si>
  <si>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</si>
  <si>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</si>
  <si>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</si>
  <si>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</si>
  <si>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</si>
  <si>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</si>
  <si>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</si>
  <si>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</si>
  <si>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</si>
  <si>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</si>
  <si>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</si>
  <si>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</si>
  <si>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</si>
  <si>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</si>
  <si>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</si>
  <si>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</si>
  <si>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</si>
  <si>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</si>
  <si>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</si>
  <si>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</si>
  <si>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</si>
  <si>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</si>
  <si>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</si>
  <si>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</si>
  <si>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</si>
  <si>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</si>
  <si>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</si>
  <si>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</si>
  <si>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</si>
  <si>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</si>
  <si>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</si>
  <si>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</si>
  <si>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</si>
  <si>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</si>
  <si>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</si>
  <si>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</si>
  <si>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</si>
  <si>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</si>
  <si>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</si>
  <si>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</si>
  <si>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</si>
  <si>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</si>
  <si>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</si>
  <si>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</si>
  <si>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</si>
  <si>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</si>
  <si>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</si>
  <si>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</si>
  <si>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</si>
  <si>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</si>
  <si>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</si>
  <si>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</si>
  <si>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</si>
  <si>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</si>
  <si>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</si>
  <si>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</si>
  <si>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</si>
  <si>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</si>
  <si>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</si>
  <si>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</si>
  <si>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</si>
  <si>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</si>
  <si>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</si>
  <si>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</si>
  <si>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</si>
  <si>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</si>
  <si>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</si>
  <si>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</si>
  <si>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</si>
  <si>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</si>
  <si>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</si>
  <si>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</si>
  <si>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</si>
  <si>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</si>
  <si>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</si>
  <si>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</si>
  <si>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</si>
  <si>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</si>
  <si>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</si>
  <si>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</si>
  <si>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</si>
  <si>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</si>
  <si>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</si>
  <si>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</si>
  <si>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</si>
  <si>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</si>
  <si>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</si>
  <si>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</si>
  <si>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</si>
  <si>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</si>
  <si>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</si>
  <si>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</si>
  <si>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</si>
  <si>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</si>
  <si>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</si>
  <si>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</si>
  <si>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</si>
  <si>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</si>
  <si>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</si>
  <si>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</si>
  <si>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</si>
  <si>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</si>
  <si>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</si>
  <si>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</si>
  <si>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</si>
  <si>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</si>
  <si>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</si>
  <si>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</si>
  <si>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</si>
  <si>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</si>
  <si>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</si>
  <si>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</si>
  <si>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</si>
  <si>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</si>
  <si>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</si>
  <si>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</si>
  <si>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</si>
  <si>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</si>
  <si>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</si>
  <si>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</si>
  <si>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</si>
  <si>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</si>
  <si>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</si>
  <si>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</si>
  <si>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</si>
  <si>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</si>
  <si>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</si>
  <si>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</si>
  <si>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</si>
  <si>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</si>
  <si>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</si>
  <si>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</si>
  <si>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</si>
  <si>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</si>
  <si>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</si>
  <si>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</si>
  <si>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</si>
  <si>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</si>
  <si>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</si>
  <si>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</si>
  <si>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</si>
  <si>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</si>
  <si>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</si>
  <si>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</si>
  <si>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</si>
  <si>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</si>
  <si>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</si>
  <si>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</si>
  <si>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</si>
  <si>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</si>
  <si>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</si>
  <si>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</si>
  <si>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</si>
  <si>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</si>
  <si>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</si>
  <si>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</si>
  <si>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</si>
  <si>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</si>
  <si>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</si>
  <si>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</si>
  <si>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</si>
  <si>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</si>
  <si>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</si>
  <si>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</si>
  <si>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</si>
  <si>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</si>
  <si>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</si>
  <si>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</si>
  <si>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</si>
  <si>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</si>
  <si>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</si>
  <si>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</si>
  <si>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</si>
  <si>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</si>
  <si>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</si>
  <si>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</si>
  <si>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</si>
  <si>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</si>
  <si>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</si>
  <si>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</si>
  <si>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</si>
  <si>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</si>
  <si>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</si>
  <si>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</si>
  <si>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</si>
  <si>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</si>
  <si>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</si>
  <si>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</si>
  <si>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</si>
  <si>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</si>
  <si>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</si>
  <si>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</si>
  <si>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</si>
  <si>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</si>
  <si>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</si>
  <si>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</si>
  <si>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</si>
  <si>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</si>
  <si>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</si>
  <si>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</si>
  <si>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</si>
  <si>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</si>
  <si>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</si>
  <si>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</si>
  <si>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</si>
  <si>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</si>
  <si>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</si>
  <si>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</si>
  <si>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</si>
  <si>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</si>
  <si>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</si>
  <si>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</si>
  <si>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</si>
  <si>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</si>
  <si>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</si>
  <si>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</si>
  <si>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</si>
  <si>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</si>
  <si>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</si>
  <si>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</si>
  <si>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</si>
  <si>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</si>
  <si>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</si>
  <si>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</si>
  <si>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</si>
  <si>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</si>
  <si>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</si>
  <si>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</si>
  <si>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</si>
  <si>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</si>
  <si>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</si>
  <si>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</si>
  <si>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</si>
  <si>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</si>
  <si>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</si>
  <si>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</si>
  <si>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</si>
  <si>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</si>
  <si>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</si>
  <si>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</si>
  <si>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</si>
  <si>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</si>
  <si>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</si>
  <si>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</si>
  <si>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</si>
  <si>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</si>
  <si>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</si>
  <si>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</si>
  <si>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</si>
  <si>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</si>
  <si>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</si>
  <si>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</si>
  <si>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</si>
  <si>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</si>
  <si>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</si>
  <si>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</si>
  <si>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</si>
  <si>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</si>
  <si>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</si>
  <si>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</si>
  <si>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</si>
  <si>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</si>
  <si>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</si>
  <si>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</si>
  <si>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</si>
  <si>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</si>
  <si>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</si>
  <si>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</si>
  <si>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</si>
  <si>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</si>
  <si>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</si>
  <si>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</si>
  <si>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</si>
  <si>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</si>
  <si>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</si>
  <si>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</si>
  <si>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</si>
  <si>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</si>
  <si>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</si>
  <si>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</si>
  <si>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</si>
  <si>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</si>
  <si>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</si>
  <si>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</si>
  <si>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</si>
  <si>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</si>
  <si>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</si>
  <si>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</si>
  <si>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</si>
  <si>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</si>
  <si>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</si>
  <si>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</si>
  <si>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</si>
  <si>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</si>
  <si>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</si>
  <si>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</si>
  <si>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</si>
  <si>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</si>
  <si>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</si>
  <si>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</si>
  <si>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</si>
  <si>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</si>
  <si>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</si>
  <si>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</si>
  <si>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</si>
  <si>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</si>
  <si>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</si>
  <si>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</si>
  <si>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</si>
  <si>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</si>
  <si>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</si>
  <si>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</si>
  <si>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</si>
  <si>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</si>
  <si>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</si>
  <si>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</si>
  <si>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</si>
  <si>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</si>
  <si>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</si>
  <si>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</si>
  <si>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</si>
  <si>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</si>
  <si>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</si>
  <si>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</si>
  <si>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</si>
  <si>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</si>
  <si>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</si>
  <si>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</si>
  <si>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</si>
  <si>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</si>
  <si>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</si>
  <si>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</si>
  <si>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</si>
  <si>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</si>
  <si>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</si>
  <si>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</si>
  <si>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</si>
  <si>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</si>
  <si>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</si>
  <si>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</si>
  <si>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</si>
  <si>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</si>
  <si>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</si>
  <si>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</si>
  <si>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</si>
  <si>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</si>
  <si>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</si>
  <si>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</si>
  <si>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</si>
  <si>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</si>
  <si>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</si>
  <si>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</si>
  <si>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</si>
  <si>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</si>
  <si>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</si>
  <si>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</si>
  <si>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</si>
  <si>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</si>
  <si>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</si>
  <si>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</si>
  <si>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</si>
  <si>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</si>
  <si>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</si>
  <si>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</si>
  <si>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</si>
  <si>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</si>
  <si>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</si>
  <si>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</si>
  <si>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</si>
  <si>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</si>
  <si>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</si>
  <si>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</si>
  <si>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</si>
  <si>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</si>
  <si>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</si>
  <si>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</si>
  <si>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</si>
  <si>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</si>
  <si>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</si>
  <si>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</si>
  <si>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</si>
  <si>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</si>
  <si>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</si>
  <si>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</si>
  <si>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</si>
  <si>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</si>
  <si>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</si>
  <si>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</si>
  <si>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</si>
  <si>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</si>
  <si>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</si>
  <si>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</si>
  <si>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</si>
  <si>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</si>
  <si>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</si>
  <si>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</si>
  <si>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</si>
  <si>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</si>
  <si>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</si>
  <si>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</si>
  <si>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</si>
  <si>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</si>
  <si>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</si>
  <si>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</si>
  <si>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</si>
  <si>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</si>
  <si>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</si>
  <si>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</si>
  <si>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</si>
  <si>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</si>
  <si>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</si>
  <si>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</si>
  <si>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</si>
  <si>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</si>
  <si>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</si>
  <si>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</si>
  <si>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</si>
  <si>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</si>
  <si>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</si>
  <si>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</si>
  <si>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</si>
  <si>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</si>
  <si>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</si>
  <si>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</si>
  <si>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</si>
  <si>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</si>
  <si>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</si>
  <si>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</si>
  <si>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</si>
  <si>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</si>
  <si>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</si>
  <si>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</si>
  <si>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</si>
  <si>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</si>
  <si>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</si>
  <si>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</si>
  <si>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</si>
  <si>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</si>
  <si>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</si>
  <si>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</si>
  <si>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</si>
  <si>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</si>
  <si>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</si>
  <si>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</si>
  <si>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</si>
  <si>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</si>
  <si>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</si>
  <si>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</si>
  <si>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</si>
  <si>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</si>
  <si>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</si>
  <si>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</si>
  <si>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</si>
  <si>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</si>
  <si>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</si>
  <si>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</si>
  <si>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</si>
  <si>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</si>
  <si>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</si>
  <si>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</si>
  <si>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</si>
  <si>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</si>
  <si>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</si>
  <si>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</si>
  <si>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</si>
  <si>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</si>
  <si>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</si>
  <si>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</si>
  <si>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</si>
  <si>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</si>
  <si>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</si>
  <si>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</si>
  <si>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</si>
  <si>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</si>
  <si>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</si>
  <si>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</si>
  <si>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</si>
  <si>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</si>
  <si>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</si>
  <si>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</si>
  <si>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</si>
  <si>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</si>
  <si>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</si>
  <si>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</si>
  <si>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</si>
  <si>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</si>
  <si>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</si>
  <si>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</si>
  <si>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</si>
  <si>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</si>
  <si>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</si>
  <si>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</si>
  <si>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</si>
  <si>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</si>
  <si>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</si>
  <si>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</si>
  <si>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</si>
  <si>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</si>
  <si>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</si>
  <si>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</si>
  <si>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</si>
  <si>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</si>
  <si>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</si>
  <si>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</si>
  <si>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</si>
  <si>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</si>
  <si>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</si>
  <si>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</si>
  <si>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</si>
  <si>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</si>
  <si>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</si>
  <si>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</si>
  <si>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</si>
  <si>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</si>
  <si>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</si>
  <si>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</si>
  <si>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</si>
  <si>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</si>
  <si>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</si>
  <si>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</si>
  <si>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</si>
  <si>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</si>
  <si>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</si>
  <si>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</si>
  <si>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</si>
  <si>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</si>
  <si>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</si>
  <si>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</si>
  <si>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</si>
  <si>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</si>
  <si>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</si>
  <si>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</si>
  <si>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</si>
  <si>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</si>
  <si>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</si>
  <si>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</si>
  <si>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</si>
  <si>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</si>
  <si>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</si>
  <si>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</si>
  <si>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</si>
  <si>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</si>
  <si>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</si>
  <si>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</si>
  <si>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</si>
  <si>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</si>
  <si>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</si>
  <si>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</si>
  <si>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</si>
  <si>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</si>
  <si>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</si>
  <si>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</si>
  <si>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</si>
  <si>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</si>
  <si>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</si>
  <si>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</si>
  <si>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</si>
  <si>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</si>
  <si>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</si>
  <si>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</si>
  <si>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</si>
  <si>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</si>
  <si>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</si>
  <si>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</si>
  <si>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</si>
  <si>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</si>
  <si>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</si>
  <si>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</si>
  <si>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</si>
  <si>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</si>
  <si>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</si>
  <si>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</si>
  <si>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</si>
  <si>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</si>
  <si>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</si>
  <si>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</si>
  <si>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</si>
  <si>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</si>
  <si>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</si>
  <si>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</si>
  <si>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</si>
  <si>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</si>
  <si>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</si>
  <si>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</si>
  <si>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</si>
  <si>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</si>
  <si>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</si>
  <si>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</si>
  <si>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</si>
  <si>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</si>
  <si>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</si>
  <si>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</si>
  <si>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</si>
  <si>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</si>
  <si>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</si>
  <si>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</si>
  <si>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</si>
  <si>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</si>
  <si>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</si>
  <si>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</si>
  <si>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</si>
  <si>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</si>
  <si>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</si>
  <si>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</si>
  <si>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</si>
  <si>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</si>
  <si>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</si>
  <si>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</si>
  <si>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</si>
  <si>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</si>
  <si>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</si>
  <si>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</si>
  <si>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</si>
  <si>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</si>
  <si>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</si>
  <si>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</si>
  <si>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</si>
  <si>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</si>
  <si>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</si>
  <si>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</si>
  <si>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</si>
  <si>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</si>
  <si>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</si>
  <si>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</si>
  <si>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</si>
  <si>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</si>
  <si>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</si>
  <si>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</si>
  <si>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</si>
  <si>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</si>
  <si>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</si>
  <si>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</si>
  <si>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</si>
  <si>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</si>
  <si>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</si>
  <si>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</si>
  <si>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</si>
  <si>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</si>
  <si>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</si>
  <si>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</si>
  <si>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</si>
  <si>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</si>
  <si>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</si>
  <si>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</si>
  <si>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</si>
  <si>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</si>
  <si>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</si>
  <si>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</si>
  <si>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</si>
  <si>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</si>
  <si>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</si>
  <si>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</si>
  <si>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</si>
  <si>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</si>
  <si>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</si>
  <si>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</si>
  <si>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</si>
  <si>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</si>
  <si>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</si>
  <si>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</si>
  <si>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</si>
  <si>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</si>
  <si>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</si>
  <si>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</si>
  <si>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</si>
  <si>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</si>
  <si>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</si>
  <si>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</si>
  <si>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</si>
  <si>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</si>
  <si>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</si>
  <si>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</si>
  <si>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</si>
  <si>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</si>
  <si>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</si>
  <si>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</si>
  <si>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</si>
  <si>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</si>
  <si>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</si>
  <si>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</si>
  <si>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</si>
  <si>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</si>
  <si>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</si>
  <si>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</si>
  <si>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</si>
  <si>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</si>
  <si>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</si>
  <si>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</si>
  <si>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</si>
  <si>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</si>
  <si>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</si>
  <si>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</si>
  <si>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</si>
  <si>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</si>
  <si>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</si>
  <si>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</si>
  <si>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</si>
  <si>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</si>
  <si>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</si>
  <si>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</si>
  <si>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</si>
  <si>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</si>
  <si>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</si>
  <si>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</si>
  <si>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</si>
  <si>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</si>
  <si>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</si>
  <si>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</si>
  <si>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</si>
  <si>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</si>
  <si>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</si>
  <si>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</si>
  <si>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</si>
  <si>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</si>
  <si>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</si>
  <si>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</si>
  <si>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</si>
  <si>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</si>
  <si>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</si>
  <si>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</si>
  <si>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</si>
  <si>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</si>
  <si>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</si>
  <si>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</si>
  <si>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</si>
  <si>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</si>
  <si>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</si>
  <si>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</si>
  <si>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</si>
  <si>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</si>
  <si>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</si>
  <si>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</si>
  <si>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</si>
  <si>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</si>
  <si>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</si>
  <si>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</si>
  <si>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</si>
  <si>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</si>
  <si>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</si>
  <si>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</si>
  <si>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</si>
  <si>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</si>
  <si>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</si>
  <si>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</si>
  <si>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</si>
  <si>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</si>
  <si>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</si>
  <si>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</si>
  <si>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</si>
  <si>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</si>
  <si>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</si>
  <si>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</si>
  <si>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</si>
  <si>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</si>
  <si>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</si>
  <si>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</si>
  <si>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</si>
  <si>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</si>
  <si>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</si>
  <si>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</si>
  <si>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</si>
  <si>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</si>
  <si>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</si>
  <si>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</si>
  <si>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</si>
  <si>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</si>
  <si>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</si>
  <si>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</si>
  <si>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</si>
  <si>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</si>
  <si>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</si>
  <si>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</si>
  <si>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</si>
  <si>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</si>
  <si>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</si>
  <si>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</si>
  <si>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</si>
  <si>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</si>
  <si>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</si>
  <si>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</si>
  <si>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</si>
  <si>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</si>
  <si>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</si>
  <si>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</si>
  <si>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</si>
  <si>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</si>
  <si>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</si>
  <si>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</si>
  <si>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</si>
  <si>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</si>
  <si>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</si>
  <si>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</si>
  <si>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</si>
  <si>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</si>
  <si>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</si>
  <si>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</si>
  <si>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</si>
  <si>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</si>
  <si>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</si>
  <si>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</si>
  <si>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</si>
  <si>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</si>
  <si>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</si>
  <si>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</si>
  <si>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</si>
  <si>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</si>
  <si>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</si>
  <si>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</si>
  <si>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</si>
  <si>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</si>
  <si>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</si>
  <si>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</si>
  <si>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</si>
  <si>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</si>
  <si>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</si>
  <si>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</si>
  <si>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</si>
  <si>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</si>
  <si>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</si>
  <si>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</si>
  <si>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</si>
  <si>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</si>
  <si>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</si>
  <si>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</si>
  <si>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</si>
  <si>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</si>
  <si>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</si>
  <si>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</si>
  <si>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</si>
  <si>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</si>
  <si>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</si>
  <si>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</si>
  <si>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</si>
  <si>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</si>
  <si>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</si>
  <si>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</si>
  <si>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</si>
  <si>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</si>
  <si>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</si>
  <si>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</si>
  <si>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</si>
  <si>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</si>
  <si>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</si>
  <si>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</si>
  <si>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</si>
  <si>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</si>
  <si>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</si>
  <si>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</si>
  <si>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</si>
  <si>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</si>
  <si>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</si>
  <si>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</si>
  <si>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</si>
  <si>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</si>
  <si>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</si>
  <si>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</si>
  <si>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</si>
  <si>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</si>
  <si>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</si>
  <si>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</si>
  <si>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</si>
  <si>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</si>
  <si>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</si>
  <si>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</si>
  <si>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</si>
  <si>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</si>
  <si>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</si>
  <si>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</si>
  <si>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</si>
  <si>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</si>
  <si>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</si>
  <si>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</si>
  <si>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</si>
  <si>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</si>
  <si>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</si>
  <si>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</si>
  <si>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</si>
  <si>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</si>
  <si>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</si>
  <si>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</si>
  <si>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</si>
  <si>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</si>
  <si>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</si>
  <si>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</si>
  <si>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</si>
  <si>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</si>
  <si>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</si>
  <si>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</si>
  <si>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</si>
  <si>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</si>
  <si>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</si>
  <si>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</si>
  <si>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</si>
  <si>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</si>
  <si>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</si>
  <si>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</si>
  <si>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</si>
  <si>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</si>
  <si>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</si>
  <si>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</si>
  <si>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</si>
  <si>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</si>
  <si>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</si>
  <si>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</si>
  <si>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</si>
  <si>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</si>
  <si>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</si>
  <si>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</si>
  <si>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</si>
  <si>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</si>
  <si>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</si>
  <si>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</si>
  <si>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</si>
  <si>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</si>
  <si>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</si>
  <si>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</si>
  <si>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</si>
  <si>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</si>
  <si>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</si>
  <si>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</si>
  <si>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</si>
  <si>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</si>
  <si>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</si>
  <si>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</si>
  <si>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</si>
  <si>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</si>
  <si>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</si>
  <si>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</si>
  <si>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</si>
  <si>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</si>
  <si>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</si>
  <si>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</si>
  <si>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</si>
  <si>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</si>
  <si>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</si>
  <si>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</si>
  <si>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</si>
  <si>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</si>
  <si>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</si>
  <si>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</si>
  <si>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</si>
  <si>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</si>
  <si>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</si>
  <si>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</si>
  <si>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</si>
  <si>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</si>
  <si>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</si>
  <si>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</si>
  <si>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</si>
  <si>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</si>
  <si>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</si>
  <si>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</si>
  <si>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</si>
  <si>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</si>
  <si>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</si>
  <si>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</si>
  <si>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</si>
  <si>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</si>
  <si>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</si>
  <si>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</si>
  <si>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</si>
  <si>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</si>
  <si>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</si>
  <si>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</si>
  <si>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</si>
  <si>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</si>
  <si>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</si>
  <si>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</si>
  <si>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</si>
  <si>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</si>
  <si>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</si>
  <si>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</si>
  <si>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</si>
  <si>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</si>
  <si>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</si>
  <si>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</si>
  <si>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</si>
  <si>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</si>
  <si>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</si>
  <si>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</si>
  <si>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</si>
  <si>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</si>
  <si>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</si>
  <si>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</si>
  <si>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</si>
  <si>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</si>
  <si>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</si>
  <si>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</si>
  <si>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</si>
  <si>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</si>
  <si>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</si>
  <si>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</si>
  <si>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</si>
  <si>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</si>
  <si>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</si>
  <si>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</si>
  <si>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</si>
  <si>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</si>
  <si>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</si>
  <si>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</si>
  <si>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</si>
  <si>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</si>
  <si>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</si>
  <si>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</si>
  <si>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</si>
  <si>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</si>
  <si>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</si>
  <si>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</si>
  <si>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</si>
  <si>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</si>
  <si>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</si>
  <si>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</si>
  <si>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</si>
  <si>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</si>
  <si>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</si>
  <si>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</si>
  <si>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</si>
  <si>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</si>
  <si>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</si>
  <si>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</si>
  <si>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</si>
  <si>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</si>
  <si>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</si>
  <si>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</si>
  <si>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</si>
  <si>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</si>
  <si>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</si>
  <si>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</si>
  <si>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</si>
  <si>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</si>
  <si>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</si>
  <si>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</si>
  <si>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</si>
  <si>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</si>
  <si>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</si>
  <si>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</si>
  <si>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</si>
  <si>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</si>
  <si>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</si>
  <si>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</si>
  <si>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</si>
  <si>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</si>
  <si>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</si>
  <si>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</si>
  <si>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</si>
  <si>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</si>
  <si>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</si>
  <si>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</si>
  <si>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</si>
  <si>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</si>
  <si>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</si>
  <si>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</si>
  <si>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</si>
  <si>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</si>
  <si>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</si>
  <si>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</si>
  <si>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</si>
  <si>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</si>
  <si>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</si>
  <si>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</si>
  <si>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</si>
  <si>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</si>
  <si>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</si>
  <si>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</si>
  <si>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</si>
  <si>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</si>
  <si>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</si>
  <si>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</si>
  <si>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</si>
  <si>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</si>
  <si>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</si>
  <si>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</si>
  <si>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</si>
  <si>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</si>
  <si>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</si>
  <si>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</si>
  <si>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</si>
  <si>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</si>
  <si>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</si>
  <si>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</si>
  <si>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</si>
  <si>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</si>
  <si>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</si>
  <si>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</si>
  <si>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</si>
  <si>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</si>
  <si>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</si>
  <si>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</si>
  <si>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</si>
  <si>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</si>
  <si>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</si>
  <si>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</si>
  <si>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</si>
  <si>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</si>
  <si>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</si>
  <si>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</si>
  <si>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</si>
  <si>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</si>
  <si>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</si>
  <si>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</si>
  <si>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</si>
  <si>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</si>
  <si>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</si>
  <si>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</si>
  <si>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</si>
  <si>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</si>
  <si>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</si>
  <si>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</si>
  <si>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</si>
  <si>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</si>
  <si>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</si>
  <si>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</si>
  <si>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</si>
  <si>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</si>
  <si>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</si>
  <si>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</si>
  <si>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</si>
  <si>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</si>
  <si>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</si>
  <si>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</si>
  <si>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</si>
  <si>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</si>
  <si>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</si>
  <si>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</si>
  <si>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</si>
  <si>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</si>
  <si>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</si>
  <si>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</si>
  <si>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</si>
  <si>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</si>
  <si>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</si>
  <si>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</si>
  <si>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</si>
  <si>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</si>
  <si>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</si>
  <si>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</si>
  <si>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</si>
  <si>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</si>
  <si>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</si>
  <si>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</si>
  <si>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</si>
  <si>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</si>
  <si>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</si>
  <si>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</si>
  <si>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</si>
  <si>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</si>
  <si>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</si>
  <si>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</si>
  <si>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</si>
  <si>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</si>
  <si>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</si>
  <si>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</si>
  <si>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</si>
  <si>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</si>
  <si>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</si>
  <si>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</si>
  <si>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</si>
  <si>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</si>
  <si>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</si>
  <si>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</si>
  <si>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</si>
  <si>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</si>
  <si>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</si>
  <si>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</si>
  <si>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</si>
  <si>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</si>
  <si>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</si>
  <si>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</si>
  <si>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</si>
  <si>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</si>
  <si>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</si>
  <si>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</si>
  <si>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</si>
  <si>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</si>
  <si>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</si>
  <si>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</si>
  <si>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</si>
  <si>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</si>
  <si>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</si>
  <si>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</si>
  <si>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</si>
  <si>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</si>
  <si>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</si>
  <si>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</si>
  <si>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</si>
  <si>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</si>
  <si>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</si>
  <si>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</si>
  <si>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</si>
  <si>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</si>
  <si>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</si>
  <si>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</si>
  <si>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</si>
  <si>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</si>
  <si>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</si>
  <si>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</si>
  <si>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</si>
  <si>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</si>
  <si>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</si>
  <si>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</si>
  <si>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</si>
  <si>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</si>
  <si>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</si>
  <si>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</si>
  <si>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</si>
  <si>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</si>
  <si>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</si>
  <si>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</si>
  <si>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</si>
  <si>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</si>
  <si>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</si>
  <si>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</si>
  <si>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</si>
  <si>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</si>
  <si>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</si>
  <si>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</si>
  <si>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</si>
  <si>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</si>
  <si>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</si>
  <si>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</si>
  <si>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</si>
  <si>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</si>
  <si>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</si>
  <si>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</si>
  <si>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</si>
  <si>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</si>
  <si>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</si>
  <si>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</si>
  <si>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</si>
  <si>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</si>
  <si>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</si>
  <si>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</si>
  <si>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</si>
  <si>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</si>
  <si>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</si>
  <si>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</si>
  <si>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</si>
  <si>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</si>
  <si>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</si>
  <si>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</si>
  <si>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</si>
  <si>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</si>
  <si>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</si>
  <si>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</si>
  <si>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</si>
  <si>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</si>
  <si>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</si>
  <si>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</si>
  <si>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</si>
  <si>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</si>
  <si>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</si>
  <si>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</si>
  <si>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</si>
  <si>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</si>
  <si>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</si>
  <si>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</si>
  <si>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</si>
  <si>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</si>
  <si>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</si>
  <si>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</si>
  <si>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</si>
  <si>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</si>
  <si>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</si>
  <si>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</si>
  <si>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</si>
  <si>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</si>
  <si>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</si>
  <si>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</si>
  <si>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</si>
  <si>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</si>
  <si>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</si>
  <si>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</si>
  <si>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</si>
  <si>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</si>
  <si>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</si>
  <si>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</si>
  <si>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</si>
  <si>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</si>
  <si>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</si>
  <si>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</si>
  <si>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</si>
  <si>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</si>
  <si>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</si>
  <si>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</si>
  <si>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</si>
  <si>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</si>
  <si>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</si>
  <si>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</si>
  <si>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</si>
  <si>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</si>
  <si>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</si>
  <si>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</si>
  <si>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</si>
  <si>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</si>
  <si>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</si>
  <si>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</si>
  <si>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</si>
  <si>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</si>
  <si>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</si>
  <si>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</si>
  <si>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</si>
  <si>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</si>
  <si>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</si>
  <si>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</si>
  <si>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</si>
  <si>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</si>
  <si>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</si>
  <si>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</si>
  <si>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</si>
  <si>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</si>
  <si>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</si>
  <si>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</si>
  <si>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</si>
  <si>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</si>
  <si>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</si>
  <si>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</si>
  <si>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</si>
  <si>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</si>
  <si>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</si>
  <si>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</si>
  <si>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</si>
  <si>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</si>
  <si>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</si>
  <si>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</si>
  <si>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</si>
  <si>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</si>
  <si>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</si>
  <si>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</si>
  <si>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</si>
  <si>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</si>
  <si>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</si>
  <si>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</si>
  <si>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</si>
  <si>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</si>
  <si>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</si>
  <si>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</si>
  <si>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</si>
  <si>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</si>
  <si>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</si>
  <si>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</si>
  <si>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</si>
  <si>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</si>
  <si>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</si>
  <si>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</si>
  <si>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</si>
  <si>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</si>
  <si>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</si>
  <si>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</si>
  <si>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</si>
  <si>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</si>
  <si>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</si>
  <si>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</si>
  <si>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</si>
  <si>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</si>
  <si>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</si>
  <si>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</si>
  <si>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</si>
  <si>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</si>
  <si>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</si>
  <si>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</si>
  <si>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</si>
  <si>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</si>
  <si>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</si>
  <si>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</si>
  <si>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</si>
  <si>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</si>
  <si>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</si>
  <si>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</si>
  <si>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</si>
  <si>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</si>
  <si>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</si>
  <si>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</si>
  <si>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</si>
  <si>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</si>
  <si>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</si>
  <si>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</si>
  <si>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</si>
  <si>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</si>
  <si>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</si>
  <si>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</si>
  <si>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</si>
  <si>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</si>
  <si>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</si>
  <si>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</si>
  <si>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</si>
  <si>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</si>
  <si>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</si>
  <si>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</si>
  <si>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</si>
  <si>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</si>
  <si>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</si>
  <si>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</si>
  <si>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</si>
  <si>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</si>
  <si>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</si>
  <si>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</si>
  <si>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</si>
  <si>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</si>
  <si>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</si>
  <si>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</si>
  <si>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</si>
  <si>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</si>
  <si>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</si>
  <si>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</si>
  <si>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</si>
  <si>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</si>
  <si>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</si>
  <si>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</si>
  <si>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</si>
  <si>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</si>
  <si>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</si>
  <si>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</si>
  <si>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</si>
  <si>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</si>
  <si>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</si>
  <si>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</si>
  <si>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</si>
  <si>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</si>
  <si>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</si>
  <si>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</si>
  <si>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</si>
  <si>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</si>
  <si>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</si>
  <si>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</si>
  <si>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</si>
  <si>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</si>
  <si>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</si>
  <si>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</si>
  <si>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</si>
  <si>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</si>
  <si>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</si>
  <si>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</si>
  <si>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</si>
  <si>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</si>
  <si>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</si>
  <si>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</si>
  <si>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</si>
  <si>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</si>
  <si>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</si>
  <si>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</si>
  <si>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</si>
  <si>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</si>
  <si>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</si>
  <si>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</si>
  <si>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</si>
  <si>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</si>
  <si>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</si>
  <si>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</si>
  <si>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</si>
  <si>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</si>
  <si>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</si>
  <si>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</si>
  <si>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</si>
  <si>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</si>
  <si>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</si>
  <si>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</si>
  <si>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</si>
  <si>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</si>
  <si>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</si>
  <si>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</si>
  <si>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</si>
  <si>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</si>
  <si>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</si>
  <si>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</si>
  <si>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</si>
  <si>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</si>
  <si>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</si>
  <si>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</si>
  <si>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</si>
  <si>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</si>
  <si>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</si>
  <si>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</si>
  <si>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</si>
  <si>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</si>
  <si>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</si>
  <si>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</si>
  <si>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</si>
  <si>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</si>
  <si>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</si>
  <si>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</si>
  <si>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</si>
  <si>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</si>
  <si>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</si>
  <si>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</si>
  <si>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</si>
  <si>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</si>
  <si>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</si>
  <si>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</si>
  <si>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</si>
  <si>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</si>
  <si>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</si>
  <si>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</si>
  <si>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</si>
  <si>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</si>
  <si>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</si>
  <si>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</si>
  <si>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</si>
  <si>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</si>
  <si>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</si>
  <si>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</si>
  <si>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</si>
  <si>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</si>
  <si>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</si>
  <si>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</si>
  <si>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</si>
  <si>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</si>
  <si>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</si>
  <si>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</si>
  <si>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</si>
  <si>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</si>
  <si>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</si>
  <si>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</si>
  <si>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</si>
  <si>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</si>
  <si>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</si>
  <si>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</si>
  <si>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</si>
  <si>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</si>
  <si>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</si>
  <si>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</si>
  <si>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</si>
  <si>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</si>
  <si>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</si>
  <si>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</si>
  <si>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</si>
  <si>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</si>
  <si>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</si>
  <si>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</si>
  <si>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</si>
  <si>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</si>
  <si>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</si>
  <si>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</si>
  <si>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</si>
  <si>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</si>
  <si>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</si>
  <si>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</si>
  <si>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</si>
  <si>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</si>
  <si>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</si>
  <si>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</si>
  <si>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</si>
  <si>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</si>
  <si>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</si>
  <si>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</si>
  <si>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</si>
  <si>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</si>
  <si>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</si>
  <si>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</si>
  <si>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</si>
  <si>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</si>
  <si>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</si>
  <si>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</si>
  <si>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</si>
  <si>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</si>
  <si>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</si>
  <si>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</si>
  <si>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</si>
  <si>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</si>
  <si>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</si>
  <si>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</si>
  <si>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</si>
  <si>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</si>
  <si>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</si>
  <si>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</si>
  <si>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</si>
  <si>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</si>
  <si>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</si>
  <si>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</si>
  <si>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</si>
  <si>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</si>
  <si>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</si>
  <si>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</si>
  <si>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</si>
  <si>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</si>
  <si>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</si>
  <si>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</si>
  <si>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</si>
  <si>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</si>
  <si>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</si>
  <si>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</si>
  <si>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</si>
  <si>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</si>
  <si>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</si>
  <si>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</si>
  <si>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</si>
  <si>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</si>
  <si>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</si>
  <si>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</si>
  <si>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</si>
  <si>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</si>
  <si>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</si>
  <si>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</si>
  <si>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</si>
  <si>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</si>
  <si>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</si>
  <si>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</si>
  <si>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</si>
  <si>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</si>
  <si>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</si>
  <si>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</si>
  <si>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</si>
  <si>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</si>
  <si>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</si>
  <si>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</si>
  <si>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</si>
  <si>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</si>
  <si>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</si>
  <si>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</si>
  <si>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</si>
  <si>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</si>
  <si>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</si>
  <si>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</si>
  <si>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</si>
  <si>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</si>
  <si>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</si>
  <si>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</si>
  <si>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</si>
  <si>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</si>
  <si>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</si>
  <si>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</si>
  <si>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</si>
  <si>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</si>
  <si>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</si>
  <si>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</si>
  <si>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</si>
  <si>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</si>
  <si>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</si>
  <si>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</si>
  <si>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</si>
  <si>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</si>
  <si>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</si>
  <si>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</si>
  <si>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</si>
  <si>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</si>
  <si>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</si>
  <si>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</si>
  <si>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</si>
  <si>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</si>
  <si>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</si>
  <si>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</si>
  <si>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</si>
  <si>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</si>
  <si>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</si>
  <si>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</si>
  <si>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</si>
  <si>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</si>
  <si>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</si>
  <si>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</si>
  <si>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</si>
  <si>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</si>
  <si>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</si>
  <si>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</si>
  <si>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</si>
  <si>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</si>
  <si>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</si>
  <si>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</si>
  <si>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</si>
  <si>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</si>
  <si>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</si>
  <si>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</si>
  <si>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</si>
  <si>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</si>
  <si>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</si>
  <si>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</si>
  <si>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</si>
  <si>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</si>
  <si>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</si>
  <si>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</si>
  <si>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</si>
  <si>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</si>
  <si>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</si>
  <si>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</si>
  <si>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</si>
  <si>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</si>
  <si>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</si>
  <si>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</si>
  <si>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</si>
  <si>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</si>
  <si>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</si>
  <si>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</si>
  <si>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</si>
  <si>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</si>
  <si>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</si>
  <si>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</si>
  <si>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</si>
  <si>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</si>
  <si>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</si>
  <si>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</si>
  <si>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</si>
  <si>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</si>
  <si>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</si>
  <si>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</si>
  <si>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</si>
  <si>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</si>
  <si>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</si>
  <si>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</si>
  <si>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</si>
  <si>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</si>
  <si>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</si>
  <si>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</si>
  <si>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</si>
  <si>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</si>
  <si>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</si>
  <si>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</si>
  <si>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</si>
  <si>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</si>
  <si>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</si>
  <si>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</si>
  <si>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</si>
  <si>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</si>
  <si>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</si>
  <si>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</si>
  <si>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</si>
  <si>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</si>
  <si>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</si>
  <si>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</si>
  <si>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</si>
  <si>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</si>
  <si>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</si>
  <si>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</si>
  <si>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</si>
  <si>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</si>
  <si>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</si>
  <si>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</si>
  <si>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</si>
  <si>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</si>
  <si>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</si>
  <si>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</si>
  <si>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</si>
  <si>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</si>
  <si>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</si>
  <si>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</si>
  <si>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</si>
  <si>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</si>
  <si>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</si>
  <si>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</si>
  <si>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</si>
  <si>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</si>
  <si>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</si>
  <si>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</si>
  <si>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</si>
  <si>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</si>
  <si>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</si>
  <si>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</si>
  <si>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</si>
  <si>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</si>
  <si>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</si>
  <si>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</si>
  <si>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</si>
  <si>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</si>
  <si>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</si>
  <si>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</si>
  <si>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</si>
  <si>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</si>
  <si>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</si>
  <si>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</si>
  <si>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</si>
  <si>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</si>
  <si>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</si>
  <si>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</si>
  <si>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</si>
  <si>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</si>
  <si>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</si>
  <si>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</si>
  <si>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</si>
  <si>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</si>
  <si>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</si>
  <si>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</si>
  <si>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</si>
  <si>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</si>
  <si>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</si>
  <si>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</si>
  <si>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</si>
  <si>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</si>
  <si>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</si>
  <si>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</si>
  <si>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</si>
  <si>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</si>
  <si>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</si>
  <si>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</si>
  <si>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</si>
  <si>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</si>
  <si>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</si>
  <si>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</si>
  <si>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</si>
  <si>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</si>
  <si>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</si>
  <si>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</si>
  <si>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</si>
  <si>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</si>
  <si>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</si>
  <si>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</si>
  <si>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</si>
  <si>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</si>
  <si>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</si>
  <si>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</si>
  <si>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</si>
  <si>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</si>
  <si>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</si>
  <si>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</si>
  <si>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</si>
  <si>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</si>
  <si>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</si>
  <si>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</si>
  <si>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</si>
  <si>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</si>
  <si>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</si>
  <si>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</si>
  <si>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</si>
  <si>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</si>
  <si>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</si>
  <si>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</si>
  <si>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</si>
  <si>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</si>
  <si>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</si>
  <si>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</si>
  <si>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</si>
  <si>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</si>
  <si>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</si>
  <si>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</si>
  <si>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</si>
  <si>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</si>
  <si>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</si>
  <si>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</si>
  <si>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</si>
  <si>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</si>
  <si>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</si>
  <si>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</si>
  <si>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</si>
  <si>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</si>
  <si>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</si>
  <si>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</si>
  <si>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</si>
  <si>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</si>
  <si>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</si>
  <si>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</si>
  <si>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</si>
  <si>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</si>
  <si>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</si>
  <si>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</si>
  <si>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</si>
  <si>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</si>
  <si>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</si>
  <si>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</si>
  <si>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</si>
  <si>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</si>
  <si>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</si>
  <si>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</si>
  <si>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</si>
  <si>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</si>
  <si>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</si>
  <si>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</si>
  <si>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</si>
  <si>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</si>
  <si>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</si>
  <si>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</si>
  <si>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</si>
  <si>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</si>
  <si>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</si>
  <si>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</si>
  <si>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</si>
  <si>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</si>
  <si>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</si>
  <si>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</si>
  <si>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</si>
  <si>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</si>
  <si>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</si>
  <si>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</si>
  <si>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</si>
  <si>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</si>
  <si>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</si>
  <si>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</si>
  <si>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</si>
  <si>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</si>
  <si>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</si>
  <si>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</si>
  <si>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</si>
  <si>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</si>
  <si>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</si>
  <si>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</si>
  <si>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</si>
  <si>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</si>
  <si>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</si>
  <si>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</si>
  <si>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</si>
  <si>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</si>
  <si>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</si>
  <si>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</si>
  <si>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</si>
  <si>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</si>
  <si>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</si>
  <si>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</si>
  <si>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</si>
  <si>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</si>
  <si>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</si>
  <si>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</si>
  <si>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</si>
  <si>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</si>
  <si>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</si>
  <si>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23238_令和7年度</t>
  </si>
  <si>
    <t>23238_令和8年度</t>
  </si>
  <si>
    <t>23238_令和9年度</t>
  </si>
  <si>
    <t>23238_令和10年度</t>
  </si>
  <si>
    <t>23238_令和11年度</t>
  </si>
  <si>
    <t>23238_令和12年度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</si>
</sst>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5.3805839708547634</c:v>
                </c:pt>
                <c:pt idx="1">
                  <c:v>5.3634034812949158</c:v>
                </c:pt>
                <c:pt idx="2">
                  <c:v>4.4940099710527077</c:v>
                </c:pt>
                <c:pt idx="3">
                  <c:v>5.3622946353483378</c:v>
                </c:pt>
                <c:pt idx="4">
                  <c:v>5.4123780938358239</c:v>
                </c:pt>
                <c:pt idx="5">
                  <c:v>6.7441387959115104</c:v>
                </c:pt>
                <c:pt idx="6">
                  <c:v>7.0272132675969008</c:v>
                </c:pt>
                <c:pt idx="7">
                  <c:v>5.3166260681022859</c:v>
                </c:pt>
                <c:pt idx="8">
                  <c:v>5.5321734208922217</c:v>
                </c:pt>
                <c:pt idx="9">
                  <c:v>5.8487459796088457</c:v>
                </c:pt>
                <c:pt idx="10">
                  <c:v>7.6778590511912697</c:v>
                </c:pt>
                <c:pt idx="11">
                  <c:v>8.5294793904268627</c:v>
                </c:pt>
                <c:pt idx="12">
                  <c:v>9.4579639606845909</c:v>
                </c:pt>
                <c:pt idx="13">
                  <c:v>7.7449638108732772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71.338901822107772</c:v>
                </c:pt>
                <c:pt idx="1">
                  <c:v>72.345504849277091</c:v>
                </c:pt>
                <c:pt idx="2">
                  <c:v>72.693069378477958</c:v>
                </c:pt>
                <c:pt idx="3">
                  <c:v>74.471239816493409</c:v>
                </c:pt>
                <c:pt idx="4">
                  <c:v>74.386768807316827</c:v>
                </c:pt>
                <c:pt idx="5">
                  <c:v>72.965496347454405</c:v>
                </c:pt>
                <c:pt idx="6">
                  <c:v>73.918498242940473</c:v>
                </c:pt>
                <c:pt idx="7">
                  <c:v>74.066550022663193</c:v>
                </c:pt>
                <c:pt idx="8">
                  <c:v>74.173170939896522</c:v>
                </c:pt>
                <c:pt idx="9">
                  <c:v>74.376925152671163</c:v>
                </c:pt>
                <c:pt idx="10">
                  <c:v>74.824004736095702</c:v>
                </c:pt>
                <c:pt idx="11">
                  <c:v>67.582593048263305</c:v>
                </c:pt>
                <c:pt idx="12">
                  <c:v>67.721070585583206</c:v>
                </c:pt>
                <c:pt idx="13">
                  <c:v>71.075217472026225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64.677310596247324</c:v>
                </c:pt>
                <c:pt idx="1">
                  <c:v>71.94469766034814</c:v>
                </c:pt>
                <c:pt idx="2">
                  <c:v>74.082260744360951</c:v>
                </c:pt>
                <c:pt idx="3">
                  <c:v>78.172197820636626</c:v>
                </c:pt>
                <c:pt idx="4">
                  <c:v>72.259899971003719</c:v>
                </c:pt>
                <c:pt idx="5">
                  <c:v>71.709455771757916</c:v>
                </c:pt>
                <c:pt idx="6">
                  <c:v>65.876887924562908</c:v>
                </c:pt>
                <c:pt idx="7">
                  <c:v>66.367107119677854</c:v>
                </c:pt>
                <c:pt idx="8">
                  <c:v>69.188118768360553</c:v>
                </c:pt>
                <c:pt idx="9">
                  <c:v>64.130154294913098</c:v>
                </c:pt>
                <c:pt idx="10">
                  <c:v>63.549341529244074</c:v>
                </c:pt>
                <c:pt idx="11">
                  <c:v>63.927551260477244</c:v>
                </c:pt>
                <c:pt idx="12">
                  <c:v>63.682962444340973</c:v>
                </c:pt>
                <c:pt idx="13">
                  <c:v>63.843091950250347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89.777139412419217</c:v>
                </c:pt>
                <c:pt idx="1">
                  <c:v>92.167088941781287</c:v>
                </c:pt>
                <c:pt idx="2">
                  <c:v>99.819075952160517</c:v>
                </c:pt>
                <c:pt idx="3">
                  <c:v>105.4549358120974</c:v>
                </c:pt>
                <c:pt idx="4">
                  <c:v>104.9873049414923</c:v>
                </c:pt>
                <c:pt idx="5">
                  <c:v>109.47432086721039</c:v>
                </c:pt>
                <c:pt idx="6">
                  <c:v>104.3558837908985</c:v>
                </c:pt>
                <c:pt idx="7">
                  <c:v>90.533372180661374</c:v>
                </c:pt>
                <c:pt idx="8">
                  <c:v>89.721181125268657</c:v>
                </c:pt>
                <c:pt idx="9">
                  <c:v>91.117048127324949</c:v>
                </c:pt>
                <c:pt idx="10">
                  <c:v>86.858033591656238</c:v>
                </c:pt>
                <c:pt idx="11">
                  <c:v>87.583413808589427</c:v>
                </c:pt>
                <c:pt idx="12">
                  <c:v>99.126594393014642</c:v>
                </c:pt>
                <c:pt idx="13">
                  <c:v>93.619147958451023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24.748045274306214</c:v>
                </c:pt>
                <c:pt idx="1">
                  <c:v>28.125328404599109</c:v>
                </c:pt>
                <c:pt idx="2">
                  <c:v>32.437355338531134</c:v>
                </c:pt>
                <c:pt idx="3">
                  <c:v>27.639288888285208</c:v>
                </c:pt>
                <c:pt idx="4">
                  <c:v>25.553722053179921</c:v>
                </c:pt>
                <c:pt idx="5">
                  <c:v>25.843585453538775</c:v>
                </c:pt>
                <c:pt idx="6">
                  <c:v>25.089364542899009</c:v>
                </c:pt>
                <c:pt idx="7">
                  <c:v>20.43620425363692</c:v>
                </c:pt>
                <c:pt idx="8">
                  <c:v>19.748539821650034</c:v>
                </c:pt>
                <c:pt idx="9">
                  <c:v>19.413195205547265</c:v>
                </c:pt>
                <c:pt idx="10">
                  <c:v>19.026422262350572</c:v>
                </c:pt>
                <c:pt idx="11">
                  <c:v>22.092504393472204</c:v>
                </c:pt>
                <c:pt idx="12">
                  <c:v>25.827389509672606</c:v>
                </c:pt>
                <c:pt idx="13">
                  <c:v>20.264122718472436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25090</c:v>
                </c:pt>
                <c:pt idx="1">
                  <c:v>25543</c:v>
                </c:pt>
                <c:pt idx="2">
                  <c:v>26236</c:v>
                </c:pt>
                <c:pt idx="3">
                  <c:v>27113</c:v>
                </c:pt>
                <c:pt idx="4">
                  <c:v>28010</c:v>
                </c:pt>
                <c:pt idx="5">
                  <c:v>28505</c:v>
                </c:pt>
                <c:pt idx="6">
                  <c:v>29191</c:v>
                </c:pt>
                <c:pt idx="7">
                  <c:v>29863</c:v>
                </c:pt>
                <c:pt idx="8">
                  <c:v>30388</c:v>
                </c:pt>
                <c:pt idx="9">
                  <c:v>31014</c:v>
                </c:pt>
                <c:pt idx="10">
                  <c:v>31995</c:v>
                </c:pt>
                <c:pt idx="11">
                  <c:v>32353</c:v>
                </c:pt>
                <c:pt idx="12">
                  <c:v>32673</c:v>
                </c:pt>
                <c:pt idx="13">
                  <c:v>33258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3805</c:v>
                </c:pt>
                <c:pt idx="1">
                  <c:v>3745</c:v>
                </c:pt>
                <c:pt idx="2">
                  <c:v>3766</c:v>
                </c:pt>
                <c:pt idx="3">
                  <c:v>3754</c:v>
                </c:pt>
                <c:pt idx="4">
                  <c:v>3811</c:v>
                </c:pt>
                <c:pt idx="5">
                  <c:v>3861</c:v>
                </c:pt>
                <c:pt idx="6">
                  <c:v>3908</c:v>
                </c:pt>
                <c:pt idx="7">
                  <c:v>3973</c:v>
                </c:pt>
                <c:pt idx="8">
                  <c:v>4024</c:v>
                </c:pt>
                <c:pt idx="9">
                  <c:v>4137</c:v>
                </c:pt>
                <c:pt idx="10">
                  <c:v>4163</c:v>
                </c:pt>
                <c:pt idx="11">
                  <c:v>4140</c:v>
                </c:pt>
                <c:pt idx="12">
                  <c:v>4257</c:v>
                </c:pt>
                <c:pt idx="13">
                  <c:v>4350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19111</c:v>
                </c:pt>
                <c:pt idx="1">
                  <c:v>19364</c:v>
                </c:pt>
                <c:pt idx="2">
                  <c:v>19796</c:v>
                </c:pt>
                <c:pt idx="3">
                  <c:v>20664</c:v>
                </c:pt>
                <c:pt idx="4">
                  <c:v>21138</c:v>
                </c:pt>
                <c:pt idx="5">
                  <c:v>21876</c:v>
                </c:pt>
                <c:pt idx="6">
                  <c:v>22348</c:v>
                </c:pt>
                <c:pt idx="7">
                  <c:v>22854</c:v>
                </c:pt>
                <c:pt idx="8">
                  <c:v>23291</c:v>
                </c:pt>
                <c:pt idx="9">
                  <c:v>23799</c:v>
                </c:pt>
                <c:pt idx="10">
                  <c:v>24297</c:v>
                </c:pt>
                <c:pt idx="11">
                  <c:v>24680</c:v>
                </c:pt>
                <c:pt idx="12">
                  <c:v>24994</c:v>
                </c:pt>
                <c:pt idx="13">
                  <c:v>25406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c:v>
                </c:pt>
                <c:pt idx="1">
                  <c:v>82</c:v>
                </c:pt>
                <c:pt idx="2">
                  <c:v>82</c:v>
                </c:pt>
                <c:pt idx="3">
                  <c:v>82</c:v>
                </c:pt>
                <c:pt idx="4">
                  <c:v>82</c:v>
                </c:pt>
                <c:pt idx="5">
                  <c:v>69</c:v>
                </c:pt>
                <c:pt idx="6">
                  <c:v>69</c:v>
                </c:pt>
                <c:pt idx="7">
                  <c:v>69</c:v>
                </c:pt>
                <c:pt idx="8">
                  <c:v>69</c:v>
                </c:pt>
                <c:pt idx="9">
                  <c:v>69</c:v>
                </c:pt>
                <c:pt idx="10">
                  <c:v>69</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1212</c:v>
                </c:pt>
                <c:pt idx="1">
                  <c:v>1212</c:v>
                </c:pt>
                <c:pt idx="2">
                  <c:v>1212</c:v>
                </c:pt>
                <c:pt idx="3">
                  <c:v>1212</c:v>
                </c:pt>
                <c:pt idx="4">
                  <c:v>1212</c:v>
                </c:pt>
                <c:pt idx="5">
                  <c:v>1280</c:v>
                </c:pt>
                <c:pt idx="6">
                  <c:v>1280</c:v>
                </c:pt>
                <c:pt idx="7">
                  <c:v>1280</c:v>
                </c:pt>
                <c:pt idx="8">
                  <c:v>1280</c:v>
                </c:pt>
                <c:pt idx="9">
                  <c:v>1280</c:v>
                </c:pt>
                <c:pt idx="10">
                  <c:v>1280</c:v>
                </c:pt>
                <c:pt idx="11">
                  <c:v>1334</c:v>
                </c:pt>
                <c:pt idx="12">
                  <c:v>1334</c:v>
                </c:pt>
                <c:pt idx="13">
                  <c:v>1334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192.94130000000001</c:v>
                </c:pt>
                <c:pt idx="1">
                  <c:v>231.10079999999999</c:v>
                </c:pt>
                <c:pt idx="2">
                  <c:v>262.23410000000001</c:v>
                </c:pt>
                <c:pt idx="3">
                  <c:v>234.3321</c:v>
                </c:pt>
                <c:pt idx="4">
                  <c:v>225.6978</c:v>
                </c:pt>
                <c:pt idx="5">
                  <c:v>244.79</c:v>
                </c:pt>
                <c:pt idx="6">
                  <c:v>262.96699999999998</c:v>
                </c:pt>
                <c:pt idx="7">
                  <c:v>179.79939999999999</c:v>
                </c:pt>
                <c:pt idx="8">
                  <c:v>185.21719999999999</c:v>
                </c:pt>
                <c:pt idx="9">
                  <c:v>194.76169999999999</c:v>
                </c:pt>
                <c:pt idx="10">
                  <c:v>201.48750000000001</c:v>
                </c:pt>
                <c:pt idx="11">
                  <c:v>248.60740000000001</c:v>
                </c:pt>
                <c:pt idx="12">
                  <c:v>317.42680000000001</c:v>
                </c:pt>
                <c:pt idx="13">
                  <c:v>287.3433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49.344000000000001</c:v>
                </c:pt>
                <c:pt idx="1">
                  <c:v>50.719000000000001</c:v>
                </c:pt>
                <c:pt idx="2">
                  <c:v>50.677999999999997</c:v>
                </c:pt>
                <c:pt idx="3">
                  <c:v>51.511000000000003</c:v>
                </c:pt>
                <c:pt idx="4">
                  <c:v>47.23</c:v>
                </c:pt>
                <c:pt idx="5">
                  <c:v>46.408000000000001</c:v>
                </c:pt>
                <c:pt idx="6">
                  <c:v>49.064999999999998</c:v>
                </c:pt>
                <c:pt idx="7">
                  <c:v>48.298999999999999</c:v>
                </c:pt>
                <c:pt idx="8">
                  <c:v>42.051000000000002</c:v>
                </c:pt>
                <c:pt idx="9">
                  <c:v>39.107999999999997</c:v>
                </c:pt>
                <c:pt idx="10">
                  <c:v>36.398000000000003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10.641999999999999</c:v>
                </c:pt>
                <c:pt idx="1">
                  <c:v>11.212999999999999</c:v>
                </c:pt>
                <c:pt idx="2">
                  <c:v>11.395</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34.201000000000001</c:v>
                </c:pt>
                <c:pt idx="1">
                  <c:v>34.804000000000002</c:v>
                </c:pt>
                <c:pt idx="2">
                  <c:v>34.816000000000003</c:v>
                </c:pt>
                <c:pt idx="3">
                  <c:v>47.082999999999998</c:v>
                </c:pt>
                <c:pt idx="4">
                  <c:v>43.102000000000004</c:v>
                </c:pt>
                <c:pt idx="5">
                  <c:v>42.561</c:v>
                </c:pt>
                <c:pt idx="6">
                  <c:v>45.173000000000002</c:v>
                </c:pt>
                <c:pt idx="7">
                  <c:v>44.42</c:v>
                </c:pt>
                <c:pt idx="8">
                  <c:v>38.153000000000006</c:v>
                </c:pt>
                <c:pt idx="9">
                  <c:v>35.505000000000003</c:v>
                </c:pt>
                <c:pt idx="10">
                  <c:v>33.332999999999998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4.5010000000000003</c:v>
                </c:pt>
                <c:pt idx="1">
                  <c:v>4.702</c:v>
                </c:pt>
                <c:pt idx="2">
                  <c:v>4.4669999999999996</c:v>
                </c:pt>
                <c:pt idx="3">
                  <c:v>4.4279999999999999</c:v>
                </c:pt>
                <c:pt idx="4">
                  <c:v>4.1280000000000001</c:v>
                </c:pt>
                <c:pt idx="5">
                  <c:v>3.847</c:v>
                </c:pt>
                <c:pt idx="6">
                  <c:v>3.8919999999999999</c:v>
                </c:pt>
                <c:pt idx="7">
                  <c:v>3.879</c:v>
                </c:pt>
                <c:pt idx="8">
                  <c:v>3.8980000000000001</c:v>
                </c:pt>
                <c:pt idx="9">
                  <c:v>3.6030000000000002</c:v>
                </c:pt>
                <c:pt idx="10">
                  <c:v>3.0649999999999999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99.819075952160517</c:v>
                </c:pt>
                <c:pt idx="1">
                  <c:v>105.4549358120974</c:v>
                </c:pt>
                <c:pt idx="2">
                  <c:v>104.9873049414923</c:v>
                </c:pt>
                <c:pt idx="3">
                  <c:v>109.47432086721039</c:v>
                </c:pt>
                <c:pt idx="4">
                  <c:v>104.3558837908985</c:v>
                </c:pt>
                <c:pt idx="5">
                  <c:v>90.533372180661374</c:v>
                </c:pt>
                <c:pt idx="6">
                  <c:v>89.721181125268657</c:v>
                </c:pt>
                <c:pt idx="7">
                  <c:v>91.117048127324949</c:v>
                </c:pt>
                <c:pt idx="8">
                  <c:v>86.858033591656238</c:v>
                </c:pt>
                <c:pt idx="9">
                  <c:v>87.583413808589427</c:v>
                </c:pt>
                <c:pt idx="10">
                  <c:v>99.126594393014642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32.437355338531134</c:v>
                </c:pt>
                <c:pt idx="1">
                  <c:v>27.639288888285208</c:v>
                </c:pt>
                <c:pt idx="2">
                  <c:v>25.553722053179921</c:v>
                </c:pt>
                <c:pt idx="3">
                  <c:v>25.843585453538775</c:v>
                </c:pt>
                <c:pt idx="4">
                  <c:v>25.089364542899009</c:v>
                </c:pt>
                <c:pt idx="5">
                  <c:v>20.43620425363692</c:v>
                </c:pt>
                <c:pt idx="6">
                  <c:v>19.748539821650034</c:v>
                </c:pt>
                <c:pt idx="7">
                  <c:v>19.413195205547265</c:v>
                </c:pt>
                <c:pt idx="8">
                  <c:v>19.026422262350572</c:v>
                </c:pt>
                <c:pt idx="9">
                  <c:v>22.092504393472204</c:v>
                </c:pt>
                <c:pt idx="10">
                  <c:v>25.827389509672606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0.13875977104253714</c:v>
                </c:pt>
                <c:pt idx="1">
                  <c:v>0.17012015102866565</c:v>
                </c:pt>
                <c:pt idx="2">
                  <c:v>0.17480819391804112</c:v>
                </c:pt>
                <c:pt idx="3">
                  <c:v>0.17133845487347699</c:v>
                </c:pt>
                <c:pt idx="4">
                  <c:v>0.1645318673951166</c:v>
                </c:pt>
                <c:pt idx="5">
                  <c:v>0.18824435067560896</c:v>
                </c:pt>
                <c:pt idx="6">
                  <c:v>0.19707786171275596</c:v>
                </c:pt>
                <c:pt idx="7">
                  <c:v>0.19981254805966134</c:v>
                </c:pt>
                <c:pt idx="8">
                  <c:v>0.20487298905971152</c:v>
                </c:pt>
                <c:pt idx="9">
                  <c:v>0.16308698804942182</c:v>
                </c:pt>
                <c:pt idx="10">
                  <c:v>0.11867246586621261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0.34262989988397846</c:v>
                </c:pt>
                <c:pt idx="1">
                  <c:v>0.33003670934867152</c:v>
                </c:pt>
                <c:pt idx="2">
                  <c:v>0.33162104712948282</c:v>
                </c:pt>
                <c:pt idx="3">
                  <c:v>0.43008259495951107</c:v>
                </c:pt>
                <c:pt idx="4">
                  <c:v>0.41302893937791735</c:v>
                </c:pt>
                <c:pt idx="5">
                  <c:v>0.47011393671571816</c:v>
                </c:pt>
                <c:pt idx="6">
                  <c:v>0.50348200317302427</c:v>
                </c:pt>
                <c:pt idx="7">
                  <c:v>0.48750481839499976</c:v>
                </c:pt>
                <c:pt idx="8">
                  <c:v>0.439257008503875</c:v>
                </c:pt>
                <c:pt idx="9">
                  <c:v>0.40538497480350527</c:v>
                </c:pt>
                <c:pt idx="10">
                  <c:v>0.33626697461068977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3.0649999999999999</c:v>
                </c:pt>
                <c:pt idx="2">
                  <c:v>0</c:v>
                </c:pt>
                <c:pt idx="3">
                  <c:v>0</c:v>
                </c:pt>
                <c:pt idx="4">
                  <c:v>33.332999999999998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3.0649999999999999</c:v>
                </c:pt>
                <c:pt idx="4" formatCode="#,##0">
                  <c:v>33.332999999999998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N：生活関連ｻｰﾋﾞｽ業,娯楽業(N=1)</c:v>
                </c:pt>
                <c:pt idx="33">
                  <c:v>O：教育，学習支援業(N=3)</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3.0649999999999999</c:v>
                </c:pt>
                <c:pt idx="21">
                  <c:v>0</c:v>
                </c:pt>
                <c:pt idx="22">
                  <c:v>0</c:v>
                </c:pt>
                <c:pt idx="23">
                  <c:v>0</c:v>
                </c:pt>
                <c:pt idx="24">
                  <c:v>0</c:v>
                </c:pt>
                <c:pt idx="25">
                  <c:v>0</c:v>
                </c:pt>
                <c:pt idx="26">
                  <c:v>0</c:v>
                </c:pt>
                <c:pt idx="27">
                  <c:v>2.6739999999999999</c:v>
                </c:pt>
                <c:pt idx="28">
                  <c:v>0</c:v>
                </c:pt>
                <c:pt idx="29">
                  <c:v>0</c:v>
                </c:pt>
                <c:pt idx="30">
                  <c:v>7.2690000000000001</c:v>
                </c:pt>
                <c:pt idx="31">
                  <c:v>0</c:v>
                </c:pt>
                <c:pt idx="32">
                  <c:v>2.4769999999999999</c:v>
                </c:pt>
                <c:pt idx="33">
                  <c:v>20.913</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20.222080072976631</c:v>
                </c:pt>
                <c:pt idx="2">
                  <c:v>3.4902659461836878</c:v>
                </c:pt>
                <c:pt idx="3">
                  <c:v>4.690245085038824</c:v>
                </c:pt>
                <c:pt idx="4">
                  <c:v>75.405494805329127</c:v>
                </c:pt>
                <c:pt idx="5">
                  <c:v>62.139010760894763</c:v>
                </c:pt>
                <c:pt idx="7">
                  <c:v>68.821493756723257</c:v>
                </c:pt>
                <c:pt idx="8">
                  <c:v>2.5270707108448098</c:v>
                </c:pt>
                <c:pt idx="9">
                  <c:v>0</c:v>
                </c:pt>
                <c:pt idx="10">
                  <c:v>5.0446432440449058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28.402591104199143</c:v>
                </c:pt>
                <c:pt idx="4" formatCode="#,##0">
                  <c:v>75.405494805329127</c:v>
                </c:pt>
                <c:pt idx="5" formatCode="#,##0">
                  <c:v>62.139010760894763</c:v>
                </c:pt>
                <c:pt idx="6" formatCode="#,##0">
                  <c:v>71.348564467568067</c:v>
                </c:pt>
                <c:pt idx="10" formatCode="#,##0">
                  <c:v>5.0446432440449058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36.398000000000003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36.398000000000003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長久手市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3.0649999999999999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長久手市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O：教育，学習支援業(N=3)</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2.6739999999999999</c:v>
                </c:pt>
                <c:pt idx="4">
                  <c:v>0</c:v>
                </c:pt>
                <c:pt idx="5">
                  <c:v>0</c:v>
                </c:pt>
                <c:pt idx="6">
                  <c:v>7.2690000000000001</c:v>
                </c:pt>
                <c:pt idx="7">
                  <c:v>0</c:v>
                </c:pt>
                <c:pt idx="8">
                  <c:v>2.4769999999999999</c:v>
                </c:pt>
                <c:pt idx="9">
                  <c:v>6.9710000000000001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O：教育，学習支援業(N=3)</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長久手市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長久手市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17,656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10533.999999999978</c:v>
                </c:pt>
                <c:pt idx="1">
                  <c:v>7122.3000000000011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12642.064079999975</c:v>
                </c:pt>
                <c:pt idx="1">
                  <c:v>9421.0935480000007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長久手市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10.101425939999999</c:v>
                </c:pt>
                <c:pt idx="1">
                  <c:v>0</c:v>
                </c:pt>
                <c:pt idx="2">
                  <c:v>0</c:v>
                </c:pt>
                <c:pt idx="3">
                  <c:v>0</c:v>
                </c:pt>
                <c:pt idx="4">
                  <c:v>4.45598457</c:v>
                </c:pt>
                <c:pt idx="5">
                  <c:v>21.110480849999998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200,814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長久手市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200814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4980.8</c:v>
                </c:pt>
                <c:pt idx="1">
                  <c:v>5789.8</c:v>
                </c:pt>
                <c:pt idx="2">
                  <c:v>6085.5000000000018</c:v>
                </c:pt>
                <c:pt idx="3">
                  <c:v>6525</c:v>
                </c:pt>
                <c:pt idx="4">
                  <c:v>7033.6999999999989</c:v>
                </c:pt>
                <c:pt idx="5">
                  <c:v>7102.1</c:v>
                </c:pt>
                <c:pt idx="6">
                  <c:v>7102.1</c:v>
                </c:pt>
                <c:pt idx="7">
                  <c:v>7078.1</c:v>
                </c:pt>
                <c:pt idx="8">
                  <c:v>7122.3000000000011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5315.8</c:v>
                </c:pt>
                <c:pt idx="1">
                  <c:v>5668.3</c:v>
                </c:pt>
                <c:pt idx="2">
                  <c:v>6136.1</c:v>
                </c:pt>
                <c:pt idx="3">
                  <c:v>6589.0999999999995</c:v>
                </c:pt>
                <c:pt idx="4">
                  <c:v>7203.1000000000022</c:v>
                </c:pt>
                <c:pt idx="5">
                  <c:v>7857</c:v>
                </c:pt>
                <c:pt idx="6">
                  <c:v>8800.9999999999964</c:v>
                </c:pt>
                <c:pt idx="7">
                  <c:v>9725.3999999999833</c:v>
                </c:pt>
                <c:pt idx="8">
                  <c:v>10533.999999999978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4.9220802539038037E-2</c:v>
                </c:pt>
                <c:pt idx="1">
                  <c:v>5.6647556231137895E-2</c:v>
                </c:pt>
                <c:pt idx="2">
                  <c:v>5.8064567749512984E-2</c:v>
                </c:pt>
                <c:pt idx="3">
                  <c:v>6.5677571753570349E-2</c:v>
                </c:pt>
                <c:pt idx="4">
                  <c:v>6.7436087962687727E-2</c:v>
                </c:pt>
                <c:pt idx="5">
                  <c:v>6.7003391476116989E-2</c:v>
                </c:pt>
                <c:pt idx="6">
                  <c:v>6.9889725412331238E-2</c:v>
                </c:pt>
                <c:pt idx="7">
                  <c:v>7.4201353015786148E-2</c:v>
                </c:pt>
                <c:pt idx="8">
                  <c:v>7.7830882149215602E-2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20.044975822728212</c:v>
                </c:pt>
                <c:pt idx="2">
                  <c:v>2.1695081523398212</c:v>
                </c:pt>
                <c:pt idx="3">
                  <c:v>3.339238078111888</c:v>
                </c:pt>
                <c:pt idx="4">
                  <c:v>104.9873049414923</c:v>
                </c:pt>
                <c:pt idx="5">
                  <c:v>72.259899971003719</c:v>
                </c:pt>
                <c:pt idx="7">
                  <c:v>70.30250776967614</c:v>
                </c:pt>
                <c:pt idx="8">
                  <c:v>4.0842610376406796</c:v>
                </c:pt>
                <c:pt idx="9">
                  <c:v>0</c:v>
                </c:pt>
                <c:pt idx="10">
                  <c:v>5.4123780938358239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25.553722053179921</c:v>
                </c:pt>
                <c:pt idx="4" formatCode="#,##0">
                  <c:v>104.9873049414923</c:v>
                </c:pt>
                <c:pt idx="5" formatCode="#,##0">
                  <c:v>72.259899971003719</c:v>
                </c:pt>
                <c:pt idx="6" formatCode="#,##0">
                  <c:v>74.386768807316827</c:v>
                </c:pt>
                <c:pt idx="10" formatCode="#,##0">
                  <c:v>5.4123780938358239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1309</c:v>
                </c:pt>
                <c:pt idx="1">
                  <c:v>1378</c:v>
                </c:pt>
                <c:pt idx="2">
                  <c:v>1473</c:v>
                </c:pt>
                <c:pt idx="3">
                  <c:v>1568</c:v>
                </c:pt>
                <c:pt idx="4">
                  <c:v>1694</c:v>
                </c:pt>
                <c:pt idx="5">
                  <c:v>1819</c:v>
                </c:pt>
                <c:pt idx="6">
                  <c:v>1978</c:v>
                </c:pt>
                <c:pt idx="7">
                  <c:v>2167</c:v>
                </c:pt>
                <c:pt idx="8">
                  <c:v>2362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283475.62071442272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22063.157627999975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280595.16499999998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280595.16499999998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22063.157627999975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15.122322236262205</c:v>
                </c:pt>
                <c:pt idx="2">
                  <c:v>2.5182509937240414</c:v>
                </c:pt>
                <c:pt idx="3">
                  <c:v>2.6235494884861912</c:v>
                </c:pt>
                <c:pt idx="4">
                  <c:v>93.619147958451023</c:v>
                </c:pt>
                <c:pt idx="5">
                  <c:v>63.843091950250347</c:v>
                </c:pt>
                <c:pt idx="7">
                  <c:v>67.48504012673169</c:v>
                </c:pt>
                <c:pt idx="8">
                  <c:v>3.590177345294534</c:v>
                </c:pt>
                <c:pt idx="9">
                  <c:v>0</c:v>
                </c:pt>
                <c:pt idx="10">
                  <c:v>7.7449638108732772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20.264122718472436</c:v>
                </c:pt>
                <c:pt idx="4">
                  <c:v>93.619147958451023</c:v>
                </c:pt>
                <c:pt idx="5">
                  <c:v>63.843091950250347</c:v>
                </c:pt>
                <c:pt idx="6">
                  <c:v>71.075217472026225</c:v>
                </c:pt>
                <c:pt idx="10">
                  <c:v>7.7449638108732772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長久手市</c:v>
                </c:pt>
              </c:strCache>
            </c:strRef>
          </c:cat>
          <c:val>
            <c:numRef>
              <c:f>①CO2排出量の現状把握!$AX$43:$AX$45</c:f>
              <c:numCache>
                <c:formatCode>0%</c:formatCode>
                <c:ptCount val="3"/>
                <c:pt idx="0">
                  <c:v>0.42072759503743129</c:v>
                </c:pt>
                <c:pt idx="1">
                  <c:v>0.48159870411577027</c:v>
                </c:pt>
                <c:pt idx="2">
                  <c:v>7.8988094751241605E-2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長久手市</c:v>
                </c:pt>
              </c:strCache>
            </c:strRef>
          </c:cat>
          <c:val>
            <c:numRef>
              <c:f>①CO2排出量の現状把握!$AY$43:$AY$45</c:f>
              <c:numCache>
                <c:formatCode>0%</c:formatCode>
                <c:ptCount val="3"/>
                <c:pt idx="0">
                  <c:v>0.19118662390594171</c:v>
                </c:pt>
                <c:pt idx="1">
                  <c:v>0.17265784176038373</c:v>
                </c:pt>
                <c:pt idx="2">
                  <c:v>0.36492071392420372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長久手市</c:v>
                </c:pt>
              </c:strCache>
            </c:strRef>
          </c:cat>
          <c:val>
            <c:numRef>
              <c:f>①CO2排出量の現状把握!$AZ$43:$AZ$45</c:f>
              <c:numCache>
                <c:formatCode>0%</c:formatCode>
                <c:ptCount val="3"/>
                <c:pt idx="0">
                  <c:v>0.18034974026133399</c:v>
                </c:pt>
                <c:pt idx="1">
                  <c:v>0.14541825021795096</c:v>
                </c:pt>
                <c:pt idx="2">
                  <c:v>0.24885578646746115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長久手市</c:v>
                </c:pt>
              </c:strCache>
            </c:strRef>
          </c:cat>
          <c:val>
            <c:numRef>
              <c:f>①CO2排出量の現状把握!$BA$43:$BA$45</c:f>
              <c:numCache>
                <c:formatCode>0%</c:formatCode>
                <c:ptCount val="3"/>
                <c:pt idx="0">
                  <c:v>0.19226168778726088</c:v>
                </c:pt>
                <c:pt idx="1">
                  <c:v>0.18600006857044579</c:v>
                </c:pt>
                <c:pt idx="2">
                  <c:v>0.27704609225583671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長久手市</c:v>
                </c:pt>
              </c:strCache>
            </c:strRef>
          </c:cat>
          <c:val>
            <c:numRef>
              <c:f>①CO2排出量の現状把握!$BB$43:$BB$45</c:f>
              <c:numCache>
                <c:formatCode>0%</c:formatCode>
                <c:ptCount val="3"/>
                <c:pt idx="0">
                  <c:v>1.5474353008032191E-2</c:v>
                </c:pt>
                <c:pt idx="1">
                  <c:v>1.4325135335449277E-2</c:v>
                </c:pt>
                <c:pt idx="2">
                  <c:v>3.018931260125688E-2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21040</c:v>
                </c:pt>
                <c:pt idx="1">
                  <c:v>21040</c:v>
                </c:pt>
                <c:pt idx="2">
                  <c:v>21040</c:v>
                </c:pt>
                <c:pt idx="3">
                  <c:v>21040</c:v>
                </c:pt>
                <c:pt idx="4">
                  <c:v>21040</c:v>
                </c:pt>
                <c:pt idx="5">
                  <c:v>23503</c:v>
                </c:pt>
                <c:pt idx="6">
                  <c:v>23503</c:v>
                </c:pt>
                <c:pt idx="7">
                  <c:v>23503</c:v>
                </c:pt>
                <c:pt idx="8">
                  <c:v>23503</c:v>
                </c:pt>
                <c:pt idx="9">
                  <c:v>23503</c:v>
                </c:pt>
                <c:pt idx="10">
                  <c:v>23503</c:v>
                </c:pt>
                <c:pt idx="11">
                  <c:v>26772</c:v>
                </c:pt>
                <c:pt idx="12">
                  <c:v>26772</c:v>
                </c:pt>
                <c:pt idx="13">
                  <c:v>26772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5.3805839708547634</c:v>
                </c:pt>
                <c:pt idx="1">
                  <c:v>5.3634034812949158</c:v>
                </c:pt>
                <c:pt idx="2">
                  <c:v>4.4940099710527077</c:v>
                </c:pt>
                <c:pt idx="3">
                  <c:v>5.3622946353483378</c:v>
                </c:pt>
                <c:pt idx="4">
                  <c:v>5.4123780938358239</c:v>
                </c:pt>
                <c:pt idx="5">
                  <c:v>6.7441387959115104</c:v>
                </c:pt>
                <c:pt idx="6">
                  <c:v>7.0272132675969008</c:v>
                </c:pt>
                <c:pt idx="7">
                  <c:v>5.3166260681022859</c:v>
                </c:pt>
                <c:pt idx="8">
                  <c:v>5.5321734208922217</c:v>
                </c:pt>
                <c:pt idx="9">
                  <c:v>5.8487459796088457</c:v>
                </c:pt>
                <c:pt idx="10">
                  <c:v>7.6778590511912697</c:v>
                </c:pt>
                <c:pt idx="11">
                  <c:v>8.5294793904268627</c:v>
                </c:pt>
                <c:pt idx="12">
                  <c:v>9.4579639606845909</c:v>
                </c:pt>
                <c:pt idx="13">
                  <c:v>7.7449638108732772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48069</c:v>
                </c:pt>
                <c:pt idx="1">
                  <c:v>48785</c:v>
                </c:pt>
                <c:pt idx="2">
                  <c:v>49832</c:v>
                </c:pt>
                <c:pt idx="3">
                  <c:v>51806</c:v>
                </c:pt>
                <c:pt idx="4">
                  <c:v>52799</c:v>
                </c:pt>
                <c:pt idx="5">
                  <c:v>54480</c:v>
                </c:pt>
                <c:pt idx="6">
                  <c:v>55555</c:v>
                </c:pt>
                <c:pt idx="7">
                  <c:v>56448</c:v>
                </c:pt>
                <c:pt idx="8">
                  <c:v>57394</c:v>
                </c:pt>
                <c:pt idx="9">
                  <c:v>58452</c:v>
                </c:pt>
                <c:pt idx="10">
                  <c:v>59480</c:v>
                </c:pt>
                <c:pt idx="11">
                  <c:v>60183</c:v>
                </c:pt>
                <c:pt idx="12">
                  <c:v>60517</c:v>
                </c:pt>
                <c:pt idx="13">
                  <c:v>60985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長久手市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1921</v>
      </c>
      <c r="B9" s="70">
        <v>1</v>
      </c>
      <c r="C9" s="70">
        <v>1</v>
      </c>
      <c r="D9" s="70">
        <v>1</v>
      </c>
      <c r="E9" s="70">
        <v>1990</v>
      </c>
      <c r="F9" s="70" t="s">
        <v>787</v>
      </c>
      <c r="G9" s="1073" t="s">
        <v>1922</v>
      </c>
      <c r="H9" s="70" t="s">
        <v>1923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1924</v>
      </c>
      <c r="B10" s="70">
        <v>2</v>
      </c>
      <c r="C10" s="70">
        <v>2</v>
      </c>
      <c r="D10" s="70">
        <v>1</v>
      </c>
      <c r="E10" s="70">
        <v>2005</v>
      </c>
      <c r="F10" s="70" t="s">
        <v>789</v>
      </c>
      <c r="G10" s="1073" t="s">
        <v>1922</v>
      </c>
      <c r="H10" s="70" t="s">
        <v>1923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1925</v>
      </c>
      <c r="B11" s="70">
        <v>3</v>
      </c>
      <c r="C11" s="70">
        <v>3</v>
      </c>
      <c r="D11" s="70">
        <v>1</v>
      </c>
      <c r="E11" s="70">
        <v>2006</v>
      </c>
      <c r="F11" s="70" t="s">
        <v>790</v>
      </c>
      <c r="G11" s="1073" t="s">
        <v>1922</v>
      </c>
      <c r="H11" s="70" t="s">
        <v>1923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1926</v>
      </c>
      <c r="B12" s="70">
        <v>4</v>
      </c>
      <c r="C12" s="70">
        <v>4</v>
      </c>
      <c r="D12" s="70">
        <v>1</v>
      </c>
      <c r="E12" s="70">
        <v>2007</v>
      </c>
      <c r="F12" s="70" t="s">
        <v>791</v>
      </c>
      <c r="G12" s="1073" t="s">
        <v>1922</v>
      </c>
      <c r="H12" s="70" t="s">
        <v>1923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1927</v>
      </c>
      <c r="B13" s="70">
        <v>5</v>
      </c>
      <c r="C13" s="70">
        <v>5</v>
      </c>
      <c r="D13" s="70">
        <v>1</v>
      </c>
      <c r="E13" s="70">
        <v>2008</v>
      </c>
      <c r="F13" s="70" t="s">
        <v>792</v>
      </c>
      <c r="G13" s="1073" t="s">
        <v>1922</v>
      </c>
      <c r="H13" s="70" t="s">
        <v>1923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1928</v>
      </c>
      <c r="B14" s="70">
        <v>6</v>
      </c>
      <c r="C14" s="70">
        <v>6</v>
      </c>
      <c r="D14" s="70">
        <v>1</v>
      </c>
      <c r="E14" s="70">
        <v>2009</v>
      </c>
      <c r="F14" s="70" t="s">
        <v>176</v>
      </c>
      <c r="G14" s="1073" t="s">
        <v>1922</v>
      </c>
      <c r="H14" s="70" t="s">
        <v>1923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4.3499999999999996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5.01</v>
      </c>
      <c r="BN14" s="73">
        <v>0</v>
      </c>
      <c r="BO14" s="73">
        <v>0</v>
      </c>
      <c r="BP14" s="73">
        <v>0</v>
      </c>
      <c r="BQ14" s="73">
        <v>0</v>
      </c>
      <c r="BR14" s="73">
        <v>0</v>
      </c>
      <c r="BS14" s="73">
        <v>0</v>
      </c>
      <c r="BT14" s="73">
        <v>0</v>
      </c>
      <c r="BU14" s="73">
        <v>0</v>
      </c>
      <c r="BV14" s="73">
        <v>0</v>
      </c>
      <c r="BW14" s="73">
        <v>0</v>
      </c>
      <c r="BX14" s="73">
        <v>0</v>
      </c>
      <c r="BY14" s="73">
        <v>0</v>
      </c>
      <c r="BZ14" s="73">
        <v>0</v>
      </c>
      <c r="CA14" s="73">
        <v>0</v>
      </c>
      <c r="CB14" s="73">
        <v>9.3510000000000009</v>
      </c>
      <c r="CC14" s="73">
        <v>0</v>
      </c>
      <c r="CD14" s="73">
        <v>0</v>
      </c>
      <c r="CE14" s="73">
        <v>0</v>
      </c>
      <c r="CF14" s="73">
        <v>0</v>
      </c>
      <c r="CG14" s="73">
        <v>0</v>
      </c>
      <c r="CH14" s="73">
        <v>0</v>
      </c>
      <c r="CI14" s="73">
        <v>0</v>
      </c>
      <c r="CJ14" s="73">
        <v>0</v>
      </c>
      <c r="CK14" s="73">
        <v>4.0620000000000003</v>
      </c>
      <c r="CL14" s="73">
        <v>21.053999999999998</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4.3499999999999996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5.01</v>
      </c>
      <c r="FO14" s="73">
        <v>0</v>
      </c>
      <c r="FP14" s="73">
        <v>0</v>
      </c>
      <c r="FQ14" s="73">
        <v>0</v>
      </c>
      <c r="FR14" s="73">
        <v>0</v>
      </c>
      <c r="FS14" s="73">
        <v>0</v>
      </c>
      <c r="FT14" s="73">
        <v>0</v>
      </c>
      <c r="FU14" s="73">
        <v>0</v>
      </c>
      <c r="FV14" s="73">
        <v>0</v>
      </c>
      <c r="FW14" s="73">
        <v>0</v>
      </c>
      <c r="FX14" s="73">
        <v>0</v>
      </c>
      <c r="FY14" s="73">
        <v>0</v>
      </c>
      <c r="FZ14" s="73">
        <v>0</v>
      </c>
      <c r="GA14" s="73">
        <v>0</v>
      </c>
      <c r="GB14" s="73">
        <v>0</v>
      </c>
      <c r="GC14" s="73">
        <v>9.3510000000000009</v>
      </c>
      <c r="GD14" s="73">
        <v>0</v>
      </c>
      <c r="GE14" s="73">
        <v>0</v>
      </c>
      <c r="GF14" s="73">
        <v>0</v>
      </c>
      <c r="GG14" s="73">
        <v>0</v>
      </c>
      <c r="GH14" s="73">
        <v>0</v>
      </c>
      <c r="GI14" s="73">
        <v>0</v>
      </c>
      <c r="GJ14" s="73">
        <v>0</v>
      </c>
      <c r="GK14" s="73">
        <v>0</v>
      </c>
      <c r="GL14" s="73">
        <v>4.0620000000000003</v>
      </c>
      <c r="GM14" s="73">
        <v>21.053999999999998</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4.3499999999999996</v>
      </c>
      <c r="HL14" s="73">
        <v>0</v>
      </c>
      <c r="HM14" s="73">
        <v>0</v>
      </c>
      <c r="HN14" s="73">
        <v>0</v>
      </c>
      <c r="HO14" s="73">
        <v>5.01</v>
      </c>
      <c r="HP14" s="73">
        <v>0</v>
      </c>
      <c r="HQ14" s="73">
        <v>0</v>
      </c>
      <c r="HR14" s="73">
        <v>9.3510000000000009</v>
      </c>
      <c r="HS14" s="73">
        <v>0</v>
      </c>
      <c r="HT14" s="73">
        <v>4.0620000000000003</v>
      </c>
      <c r="HU14" s="73">
        <v>21.053999999999998</v>
      </c>
      <c r="HV14" s="73">
        <v>0</v>
      </c>
      <c r="HW14" s="73">
        <v>0</v>
      </c>
      <c r="HX14" s="73">
        <v>0</v>
      </c>
      <c r="HY14" s="73">
        <v>0</v>
      </c>
      <c r="HZ14" s="73">
        <v>0</v>
      </c>
      <c r="IA14" s="73">
        <v>0</v>
      </c>
      <c r="IB14" s="73">
        <v>0</v>
      </c>
      <c r="IC14" s="73">
        <v>0</v>
      </c>
      <c r="ID14" s="73">
        <v>0</v>
      </c>
      <c r="IE14" s="73">
        <v>0</v>
      </c>
      <c r="IF14" s="73">
        <v>4.3499999999999996</v>
      </c>
      <c r="IG14" s="73">
        <v>0</v>
      </c>
      <c r="IH14" s="73">
        <v>0</v>
      </c>
      <c r="II14" s="73">
        <v>0</v>
      </c>
      <c r="IJ14" s="73">
        <v>5.01</v>
      </c>
      <c r="IK14" s="73">
        <v>0</v>
      </c>
      <c r="IL14" s="73">
        <v>0</v>
      </c>
      <c r="IM14" s="73">
        <v>9.3510000000000009</v>
      </c>
      <c r="IN14" s="73">
        <v>0</v>
      </c>
      <c r="IO14" s="73">
        <v>4.0620000000000003</v>
      </c>
      <c r="IP14" s="73">
        <v>21.053999999999998</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1</v>
      </c>
      <c r="LY14" s="71">
        <v>2</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1</v>
      </c>
      <c r="PZ14" s="71">
        <v>2</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1</v>
      </c>
      <c r="RF14" s="71">
        <v>0</v>
      </c>
      <c r="RG14" s="71">
        <v>1</v>
      </c>
      <c r="RH14" s="71">
        <v>2</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1</v>
      </c>
      <c r="SA14" s="71">
        <v>0</v>
      </c>
      <c r="SB14" s="71">
        <v>1</v>
      </c>
      <c r="SC14" s="71">
        <v>2</v>
      </c>
      <c r="SD14" s="71">
        <v>0</v>
      </c>
      <c r="SE14" s="71">
        <v>0</v>
      </c>
      <c r="SF14" s="71">
        <v>0</v>
      </c>
      <c r="SG14" s="71">
        <v>0</v>
      </c>
      <c r="SH14" s="71">
        <v>0</v>
      </c>
    </row>
    <row r="15" spans="1:503">
      <c r="A15" s="16" t="s">
        <v>1929</v>
      </c>
      <c r="B15" s="70">
        <v>7</v>
      </c>
      <c r="C15" s="70">
        <v>7</v>
      </c>
      <c r="D15" s="70">
        <v>1</v>
      </c>
      <c r="E15" s="70">
        <v>2010</v>
      </c>
      <c r="F15" s="70" t="s">
        <v>177</v>
      </c>
      <c r="G15" s="1073" t="s">
        <v>1922</v>
      </c>
      <c r="H15" s="70" t="s">
        <v>1923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4.617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5.399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4.2</v>
      </c>
      <c r="CL15" s="73">
        <v>22.66</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10.444000000000001</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4.617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5.399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4.2</v>
      </c>
      <c r="GM15" s="73">
        <v>22.66</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10.444000000000001</v>
      </c>
      <c r="HF15" s="73">
        <v>0</v>
      </c>
      <c r="HG15" s="73">
        <v>0</v>
      </c>
      <c r="HH15" s="73">
        <v>0</v>
      </c>
      <c r="HI15" s="73">
        <v>0</v>
      </c>
      <c r="HJ15" s="73">
        <v>0</v>
      </c>
      <c r="HK15" s="73">
        <v>4.617</v>
      </c>
      <c r="HL15" s="73">
        <v>0</v>
      </c>
      <c r="HM15" s="73">
        <v>0</v>
      </c>
      <c r="HN15" s="73">
        <v>0</v>
      </c>
      <c r="HO15" s="73">
        <v>5.399</v>
      </c>
      <c r="HP15" s="73">
        <v>0</v>
      </c>
      <c r="HQ15" s="73">
        <v>0</v>
      </c>
      <c r="HR15" s="73">
        <v>0</v>
      </c>
      <c r="HS15" s="73">
        <v>0</v>
      </c>
      <c r="HT15" s="73">
        <v>4.2</v>
      </c>
      <c r="HU15" s="73">
        <v>22.66</v>
      </c>
      <c r="HV15" s="73">
        <v>0</v>
      </c>
      <c r="HW15" s="73">
        <v>0</v>
      </c>
      <c r="HX15" s="73">
        <v>0</v>
      </c>
      <c r="HY15" s="73">
        <v>0</v>
      </c>
      <c r="HZ15" s="73">
        <v>10.444000000000001</v>
      </c>
      <c r="IA15" s="73">
        <v>0</v>
      </c>
      <c r="IB15" s="73">
        <v>0</v>
      </c>
      <c r="IC15" s="73">
        <v>0</v>
      </c>
      <c r="ID15" s="73">
        <v>0</v>
      </c>
      <c r="IE15" s="73">
        <v>0</v>
      </c>
      <c r="IF15" s="73">
        <v>4.617</v>
      </c>
      <c r="IG15" s="73">
        <v>0</v>
      </c>
      <c r="IH15" s="73">
        <v>0</v>
      </c>
      <c r="II15" s="73">
        <v>0</v>
      </c>
      <c r="IJ15" s="73">
        <v>5.399</v>
      </c>
      <c r="IK15" s="73">
        <v>0</v>
      </c>
      <c r="IL15" s="73">
        <v>0</v>
      </c>
      <c r="IM15" s="73">
        <v>0</v>
      </c>
      <c r="IN15" s="73">
        <v>0</v>
      </c>
      <c r="IO15" s="73">
        <v>4.2</v>
      </c>
      <c r="IP15" s="73">
        <v>22.66</v>
      </c>
      <c r="IQ15" s="73">
        <v>0</v>
      </c>
      <c r="IR15" s="73">
        <v>0</v>
      </c>
      <c r="IS15" s="73">
        <v>0</v>
      </c>
      <c r="IT15" s="73">
        <v>0</v>
      </c>
      <c r="IU15" s="73">
        <v>10.444000000000001</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2</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2</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1</v>
      </c>
      <c r="QY15" s="71">
        <v>0</v>
      </c>
      <c r="QZ15" s="71">
        <v>0</v>
      </c>
      <c r="RA15" s="71">
        <v>0</v>
      </c>
      <c r="RB15" s="71">
        <v>1</v>
      </c>
      <c r="RC15" s="71">
        <v>0</v>
      </c>
      <c r="RD15" s="71">
        <v>0</v>
      </c>
      <c r="RE15" s="71">
        <v>0</v>
      </c>
      <c r="RF15" s="71">
        <v>0</v>
      </c>
      <c r="RG15" s="71">
        <v>1</v>
      </c>
      <c r="RH15" s="71">
        <v>2</v>
      </c>
      <c r="RI15" s="71">
        <v>0</v>
      </c>
      <c r="RJ15" s="71">
        <v>0</v>
      </c>
      <c r="RK15" s="71">
        <v>0</v>
      </c>
      <c r="RL15" s="71">
        <v>0</v>
      </c>
      <c r="RM15" s="71">
        <v>1</v>
      </c>
      <c r="RN15" s="71">
        <v>0</v>
      </c>
      <c r="RO15" s="71">
        <v>0</v>
      </c>
      <c r="RP15" s="71">
        <v>0</v>
      </c>
      <c r="RQ15" s="71">
        <v>0</v>
      </c>
      <c r="RR15" s="71">
        <v>0</v>
      </c>
      <c r="RS15" s="71">
        <v>1</v>
      </c>
      <c r="RT15" s="71">
        <v>0</v>
      </c>
      <c r="RU15" s="71">
        <v>0</v>
      </c>
      <c r="RV15" s="71">
        <v>0</v>
      </c>
      <c r="RW15" s="71">
        <v>1</v>
      </c>
      <c r="RX15" s="71">
        <v>0</v>
      </c>
      <c r="RY15" s="71">
        <v>0</v>
      </c>
      <c r="RZ15" s="71">
        <v>0</v>
      </c>
      <c r="SA15" s="71">
        <v>0</v>
      </c>
      <c r="SB15" s="71">
        <v>1</v>
      </c>
      <c r="SC15" s="71">
        <v>2</v>
      </c>
      <c r="SD15" s="71">
        <v>0</v>
      </c>
      <c r="SE15" s="71">
        <v>0</v>
      </c>
      <c r="SF15" s="71">
        <v>0</v>
      </c>
      <c r="SG15" s="71">
        <v>0</v>
      </c>
      <c r="SH15" s="71">
        <v>1</v>
      </c>
    </row>
    <row r="16" spans="1:503">
      <c r="A16" s="16" t="s">
        <v>1930</v>
      </c>
      <c r="B16" s="70">
        <v>8</v>
      </c>
      <c r="C16" s="70">
        <v>8</v>
      </c>
      <c r="D16" s="70">
        <v>1</v>
      </c>
      <c r="E16" s="70">
        <v>2011</v>
      </c>
      <c r="F16" s="70" t="s">
        <v>178</v>
      </c>
      <c r="G16" s="1073" t="s">
        <v>1922</v>
      </c>
      <c r="H16" s="70" t="s">
        <v>1923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4.5010000000000003</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5.1349999999999998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3.89</v>
      </c>
      <c r="CL16" s="73">
        <v>25.175999999999998</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10.641999999999999</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4.5010000000000003</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5.1349999999999998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3.89</v>
      </c>
      <c r="GM16" s="73">
        <v>25.175999999999998</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10.641999999999999</v>
      </c>
      <c r="HF16" s="73">
        <v>0</v>
      </c>
      <c r="HG16" s="73">
        <v>0</v>
      </c>
      <c r="HH16" s="73">
        <v>0</v>
      </c>
      <c r="HI16" s="73">
        <v>0</v>
      </c>
      <c r="HJ16" s="73">
        <v>0</v>
      </c>
      <c r="HK16" s="73">
        <v>4.5010000000000003</v>
      </c>
      <c r="HL16" s="73">
        <v>0</v>
      </c>
      <c r="HM16" s="73">
        <v>0</v>
      </c>
      <c r="HN16" s="73">
        <v>0</v>
      </c>
      <c r="HO16" s="73">
        <v>5.1349999999999998</v>
      </c>
      <c r="HP16" s="73">
        <v>0</v>
      </c>
      <c r="HQ16" s="73">
        <v>0</v>
      </c>
      <c r="HR16" s="73">
        <v>0</v>
      </c>
      <c r="HS16" s="73">
        <v>0</v>
      </c>
      <c r="HT16" s="73">
        <v>3.89</v>
      </c>
      <c r="HU16" s="73">
        <v>25.175999999999998</v>
      </c>
      <c r="HV16" s="73">
        <v>0</v>
      </c>
      <c r="HW16" s="73">
        <v>0</v>
      </c>
      <c r="HX16" s="73">
        <v>0</v>
      </c>
      <c r="HY16" s="73">
        <v>0</v>
      </c>
      <c r="HZ16" s="73">
        <v>10.641999999999999</v>
      </c>
      <c r="IA16" s="73">
        <v>0</v>
      </c>
      <c r="IB16" s="73">
        <v>0</v>
      </c>
      <c r="IC16" s="73">
        <v>0</v>
      </c>
      <c r="ID16" s="73">
        <v>0</v>
      </c>
      <c r="IE16" s="73">
        <v>0</v>
      </c>
      <c r="IF16" s="73">
        <v>4.5010000000000003</v>
      </c>
      <c r="IG16" s="73">
        <v>0</v>
      </c>
      <c r="IH16" s="73">
        <v>0</v>
      </c>
      <c r="II16" s="73">
        <v>0</v>
      </c>
      <c r="IJ16" s="73">
        <v>5.1349999999999998</v>
      </c>
      <c r="IK16" s="73">
        <v>0</v>
      </c>
      <c r="IL16" s="73">
        <v>0</v>
      </c>
      <c r="IM16" s="73">
        <v>0</v>
      </c>
      <c r="IN16" s="73">
        <v>0</v>
      </c>
      <c r="IO16" s="73">
        <v>3.89</v>
      </c>
      <c r="IP16" s="73">
        <v>25.175999999999998</v>
      </c>
      <c r="IQ16" s="73">
        <v>0</v>
      </c>
      <c r="IR16" s="73">
        <v>0</v>
      </c>
      <c r="IS16" s="73">
        <v>0</v>
      </c>
      <c r="IT16" s="73">
        <v>0</v>
      </c>
      <c r="IU16" s="73">
        <v>10.641999999999999</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3</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3</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1</v>
      </c>
      <c r="QY16" s="71">
        <v>0</v>
      </c>
      <c r="QZ16" s="71">
        <v>0</v>
      </c>
      <c r="RA16" s="71">
        <v>0</v>
      </c>
      <c r="RB16" s="71">
        <v>1</v>
      </c>
      <c r="RC16" s="71">
        <v>0</v>
      </c>
      <c r="RD16" s="71">
        <v>0</v>
      </c>
      <c r="RE16" s="71">
        <v>0</v>
      </c>
      <c r="RF16" s="71">
        <v>0</v>
      </c>
      <c r="RG16" s="71">
        <v>1</v>
      </c>
      <c r="RH16" s="71">
        <v>3</v>
      </c>
      <c r="RI16" s="71">
        <v>0</v>
      </c>
      <c r="RJ16" s="71">
        <v>0</v>
      </c>
      <c r="RK16" s="71">
        <v>0</v>
      </c>
      <c r="RL16" s="71">
        <v>0</v>
      </c>
      <c r="RM16" s="71">
        <v>1</v>
      </c>
      <c r="RN16" s="71">
        <v>0</v>
      </c>
      <c r="RO16" s="71">
        <v>0</v>
      </c>
      <c r="RP16" s="71">
        <v>0</v>
      </c>
      <c r="RQ16" s="71">
        <v>0</v>
      </c>
      <c r="RR16" s="71">
        <v>0</v>
      </c>
      <c r="RS16" s="71">
        <v>1</v>
      </c>
      <c r="RT16" s="71">
        <v>0</v>
      </c>
      <c r="RU16" s="71">
        <v>0</v>
      </c>
      <c r="RV16" s="71">
        <v>0</v>
      </c>
      <c r="RW16" s="71">
        <v>1</v>
      </c>
      <c r="RX16" s="71">
        <v>0</v>
      </c>
      <c r="RY16" s="71">
        <v>0</v>
      </c>
      <c r="RZ16" s="71">
        <v>0</v>
      </c>
      <c r="SA16" s="71">
        <v>0</v>
      </c>
      <c r="SB16" s="71">
        <v>1</v>
      </c>
      <c r="SC16" s="71">
        <v>3</v>
      </c>
      <c r="SD16" s="71">
        <v>0</v>
      </c>
      <c r="SE16" s="71">
        <v>0</v>
      </c>
      <c r="SF16" s="71">
        <v>0</v>
      </c>
      <c r="SG16" s="71">
        <v>0</v>
      </c>
      <c r="SH16" s="71">
        <v>1</v>
      </c>
    </row>
    <row r="17" spans="1:502">
      <c r="A17" s="16" t="s">
        <v>1931</v>
      </c>
      <c r="B17" s="70">
        <v>9</v>
      </c>
      <c r="C17" s="70">
        <v>9</v>
      </c>
      <c r="D17" s="70">
        <v>1</v>
      </c>
      <c r="E17" s="70">
        <v>2012</v>
      </c>
      <c r="F17" s="70" t="s">
        <v>179</v>
      </c>
      <c r="G17" s="1073" t="s">
        <v>1922</v>
      </c>
      <c r="H17" s="70" t="s">
        <v>1923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4.702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5.13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4.1399999999999997</v>
      </c>
      <c r="CL17" s="73">
        <v>25.533999999999999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11.212999999999999</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4.702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5.13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4.1399999999999997</v>
      </c>
      <c r="GM17" s="73">
        <v>25.533999999999999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11.212999999999999</v>
      </c>
      <c r="HF17" s="73">
        <v>0</v>
      </c>
      <c r="HG17" s="73">
        <v>0</v>
      </c>
      <c r="HH17" s="73">
        <v>0</v>
      </c>
      <c r="HI17" s="73">
        <v>0</v>
      </c>
      <c r="HJ17" s="73">
        <v>0</v>
      </c>
      <c r="HK17" s="73">
        <v>4.702</v>
      </c>
      <c r="HL17" s="73">
        <v>0</v>
      </c>
      <c r="HM17" s="73">
        <v>0</v>
      </c>
      <c r="HN17" s="73">
        <v>0</v>
      </c>
      <c r="HO17" s="73">
        <v>5.13</v>
      </c>
      <c r="HP17" s="73">
        <v>0</v>
      </c>
      <c r="HQ17" s="73">
        <v>0</v>
      </c>
      <c r="HR17" s="73">
        <v>0</v>
      </c>
      <c r="HS17" s="73">
        <v>0</v>
      </c>
      <c r="HT17" s="73">
        <v>4.1399999999999997</v>
      </c>
      <c r="HU17" s="73">
        <v>25.533999999999999</v>
      </c>
      <c r="HV17" s="73">
        <v>0</v>
      </c>
      <c r="HW17" s="73">
        <v>0</v>
      </c>
      <c r="HX17" s="73">
        <v>0</v>
      </c>
      <c r="HY17" s="73">
        <v>0</v>
      </c>
      <c r="HZ17" s="73">
        <v>11.212999999999999</v>
      </c>
      <c r="IA17" s="73">
        <v>0</v>
      </c>
      <c r="IB17" s="73">
        <v>0</v>
      </c>
      <c r="IC17" s="73">
        <v>0</v>
      </c>
      <c r="ID17" s="73">
        <v>0</v>
      </c>
      <c r="IE17" s="73">
        <v>0</v>
      </c>
      <c r="IF17" s="73">
        <v>4.702</v>
      </c>
      <c r="IG17" s="73">
        <v>0</v>
      </c>
      <c r="IH17" s="73">
        <v>0</v>
      </c>
      <c r="II17" s="73">
        <v>0</v>
      </c>
      <c r="IJ17" s="73">
        <v>5.13</v>
      </c>
      <c r="IK17" s="73">
        <v>0</v>
      </c>
      <c r="IL17" s="73">
        <v>0</v>
      </c>
      <c r="IM17" s="73">
        <v>0</v>
      </c>
      <c r="IN17" s="73">
        <v>0</v>
      </c>
      <c r="IO17" s="73">
        <v>4.1399999999999997</v>
      </c>
      <c r="IP17" s="73">
        <v>25.533999999999999</v>
      </c>
      <c r="IQ17" s="73">
        <v>0</v>
      </c>
      <c r="IR17" s="73">
        <v>0</v>
      </c>
      <c r="IS17" s="73">
        <v>0</v>
      </c>
      <c r="IT17" s="73">
        <v>0</v>
      </c>
      <c r="IU17" s="73">
        <v>11.212999999999999</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3</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1</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3</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1</v>
      </c>
      <c r="QS17" s="71">
        <v>0</v>
      </c>
      <c r="QT17" s="71">
        <v>0</v>
      </c>
      <c r="QU17" s="71">
        <v>0</v>
      </c>
      <c r="QV17" s="71">
        <v>0</v>
      </c>
      <c r="QW17" s="71">
        <v>0</v>
      </c>
      <c r="QX17" s="71">
        <v>1</v>
      </c>
      <c r="QY17" s="71">
        <v>0</v>
      </c>
      <c r="QZ17" s="71">
        <v>0</v>
      </c>
      <c r="RA17" s="71">
        <v>0</v>
      </c>
      <c r="RB17" s="71">
        <v>1</v>
      </c>
      <c r="RC17" s="71">
        <v>0</v>
      </c>
      <c r="RD17" s="71">
        <v>0</v>
      </c>
      <c r="RE17" s="71">
        <v>0</v>
      </c>
      <c r="RF17" s="71">
        <v>0</v>
      </c>
      <c r="RG17" s="71">
        <v>1</v>
      </c>
      <c r="RH17" s="71">
        <v>3</v>
      </c>
      <c r="RI17" s="71">
        <v>0</v>
      </c>
      <c r="RJ17" s="71">
        <v>0</v>
      </c>
      <c r="RK17" s="71">
        <v>0</v>
      </c>
      <c r="RL17" s="71">
        <v>0</v>
      </c>
      <c r="RM17" s="71">
        <v>1</v>
      </c>
      <c r="RN17" s="71">
        <v>0</v>
      </c>
      <c r="RO17" s="71">
        <v>0</v>
      </c>
      <c r="RP17" s="71">
        <v>0</v>
      </c>
      <c r="RQ17" s="71">
        <v>0</v>
      </c>
      <c r="RR17" s="71">
        <v>0</v>
      </c>
      <c r="RS17" s="71">
        <v>1</v>
      </c>
      <c r="RT17" s="71">
        <v>0</v>
      </c>
      <c r="RU17" s="71">
        <v>0</v>
      </c>
      <c r="RV17" s="71">
        <v>0</v>
      </c>
      <c r="RW17" s="71">
        <v>1</v>
      </c>
      <c r="RX17" s="71">
        <v>0</v>
      </c>
      <c r="RY17" s="71">
        <v>0</v>
      </c>
      <c r="RZ17" s="71">
        <v>0</v>
      </c>
      <c r="SA17" s="71">
        <v>0</v>
      </c>
      <c r="SB17" s="71">
        <v>1</v>
      </c>
      <c r="SC17" s="71">
        <v>3</v>
      </c>
      <c r="SD17" s="71">
        <v>0</v>
      </c>
      <c r="SE17" s="71">
        <v>0</v>
      </c>
      <c r="SF17" s="71">
        <v>0</v>
      </c>
      <c r="SG17" s="71">
        <v>0</v>
      </c>
      <c r="SH17" s="71">
        <v>1</v>
      </c>
    </row>
    <row r="18" spans="1:502">
      <c r="A18" s="16" t="s">
        <v>1932</v>
      </c>
      <c r="B18" s="70">
        <v>10</v>
      </c>
      <c r="C18" s="70">
        <v>10</v>
      </c>
      <c r="D18" s="70">
        <v>1</v>
      </c>
      <c r="E18" s="70">
        <v>2013</v>
      </c>
      <c r="F18" s="70" t="s">
        <v>180</v>
      </c>
      <c r="G18" s="1073" t="s">
        <v>1922</v>
      </c>
      <c r="H18" s="70" t="s">
        <v>1923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4.4669999999999996</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5.1100000000000003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4.3</v>
      </c>
      <c r="CL18" s="73">
        <v>25.405999999999999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11.395</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4.4669999999999996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5.1100000000000003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4.3</v>
      </c>
      <c r="GM18" s="73">
        <v>25.405999999999999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11.395</v>
      </c>
      <c r="HF18" s="73">
        <v>0</v>
      </c>
      <c r="HG18" s="73">
        <v>0</v>
      </c>
      <c r="HH18" s="73">
        <v>0</v>
      </c>
      <c r="HI18" s="73">
        <v>0</v>
      </c>
      <c r="HJ18" s="73">
        <v>0</v>
      </c>
      <c r="HK18" s="73">
        <v>4.4669999999999996</v>
      </c>
      <c r="HL18" s="73">
        <v>0</v>
      </c>
      <c r="HM18" s="73">
        <v>0</v>
      </c>
      <c r="HN18" s="73">
        <v>0</v>
      </c>
      <c r="HO18" s="73">
        <v>5.1100000000000003</v>
      </c>
      <c r="HP18" s="73">
        <v>0</v>
      </c>
      <c r="HQ18" s="73">
        <v>0</v>
      </c>
      <c r="HR18" s="73">
        <v>0</v>
      </c>
      <c r="HS18" s="73">
        <v>0</v>
      </c>
      <c r="HT18" s="73">
        <v>4.3</v>
      </c>
      <c r="HU18" s="73">
        <v>25.405999999999999</v>
      </c>
      <c r="HV18" s="73">
        <v>0</v>
      </c>
      <c r="HW18" s="73">
        <v>0</v>
      </c>
      <c r="HX18" s="73">
        <v>0</v>
      </c>
      <c r="HY18" s="73">
        <v>0</v>
      </c>
      <c r="HZ18" s="73">
        <v>11.395</v>
      </c>
      <c r="IA18" s="73">
        <v>0</v>
      </c>
      <c r="IB18" s="73">
        <v>0</v>
      </c>
      <c r="IC18" s="73">
        <v>0</v>
      </c>
      <c r="ID18" s="73">
        <v>0</v>
      </c>
      <c r="IE18" s="73">
        <v>0</v>
      </c>
      <c r="IF18" s="73">
        <v>4.4669999999999996</v>
      </c>
      <c r="IG18" s="73">
        <v>0</v>
      </c>
      <c r="IH18" s="73">
        <v>0</v>
      </c>
      <c r="II18" s="73">
        <v>0</v>
      </c>
      <c r="IJ18" s="73">
        <v>5.1100000000000003</v>
      </c>
      <c r="IK18" s="73">
        <v>0</v>
      </c>
      <c r="IL18" s="73">
        <v>0</v>
      </c>
      <c r="IM18" s="73">
        <v>0</v>
      </c>
      <c r="IN18" s="73">
        <v>0</v>
      </c>
      <c r="IO18" s="73">
        <v>4.3</v>
      </c>
      <c r="IP18" s="73">
        <v>25.405999999999999</v>
      </c>
      <c r="IQ18" s="73">
        <v>0</v>
      </c>
      <c r="IR18" s="73">
        <v>0</v>
      </c>
      <c r="IS18" s="73">
        <v>0</v>
      </c>
      <c r="IT18" s="73">
        <v>0</v>
      </c>
      <c r="IU18" s="73">
        <v>11.395</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3</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1</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3</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1</v>
      </c>
      <c r="QS18" s="71">
        <v>0</v>
      </c>
      <c r="QT18" s="71">
        <v>0</v>
      </c>
      <c r="QU18" s="71">
        <v>0</v>
      </c>
      <c r="QV18" s="71">
        <v>0</v>
      </c>
      <c r="QW18" s="71">
        <v>0</v>
      </c>
      <c r="QX18" s="71">
        <v>1</v>
      </c>
      <c r="QY18" s="71">
        <v>0</v>
      </c>
      <c r="QZ18" s="71">
        <v>0</v>
      </c>
      <c r="RA18" s="71">
        <v>0</v>
      </c>
      <c r="RB18" s="71">
        <v>1</v>
      </c>
      <c r="RC18" s="71">
        <v>0</v>
      </c>
      <c r="RD18" s="71">
        <v>0</v>
      </c>
      <c r="RE18" s="71">
        <v>0</v>
      </c>
      <c r="RF18" s="71">
        <v>0</v>
      </c>
      <c r="RG18" s="71">
        <v>1</v>
      </c>
      <c r="RH18" s="71">
        <v>3</v>
      </c>
      <c r="RI18" s="71">
        <v>0</v>
      </c>
      <c r="RJ18" s="71">
        <v>0</v>
      </c>
      <c r="RK18" s="71">
        <v>0</v>
      </c>
      <c r="RL18" s="71">
        <v>0</v>
      </c>
      <c r="RM18" s="71">
        <v>1</v>
      </c>
      <c r="RN18" s="71">
        <v>0</v>
      </c>
      <c r="RO18" s="71">
        <v>0</v>
      </c>
      <c r="RP18" s="71">
        <v>0</v>
      </c>
      <c r="RQ18" s="71">
        <v>0</v>
      </c>
      <c r="RR18" s="71">
        <v>0</v>
      </c>
      <c r="RS18" s="71">
        <v>1</v>
      </c>
      <c r="RT18" s="71">
        <v>0</v>
      </c>
      <c r="RU18" s="71">
        <v>0</v>
      </c>
      <c r="RV18" s="71">
        <v>0</v>
      </c>
      <c r="RW18" s="71">
        <v>1</v>
      </c>
      <c r="RX18" s="71">
        <v>0</v>
      </c>
      <c r="RY18" s="71">
        <v>0</v>
      </c>
      <c r="RZ18" s="71">
        <v>0</v>
      </c>
      <c r="SA18" s="71">
        <v>0</v>
      </c>
      <c r="SB18" s="71">
        <v>1</v>
      </c>
      <c r="SC18" s="71">
        <v>3</v>
      </c>
      <c r="SD18" s="71">
        <v>0</v>
      </c>
      <c r="SE18" s="71">
        <v>0</v>
      </c>
      <c r="SF18" s="71">
        <v>0</v>
      </c>
      <c r="SG18" s="71">
        <v>0</v>
      </c>
      <c r="SH18" s="71">
        <v>1</v>
      </c>
    </row>
    <row r="19" spans="1:502">
      <c r="A19" s="16" t="s">
        <v>1933</v>
      </c>
      <c r="B19" s="70">
        <v>11</v>
      </c>
      <c r="C19" s="70">
        <v>11</v>
      </c>
      <c r="D19" s="70">
        <v>1</v>
      </c>
      <c r="E19" s="70">
        <v>2014</v>
      </c>
      <c r="F19" s="70" t="s">
        <v>181</v>
      </c>
      <c r="G19" s="1073" t="s">
        <v>1922</v>
      </c>
      <c r="H19" s="70" t="s">
        <v>1923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4.4279999999999999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4.9470000000000001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11.785</v>
      </c>
      <c r="CC19" s="73">
        <v>0</v>
      </c>
      <c r="CD19" s="73">
        <v>0</v>
      </c>
      <c r="CE19" s="73">
        <v>0</v>
      </c>
      <c r="CF19" s="73">
        <v>0</v>
      </c>
      <c r="CG19" s="73">
        <v>0</v>
      </c>
      <c r="CH19" s="73">
        <v>0</v>
      </c>
      <c r="CI19" s="73">
        <v>0</v>
      </c>
      <c r="CJ19" s="73">
        <v>0</v>
      </c>
      <c r="CK19" s="73">
        <v>3.9940000000000002</v>
      </c>
      <c r="CL19" s="73">
        <v>26.356999999999999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4.4279999999999999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4.9470000000000001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11.785</v>
      </c>
      <c r="GD19" s="73">
        <v>0</v>
      </c>
      <c r="GE19" s="73">
        <v>0</v>
      </c>
      <c r="GF19" s="73">
        <v>0</v>
      </c>
      <c r="GG19" s="73">
        <v>0</v>
      </c>
      <c r="GH19" s="73">
        <v>0</v>
      </c>
      <c r="GI19" s="73">
        <v>0</v>
      </c>
      <c r="GJ19" s="73">
        <v>0</v>
      </c>
      <c r="GK19" s="73">
        <v>0</v>
      </c>
      <c r="GL19" s="73">
        <v>3.9940000000000002</v>
      </c>
      <c r="GM19" s="73">
        <v>26.356999999999999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4.4279999999999999</v>
      </c>
      <c r="HL19" s="73">
        <v>0</v>
      </c>
      <c r="HM19" s="73">
        <v>0</v>
      </c>
      <c r="HN19" s="73">
        <v>0</v>
      </c>
      <c r="HO19" s="73">
        <v>4.9470000000000001</v>
      </c>
      <c r="HP19" s="73">
        <v>0</v>
      </c>
      <c r="HQ19" s="73">
        <v>0</v>
      </c>
      <c r="HR19" s="73">
        <v>11.785</v>
      </c>
      <c r="HS19" s="73">
        <v>0</v>
      </c>
      <c r="HT19" s="73">
        <v>3.9940000000000002</v>
      </c>
      <c r="HU19" s="73">
        <v>26.356999999999999</v>
      </c>
      <c r="HV19" s="73">
        <v>0</v>
      </c>
      <c r="HW19" s="73">
        <v>0</v>
      </c>
      <c r="HX19" s="73">
        <v>0</v>
      </c>
      <c r="HY19" s="73">
        <v>0</v>
      </c>
      <c r="HZ19" s="73">
        <v>0</v>
      </c>
      <c r="IA19" s="73">
        <v>0</v>
      </c>
      <c r="IB19" s="73">
        <v>0</v>
      </c>
      <c r="IC19" s="73">
        <v>0</v>
      </c>
      <c r="ID19" s="73">
        <v>0</v>
      </c>
      <c r="IE19" s="73">
        <v>0</v>
      </c>
      <c r="IF19" s="73">
        <v>4.4279999999999999</v>
      </c>
      <c r="IG19" s="73">
        <v>0</v>
      </c>
      <c r="IH19" s="73">
        <v>0</v>
      </c>
      <c r="II19" s="73">
        <v>0</v>
      </c>
      <c r="IJ19" s="73">
        <v>4.9470000000000001</v>
      </c>
      <c r="IK19" s="73">
        <v>0</v>
      </c>
      <c r="IL19" s="73">
        <v>0</v>
      </c>
      <c r="IM19" s="73">
        <v>11.785</v>
      </c>
      <c r="IN19" s="73">
        <v>0</v>
      </c>
      <c r="IO19" s="73">
        <v>3.9940000000000002</v>
      </c>
      <c r="IP19" s="73">
        <v>26.356999999999999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1</v>
      </c>
      <c r="LY19" s="71">
        <v>3</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1</v>
      </c>
      <c r="PZ19" s="71">
        <v>3</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1</v>
      </c>
      <c r="RF19" s="71">
        <v>0</v>
      </c>
      <c r="RG19" s="71">
        <v>1</v>
      </c>
      <c r="RH19" s="71">
        <v>3</v>
      </c>
      <c r="RI19" s="71">
        <v>0</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1</v>
      </c>
      <c r="SA19" s="71">
        <v>0</v>
      </c>
      <c r="SB19" s="71">
        <v>1</v>
      </c>
      <c r="SC19" s="71">
        <v>3</v>
      </c>
      <c r="SD19" s="71">
        <v>0</v>
      </c>
      <c r="SE19" s="71">
        <v>0</v>
      </c>
      <c r="SF19" s="71">
        <v>0</v>
      </c>
      <c r="SG19" s="71">
        <v>0</v>
      </c>
      <c r="SH19" s="71">
        <v>0</v>
      </c>
    </row>
    <row r="20" spans="1:502">
      <c r="A20" s="16" t="s">
        <v>1934</v>
      </c>
      <c r="B20" s="70">
        <v>12</v>
      </c>
      <c r="C20" s="70">
        <v>12</v>
      </c>
      <c r="D20" s="70">
        <v>1</v>
      </c>
      <c r="E20" s="70">
        <v>2015</v>
      </c>
      <c r="F20" s="70" t="s">
        <v>182</v>
      </c>
      <c r="G20" s="1073" t="s">
        <v>1922</v>
      </c>
      <c r="H20" s="70" t="s">
        <v>1923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4.1280000000000001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4.8310000000000004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11.087999999999999</v>
      </c>
      <c r="CC20" s="73">
        <v>0</v>
      </c>
      <c r="CD20" s="73">
        <v>0</v>
      </c>
      <c r="CE20" s="73">
        <v>0</v>
      </c>
      <c r="CF20" s="73">
        <v>0</v>
      </c>
      <c r="CG20" s="73">
        <v>0</v>
      </c>
      <c r="CH20" s="73">
        <v>0</v>
      </c>
      <c r="CI20" s="73">
        <v>0</v>
      </c>
      <c r="CJ20" s="73">
        <v>0</v>
      </c>
      <c r="CK20" s="73">
        <v>4.0599999999999996</v>
      </c>
      <c r="CL20" s="73">
        <v>23.123000000000001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4.1280000000000001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4.8310000000000004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11.087999999999999</v>
      </c>
      <c r="GD20" s="73">
        <v>0</v>
      </c>
      <c r="GE20" s="73">
        <v>0</v>
      </c>
      <c r="GF20" s="73">
        <v>0</v>
      </c>
      <c r="GG20" s="73">
        <v>0</v>
      </c>
      <c r="GH20" s="73">
        <v>0</v>
      </c>
      <c r="GI20" s="73">
        <v>0</v>
      </c>
      <c r="GJ20" s="73">
        <v>0</v>
      </c>
      <c r="GK20" s="73">
        <v>0</v>
      </c>
      <c r="GL20" s="73">
        <v>4.0599999999999996</v>
      </c>
      <c r="GM20" s="73">
        <v>23.123000000000001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4.1280000000000001</v>
      </c>
      <c r="HL20" s="73">
        <v>0</v>
      </c>
      <c r="HM20" s="73">
        <v>0</v>
      </c>
      <c r="HN20" s="73">
        <v>0</v>
      </c>
      <c r="HO20" s="73">
        <v>4.8310000000000004</v>
      </c>
      <c r="HP20" s="73">
        <v>0</v>
      </c>
      <c r="HQ20" s="73">
        <v>0</v>
      </c>
      <c r="HR20" s="73">
        <v>11.087999999999999</v>
      </c>
      <c r="HS20" s="73">
        <v>0</v>
      </c>
      <c r="HT20" s="73">
        <v>4.0599999999999996</v>
      </c>
      <c r="HU20" s="73">
        <v>23.123000000000001</v>
      </c>
      <c r="HV20" s="73">
        <v>0</v>
      </c>
      <c r="HW20" s="73">
        <v>0</v>
      </c>
      <c r="HX20" s="73">
        <v>0</v>
      </c>
      <c r="HY20" s="73">
        <v>0</v>
      </c>
      <c r="HZ20" s="73">
        <v>0</v>
      </c>
      <c r="IA20" s="73">
        <v>0</v>
      </c>
      <c r="IB20" s="73">
        <v>0</v>
      </c>
      <c r="IC20" s="73">
        <v>0</v>
      </c>
      <c r="ID20" s="73">
        <v>0</v>
      </c>
      <c r="IE20" s="73">
        <v>0</v>
      </c>
      <c r="IF20" s="73">
        <v>4.1280000000000001</v>
      </c>
      <c r="IG20" s="73">
        <v>0</v>
      </c>
      <c r="IH20" s="73">
        <v>0</v>
      </c>
      <c r="II20" s="73">
        <v>0</v>
      </c>
      <c r="IJ20" s="73">
        <v>4.8310000000000004</v>
      </c>
      <c r="IK20" s="73">
        <v>0</v>
      </c>
      <c r="IL20" s="73">
        <v>0</v>
      </c>
      <c r="IM20" s="73">
        <v>11.087999999999999</v>
      </c>
      <c r="IN20" s="73">
        <v>0</v>
      </c>
      <c r="IO20" s="73">
        <v>4.0599999999999996</v>
      </c>
      <c r="IP20" s="73">
        <v>23.123000000000001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1</v>
      </c>
      <c r="LY20" s="71">
        <v>3</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1</v>
      </c>
      <c r="PZ20" s="71">
        <v>3</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1</v>
      </c>
      <c r="RF20" s="71">
        <v>0</v>
      </c>
      <c r="RG20" s="71">
        <v>1</v>
      </c>
      <c r="RH20" s="71">
        <v>3</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1</v>
      </c>
      <c r="SA20" s="71">
        <v>0</v>
      </c>
      <c r="SB20" s="71">
        <v>1</v>
      </c>
      <c r="SC20" s="71">
        <v>3</v>
      </c>
      <c r="SD20" s="71">
        <v>0</v>
      </c>
      <c r="SE20" s="71">
        <v>0</v>
      </c>
      <c r="SF20" s="71">
        <v>0</v>
      </c>
      <c r="SG20" s="71">
        <v>0</v>
      </c>
      <c r="SH20" s="71">
        <v>0</v>
      </c>
    </row>
    <row r="21" spans="1:502">
      <c r="A21" s="16" t="s">
        <v>1935</v>
      </c>
      <c r="B21" s="70">
        <v>13</v>
      </c>
      <c r="C21" s="70">
        <v>13</v>
      </c>
      <c r="D21" s="70">
        <v>1</v>
      </c>
      <c r="E21" s="70">
        <v>2016</v>
      </c>
      <c r="F21" s="70" t="s">
        <v>155</v>
      </c>
      <c r="G21" s="1073" t="s">
        <v>1922</v>
      </c>
      <c r="H21" s="70" t="s">
        <v>1923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3.847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4.4800000000000004</v>
      </c>
      <c r="BN21" s="73">
        <v>0</v>
      </c>
      <c r="BO21" s="73">
        <v>0</v>
      </c>
      <c r="BP21" s="73">
        <v>0</v>
      </c>
      <c r="BQ21" s="73">
        <v>0</v>
      </c>
      <c r="BR21" s="73">
        <v>0</v>
      </c>
      <c r="BS21" s="73">
        <v>0</v>
      </c>
      <c r="BT21" s="73">
        <v>0</v>
      </c>
      <c r="BU21" s="73">
        <v>0</v>
      </c>
      <c r="BV21" s="73">
        <v>0</v>
      </c>
      <c r="BW21" s="73">
        <v>0</v>
      </c>
      <c r="BX21" s="73">
        <v>0</v>
      </c>
      <c r="BY21" s="73">
        <v>0</v>
      </c>
      <c r="BZ21" s="73">
        <v>0</v>
      </c>
      <c r="CA21" s="73">
        <v>0</v>
      </c>
      <c r="CB21" s="73">
        <v>10.856999999999999</v>
      </c>
      <c r="CC21" s="73">
        <v>0</v>
      </c>
      <c r="CD21" s="73">
        <v>0</v>
      </c>
      <c r="CE21" s="73">
        <v>0</v>
      </c>
      <c r="CF21" s="73">
        <v>0</v>
      </c>
      <c r="CG21" s="73">
        <v>0</v>
      </c>
      <c r="CH21" s="73">
        <v>0</v>
      </c>
      <c r="CI21" s="73">
        <v>0</v>
      </c>
      <c r="CJ21" s="73">
        <v>0</v>
      </c>
      <c r="CK21" s="73">
        <v>3.9830000000000001</v>
      </c>
      <c r="CL21" s="73">
        <v>23.241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3.847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4.4800000000000004</v>
      </c>
      <c r="FO21" s="73">
        <v>0</v>
      </c>
      <c r="FP21" s="73">
        <v>0</v>
      </c>
      <c r="FQ21" s="73">
        <v>0</v>
      </c>
      <c r="FR21" s="73">
        <v>0</v>
      </c>
      <c r="FS21" s="73">
        <v>0</v>
      </c>
      <c r="FT21" s="73">
        <v>0</v>
      </c>
      <c r="FU21" s="73">
        <v>0</v>
      </c>
      <c r="FV21" s="73">
        <v>0</v>
      </c>
      <c r="FW21" s="73">
        <v>0</v>
      </c>
      <c r="FX21" s="73">
        <v>0</v>
      </c>
      <c r="FY21" s="73">
        <v>0</v>
      </c>
      <c r="FZ21" s="73">
        <v>0</v>
      </c>
      <c r="GA21" s="73">
        <v>0</v>
      </c>
      <c r="GB21" s="73">
        <v>0</v>
      </c>
      <c r="GC21" s="73">
        <v>10.856999999999999</v>
      </c>
      <c r="GD21" s="73">
        <v>0</v>
      </c>
      <c r="GE21" s="73">
        <v>0</v>
      </c>
      <c r="GF21" s="73">
        <v>0</v>
      </c>
      <c r="GG21" s="73">
        <v>0</v>
      </c>
      <c r="GH21" s="73">
        <v>0</v>
      </c>
      <c r="GI21" s="73">
        <v>0</v>
      </c>
      <c r="GJ21" s="73">
        <v>0</v>
      </c>
      <c r="GK21" s="73">
        <v>0</v>
      </c>
      <c r="GL21" s="73">
        <v>3.9830000000000001</v>
      </c>
      <c r="GM21" s="73">
        <v>23.241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3.847</v>
      </c>
      <c r="HL21" s="73">
        <v>0</v>
      </c>
      <c r="HM21" s="73">
        <v>0</v>
      </c>
      <c r="HN21" s="73">
        <v>0</v>
      </c>
      <c r="HO21" s="73">
        <v>4.4800000000000004</v>
      </c>
      <c r="HP21" s="73">
        <v>0</v>
      </c>
      <c r="HQ21" s="73">
        <v>0</v>
      </c>
      <c r="HR21" s="73">
        <v>10.856999999999999</v>
      </c>
      <c r="HS21" s="73">
        <v>0</v>
      </c>
      <c r="HT21" s="73">
        <v>3.9830000000000001</v>
      </c>
      <c r="HU21" s="73">
        <v>23.241</v>
      </c>
      <c r="HV21" s="73">
        <v>0</v>
      </c>
      <c r="HW21" s="73">
        <v>0</v>
      </c>
      <c r="HX21" s="73">
        <v>0</v>
      </c>
      <c r="HY21" s="73">
        <v>0</v>
      </c>
      <c r="HZ21" s="73">
        <v>0</v>
      </c>
      <c r="IA21" s="73">
        <v>0</v>
      </c>
      <c r="IB21" s="73">
        <v>0</v>
      </c>
      <c r="IC21" s="73">
        <v>0</v>
      </c>
      <c r="ID21" s="73">
        <v>0</v>
      </c>
      <c r="IE21" s="73">
        <v>0</v>
      </c>
      <c r="IF21" s="73">
        <v>3.847</v>
      </c>
      <c r="IG21" s="73">
        <v>0</v>
      </c>
      <c r="IH21" s="73">
        <v>0</v>
      </c>
      <c r="II21" s="73">
        <v>0</v>
      </c>
      <c r="IJ21" s="73">
        <v>4.4800000000000004</v>
      </c>
      <c r="IK21" s="73">
        <v>0</v>
      </c>
      <c r="IL21" s="73">
        <v>0</v>
      </c>
      <c r="IM21" s="73">
        <v>10.856999999999999</v>
      </c>
      <c r="IN21" s="73">
        <v>0</v>
      </c>
      <c r="IO21" s="73">
        <v>3.9830000000000001</v>
      </c>
      <c r="IP21" s="73">
        <v>23.241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1</v>
      </c>
      <c r="LY21" s="71">
        <v>3</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1</v>
      </c>
      <c r="PZ21" s="71">
        <v>3</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1</v>
      </c>
      <c r="RF21" s="71">
        <v>0</v>
      </c>
      <c r="RG21" s="71">
        <v>1</v>
      </c>
      <c r="RH21" s="71">
        <v>3</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1</v>
      </c>
      <c r="SA21" s="71">
        <v>0</v>
      </c>
      <c r="SB21" s="71">
        <v>1</v>
      </c>
      <c r="SC21" s="71">
        <v>3</v>
      </c>
      <c r="SD21" s="71">
        <v>0</v>
      </c>
      <c r="SE21" s="71">
        <v>0</v>
      </c>
      <c r="SF21" s="71">
        <v>0</v>
      </c>
      <c r="SG21" s="71">
        <v>0</v>
      </c>
      <c r="SH21" s="71">
        <v>0</v>
      </c>
    </row>
    <row r="22" spans="1:502">
      <c r="A22" s="16" t="s">
        <v>1936</v>
      </c>
      <c r="B22" s="70">
        <v>14</v>
      </c>
      <c r="C22" s="70">
        <v>14</v>
      </c>
      <c r="D22" s="70">
        <v>1</v>
      </c>
      <c r="E22" s="70">
        <v>2017</v>
      </c>
      <c r="F22" s="70" t="s">
        <v>156</v>
      </c>
      <c r="G22" s="1073" t="s">
        <v>1922</v>
      </c>
      <c r="H22" s="70" t="s">
        <v>1923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3.8919999999999999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3.9239999999999999</v>
      </c>
      <c r="BN22" s="73">
        <v>0</v>
      </c>
      <c r="BO22" s="73">
        <v>0</v>
      </c>
      <c r="BP22" s="73">
        <v>0</v>
      </c>
      <c r="BQ22" s="73">
        <v>0</v>
      </c>
      <c r="BR22" s="73">
        <v>0</v>
      </c>
      <c r="BS22" s="73">
        <v>0</v>
      </c>
      <c r="BT22" s="73">
        <v>0</v>
      </c>
      <c r="BU22" s="73">
        <v>0</v>
      </c>
      <c r="BV22" s="73">
        <v>0</v>
      </c>
      <c r="BW22" s="73">
        <v>0</v>
      </c>
      <c r="BX22" s="73">
        <v>0</v>
      </c>
      <c r="BY22" s="73">
        <v>0</v>
      </c>
      <c r="BZ22" s="73">
        <v>3.7679999999999998</v>
      </c>
      <c r="CA22" s="73">
        <v>0</v>
      </c>
      <c r="CB22" s="73">
        <v>9.9979999999999993</v>
      </c>
      <c r="CC22" s="73">
        <v>0</v>
      </c>
      <c r="CD22" s="73">
        <v>0</v>
      </c>
      <c r="CE22" s="73">
        <v>0</v>
      </c>
      <c r="CF22" s="73">
        <v>0</v>
      </c>
      <c r="CG22" s="73">
        <v>0</v>
      </c>
      <c r="CH22" s="73">
        <v>0</v>
      </c>
      <c r="CI22" s="73">
        <v>0</v>
      </c>
      <c r="CJ22" s="73">
        <v>0</v>
      </c>
      <c r="CK22" s="73">
        <v>3.8919999999999999</v>
      </c>
      <c r="CL22" s="73">
        <v>23.591000000000001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3.8919999999999999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3.9239999999999999</v>
      </c>
      <c r="FO22" s="73">
        <v>0</v>
      </c>
      <c r="FP22" s="73">
        <v>0</v>
      </c>
      <c r="FQ22" s="73">
        <v>0</v>
      </c>
      <c r="FR22" s="73">
        <v>0</v>
      </c>
      <c r="FS22" s="73">
        <v>0</v>
      </c>
      <c r="FT22" s="73">
        <v>0</v>
      </c>
      <c r="FU22" s="73">
        <v>0</v>
      </c>
      <c r="FV22" s="73">
        <v>0</v>
      </c>
      <c r="FW22" s="73">
        <v>0</v>
      </c>
      <c r="FX22" s="73">
        <v>0</v>
      </c>
      <c r="FY22" s="73">
        <v>0</v>
      </c>
      <c r="FZ22" s="73">
        <v>0</v>
      </c>
      <c r="GA22" s="73">
        <v>3.7679999999999998</v>
      </c>
      <c r="GB22" s="73">
        <v>0</v>
      </c>
      <c r="GC22" s="73">
        <v>9.9979999999999993</v>
      </c>
      <c r="GD22" s="73">
        <v>0</v>
      </c>
      <c r="GE22" s="73">
        <v>0</v>
      </c>
      <c r="GF22" s="73">
        <v>0</v>
      </c>
      <c r="GG22" s="73">
        <v>0</v>
      </c>
      <c r="GH22" s="73">
        <v>0</v>
      </c>
      <c r="GI22" s="73">
        <v>0</v>
      </c>
      <c r="GJ22" s="73">
        <v>0</v>
      </c>
      <c r="GK22" s="73">
        <v>0</v>
      </c>
      <c r="GL22" s="73">
        <v>3.8919999999999999</v>
      </c>
      <c r="GM22" s="73">
        <v>23.591000000000001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3.8919999999999999</v>
      </c>
      <c r="HL22" s="73">
        <v>0</v>
      </c>
      <c r="HM22" s="73">
        <v>0</v>
      </c>
      <c r="HN22" s="73">
        <v>0</v>
      </c>
      <c r="HO22" s="73">
        <v>3.9239999999999999</v>
      </c>
      <c r="HP22" s="73">
        <v>0</v>
      </c>
      <c r="HQ22" s="73">
        <v>3.7679999999999998</v>
      </c>
      <c r="HR22" s="73">
        <v>9.9979999999999993</v>
      </c>
      <c r="HS22" s="73">
        <v>0</v>
      </c>
      <c r="HT22" s="73">
        <v>3.8919999999999999</v>
      </c>
      <c r="HU22" s="73">
        <v>23.591000000000001</v>
      </c>
      <c r="HV22" s="73">
        <v>0</v>
      </c>
      <c r="HW22" s="73">
        <v>0</v>
      </c>
      <c r="HX22" s="73">
        <v>0</v>
      </c>
      <c r="HY22" s="73">
        <v>0</v>
      </c>
      <c r="HZ22" s="73">
        <v>0</v>
      </c>
      <c r="IA22" s="73">
        <v>0</v>
      </c>
      <c r="IB22" s="73">
        <v>0</v>
      </c>
      <c r="IC22" s="73">
        <v>0</v>
      </c>
      <c r="ID22" s="73">
        <v>0</v>
      </c>
      <c r="IE22" s="73">
        <v>0</v>
      </c>
      <c r="IF22" s="73">
        <v>3.8919999999999999</v>
      </c>
      <c r="IG22" s="73">
        <v>0</v>
      </c>
      <c r="IH22" s="73">
        <v>0</v>
      </c>
      <c r="II22" s="73">
        <v>0</v>
      </c>
      <c r="IJ22" s="73">
        <v>3.9239999999999999</v>
      </c>
      <c r="IK22" s="73">
        <v>0</v>
      </c>
      <c r="IL22" s="73">
        <v>3.7679999999999998</v>
      </c>
      <c r="IM22" s="73">
        <v>9.9979999999999993</v>
      </c>
      <c r="IN22" s="73">
        <v>0</v>
      </c>
      <c r="IO22" s="73">
        <v>3.8919999999999999</v>
      </c>
      <c r="IP22" s="73">
        <v>23.591000000000001</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1</v>
      </c>
      <c r="LY22" s="71">
        <v>3</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1</v>
      </c>
      <c r="PZ22" s="71">
        <v>3</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1</v>
      </c>
      <c r="RE22" s="71">
        <v>1</v>
      </c>
      <c r="RF22" s="71">
        <v>0</v>
      </c>
      <c r="RG22" s="71">
        <v>1</v>
      </c>
      <c r="RH22" s="71">
        <v>3</v>
      </c>
      <c r="RI22" s="71">
        <v>0</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1</v>
      </c>
      <c r="RZ22" s="71">
        <v>1</v>
      </c>
      <c r="SA22" s="71">
        <v>0</v>
      </c>
      <c r="SB22" s="71">
        <v>1</v>
      </c>
      <c r="SC22" s="71">
        <v>3</v>
      </c>
      <c r="SD22" s="71">
        <v>0</v>
      </c>
      <c r="SE22" s="71">
        <v>0</v>
      </c>
      <c r="SF22" s="71">
        <v>0</v>
      </c>
      <c r="SG22" s="71">
        <v>0</v>
      </c>
      <c r="SH22" s="71">
        <v>0</v>
      </c>
    </row>
    <row r="23" spans="1:502">
      <c r="A23" s="16" t="s">
        <v>1937</v>
      </c>
      <c r="B23" s="70">
        <v>15</v>
      </c>
      <c r="C23" s="70">
        <v>15</v>
      </c>
      <c r="D23" s="70">
        <v>1</v>
      </c>
      <c r="E23" s="70">
        <v>2018</v>
      </c>
      <c r="F23" s="70" t="s">
        <v>183</v>
      </c>
      <c r="G23" s="1073" t="s">
        <v>1922</v>
      </c>
      <c r="H23" s="70" t="s">
        <v>1923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3.879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3.8929999999999998</v>
      </c>
      <c r="BN23" s="73">
        <v>0</v>
      </c>
      <c r="BO23" s="73">
        <v>0</v>
      </c>
      <c r="BP23" s="73">
        <v>0</v>
      </c>
      <c r="BQ23" s="73">
        <v>0</v>
      </c>
      <c r="BR23" s="73">
        <v>0</v>
      </c>
      <c r="BS23" s="73">
        <v>0</v>
      </c>
      <c r="BT23" s="73">
        <v>0</v>
      </c>
      <c r="BU23" s="73">
        <v>0</v>
      </c>
      <c r="BV23" s="73">
        <v>0</v>
      </c>
      <c r="BW23" s="73">
        <v>0</v>
      </c>
      <c r="BX23" s="73">
        <v>0</v>
      </c>
      <c r="BY23" s="73">
        <v>0</v>
      </c>
      <c r="BZ23" s="73">
        <v>3.617</v>
      </c>
      <c r="CA23" s="73">
        <v>0</v>
      </c>
      <c r="CB23" s="73">
        <v>9.9529999999999994</v>
      </c>
      <c r="CC23" s="73">
        <v>0</v>
      </c>
      <c r="CD23" s="73">
        <v>0</v>
      </c>
      <c r="CE23" s="73">
        <v>0</v>
      </c>
      <c r="CF23" s="73">
        <v>0</v>
      </c>
      <c r="CG23" s="73">
        <v>0</v>
      </c>
      <c r="CH23" s="73">
        <v>0</v>
      </c>
      <c r="CI23" s="73">
        <v>0</v>
      </c>
      <c r="CJ23" s="73">
        <v>0</v>
      </c>
      <c r="CK23" s="73">
        <v>3.8130000000000002</v>
      </c>
      <c r="CL23" s="73">
        <v>23.143999999999998</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3.879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3.8929999999999998</v>
      </c>
      <c r="FO23" s="73">
        <v>0</v>
      </c>
      <c r="FP23" s="73">
        <v>0</v>
      </c>
      <c r="FQ23" s="73">
        <v>0</v>
      </c>
      <c r="FR23" s="73">
        <v>0</v>
      </c>
      <c r="FS23" s="73">
        <v>0</v>
      </c>
      <c r="FT23" s="73">
        <v>0</v>
      </c>
      <c r="FU23" s="73">
        <v>0</v>
      </c>
      <c r="FV23" s="73">
        <v>0</v>
      </c>
      <c r="FW23" s="73">
        <v>0</v>
      </c>
      <c r="FX23" s="73">
        <v>0</v>
      </c>
      <c r="FY23" s="73">
        <v>0</v>
      </c>
      <c r="FZ23" s="73">
        <v>0</v>
      </c>
      <c r="GA23" s="73">
        <v>3.617</v>
      </c>
      <c r="GB23" s="73">
        <v>0</v>
      </c>
      <c r="GC23" s="73">
        <v>9.9529999999999994</v>
      </c>
      <c r="GD23" s="73">
        <v>0</v>
      </c>
      <c r="GE23" s="73">
        <v>0</v>
      </c>
      <c r="GF23" s="73">
        <v>0</v>
      </c>
      <c r="GG23" s="73">
        <v>0</v>
      </c>
      <c r="GH23" s="73">
        <v>0</v>
      </c>
      <c r="GI23" s="73">
        <v>0</v>
      </c>
      <c r="GJ23" s="73">
        <v>0</v>
      </c>
      <c r="GK23" s="73">
        <v>0</v>
      </c>
      <c r="GL23" s="73">
        <v>3.8130000000000002</v>
      </c>
      <c r="GM23" s="73">
        <v>23.143999999999998</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3.879</v>
      </c>
      <c r="HL23" s="73">
        <v>0</v>
      </c>
      <c r="HM23" s="73">
        <v>0</v>
      </c>
      <c r="HN23" s="73">
        <v>0</v>
      </c>
      <c r="HO23" s="73">
        <v>3.8929999999999998</v>
      </c>
      <c r="HP23" s="73">
        <v>0</v>
      </c>
      <c r="HQ23" s="73">
        <v>3.617</v>
      </c>
      <c r="HR23" s="73">
        <v>9.9529999999999994</v>
      </c>
      <c r="HS23" s="73">
        <v>0</v>
      </c>
      <c r="HT23" s="73">
        <v>3.8130000000000002</v>
      </c>
      <c r="HU23" s="73">
        <v>23.143999999999998</v>
      </c>
      <c r="HV23" s="73">
        <v>0</v>
      </c>
      <c r="HW23" s="73">
        <v>0</v>
      </c>
      <c r="HX23" s="73">
        <v>0</v>
      </c>
      <c r="HY23" s="73">
        <v>0</v>
      </c>
      <c r="HZ23" s="73">
        <v>0</v>
      </c>
      <c r="IA23" s="73">
        <v>0</v>
      </c>
      <c r="IB23" s="73">
        <v>0</v>
      </c>
      <c r="IC23" s="73">
        <v>0</v>
      </c>
      <c r="ID23" s="73">
        <v>0</v>
      </c>
      <c r="IE23" s="73">
        <v>0</v>
      </c>
      <c r="IF23" s="73">
        <v>3.879</v>
      </c>
      <c r="IG23" s="73">
        <v>0</v>
      </c>
      <c r="IH23" s="73">
        <v>0</v>
      </c>
      <c r="II23" s="73">
        <v>0</v>
      </c>
      <c r="IJ23" s="73">
        <v>3.8929999999999998</v>
      </c>
      <c r="IK23" s="73">
        <v>0</v>
      </c>
      <c r="IL23" s="73">
        <v>3.617</v>
      </c>
      <c r="IM23" s="73">
        <v>9.9529999999999994</v>
      </c>
      <c r="IN23" s="73">
        <v>0</v>
      </c>
      <c r="IO23" s="73">
        <v>3.8130000000000002</v>
      </c>
      <c r="IP23" s="73">
        <v>23.143999999999998</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1</v>
      </c>
      <c r="LY23" s="71">
        <v>3</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1</v>
      </c>
      <c r="PZ23" s="71">
        <v>3</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1</v>
      </c>
      <c r="RE23" s="71">
        <v>1</v>
      </c>
      <c r="RF23" s="71">
        <v>0</v>
      </c>
      <c r="RG23" s="71">
        <v>1</v>
      </c>
      <c r="RH23" s="71">
        <v>3</v>
      </c>
      <c r="RI23" s="71">
        <v>0</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1</v>
      </c>
      <c r="RZ23" s="71">
        <v>1</v>
      </c>
      <c r="SA23" s="71">
        <v>0</v>
      </c>
      <c r="SB23" s="71">
        <v>1</v>
      </c>
      <c r="SC23" s="71">
        <v>3</v>
      </c>
      <c r="SD23" s="71">
        <v>0</v>
      </c>
      <c r="SE23" s="71">
        <v>0</v>
      </c>
      <c r="SF23" s="71">
        <v>0</v>
      </c>
      <c r="SG23" s="71">
        <v>0</v>
      </c>
      <c r="SH23" s="71">
        <v>0</v>
      </c>
    </row>
    <row r="24" spans="1:502">
      <c r="A24" s="16" t="s">
        <v>1938</v>
      </c>
      <c r="B24" s="70">
        <v>16</v>
      </c>
      <c r="C24" s="70">
        <v>16</v>
      </c>
      <c r="D24" s="70">
        <v>1</v>
      </c>
      <c r="E24" s="70">
        <v>2019</v>
      </c>
      <c r="F24" s="70" t="s">
        <v>158</v>
      </c>
      <c r="G24" s="1073" t="s">
        <v>1922</v>
      </c>
      <c r="H24" s="70" t="s">
        <v>1923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3.8980000000000001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3.585</v>
      </c>
      <c r="BP24" s="73">
        <v>0</v>
      </c>
      <c r="BQ24" s="73">
        <v>0</v>
      </c>
      <c r="BR24" s="73">
        <v>0</v>
      </c>
      <c r="BS24" s="73">
        <v>0</v>
      </c>
      <c r="BT24" s="73">
        <v>0</v>
      </c>
      <c r="BU24" s="73">
        <v>0</v>
      </c>
      <c r="BV24" s="73">
        <v>0</v>
      </c>
      <c r="BW24" s="73">
        <v>0</v>
      </c>
      <c r="BX24" s="73">
        <v>0</v>
      </c>
      <c r="BY24" s="73">
        <v>0</v>
      </c>
      <c r="BZ24" s="73">
        <v>0.151</v>
      </c>
      <c r="CA24" s="73">
        <v>0</v>
      </c>
      <c r="CB24" s="73">
        <v>9.4480000000000004</v>
      </c>
      <c r="CC24" s="73">
        <v>0</v>
      </c>
      <c r="CD24" s="73">
        <v>0</v>
      </c>
      <c r="CE24" s="73">
        <v>0</v>
      </c>
      <c r="CF24" s="73">
        <v>0</v>
      </c>
      <c r="CG24" s="73">
        <v>0</v>
      </c>
      <c r="CH24" s="73">
        <v>0</v>
      </c>
      <c r="CI24" s="73">
        <v>0</v>
      </c>
      <c r="CJ24" s="73">
        <v>0</v>
      </c>
      <c r="CK24" s="73">
        <v>2.9780000000000002</v>
      </c>
      <c r="CL24" s="73">
        <v>21.991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3.8980000000000001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3.585</v>
      </c>
      <c r="FQ24" s="73">
        <v>0</v>
      </c>
      <c r="FR24" s="73">
        <v>0</v>
      </c>
      <c r="FS24" s="73">
        <v>0</v>
      </c>
      <c r="FT24" s="73">
        <v>0</v>
      </c>
      <c r="FU24" s="73">
        <v>0</v>
      </c>
      <c r="FV24" s="73">
        <v>0</v>
      </c>
      <c r="FW24" s="73">
        <v>0</v>
      </c>
      <c r="FX24" s="73">
        <v>0</v>
      </c>
      <c r="FY24" s="73">
        <v>0</v>
      </c>
      <c r="FZ24" s="73">
        <v>0</v>
      </c>
      <c r="GA24" s="73">
        <v>0.151</v>
      </c>
      <c r="GB24" s="73">
        <v>0</v>
      </c>
      <c r="GC24" s="73">
        <v>9.4480000000000004</v>
      </c>
      <c r="GD24" s="73">
        <v>0</v>
      </c>
      <c r="GE24" s="73">
        <v>0</v>
      </c>
      <c r="GF24" s="73">
        <v>0</v>
      </c>
      <c r="GG24" s="73">
        <v>0</v>
      </c>
      <c r="GH24" s="73">
        <v>0</v>
      </c>
      <c r="GI24" s="73">
        <v>0</v>
      </c>
      <c r="GJ24" s="73">
        <v>0</v>
      </c>
      <c r="GK24" s="73">
        <v>0</v>
      </c>
      <c r="GL24" s="73">
        <v>2.9780000000000002</v>
      </c>
      <c r="GM24" s="73">
        <v>21.991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3.8980000000000001</v>
      </c>
      <c r="HL24" s="73">
        <v>0</v>
      </c>
      <c r="HM24" s="73">
        <v>0</v>
      </c>
      <c r="HN24" s="73">
        <v>0</v>
      </c>
      <c r="HO24" s="73">
        <v>3.585</v>
      </c>
      <c r="HP24" s="73">
        <v>0</v>
      </c>
      <c r="HQ24" s="73">
        <v>0.151</v>
      </c>
      <c r="HR24" s="73">
        <v>9.4480000000000004</v>
      </c>
      <c r="HS24" s="73">
        <v>0</v>
      </c>
      <c r="HT24" s="73">
        <v>2.9780000000000002</v>
      </c>
      <c r="HU24" s="73">
        <v>21.991</v>
      </c>
      <c r="HV24" s="73">
        <v>0</v>
      </c>
      <c r="HW24" s="73">
        <v>0</v>
      </c>
      <c r="HX24" s="73">
        <v>0</v>
      </c>
      <c r="HY24" s="73">
        <v>0</v>
      </c>
      <c r="HZ24" s="73">
        <v>0</v>
      </c>
      <c r="IA24" s="73">
        <v>0</v>
      </c>
      <c r="IB24" s="73">
        <v>0</v>
      </c>
      <c r="IC24" s="73">
        <v>0</v>
      </c>
      <c r="ID24" s="73">
        <v>0</v>
      </c>
      <c r="IE24" s="73">
        <v>0</v>
      </c>
      <c r="IF24" s="73">
        <v>3.8980000000000001</v>
      </c>
      <c r="IG24" s="73">
        <v>0</v>
      </c>
      <c r="IH24" s="73">
        <v>0</v>
      </c>
      <c r="II24" s="73">
        <v>0</v>
      </c>
      <c r="IJ24" s="73">
        <v>3.585</v>
      </c>
      <c r="IK24" s="73">
        <v>0</v>
      </c>
      <c r="IL24" s="73">
        <v>0.151</v>
      </c>
      <c r="IM24" s="73">
        <v>9.4480000000000004</v>
      </c>
      <c r="IN24" s="73">
        <v>0</v>
      </c>
      <c r="IO24" s="73">
        <v>2.9780000000000002</v>
      </c>
      <c r="IP24" s="73">
        <v>21.991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1</v>
      </c>
      <c r="LY24" s="71">
        <v>3</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1</v>
      </c>
      <c r="PZ24" s="71">
        <v>3</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1</v>
      </c>
      <c r="RE24" s="71">
        <v>1</v>
      </c>
      <c r="RF24" s="71">
        <v>0</v>
      </c>
      <c r="RG24" s="71">
        <v>1</v>
      </c>
      <c r="RH24" s="71">
        <v>3</v>
      </c>
      <c r="RI24" s="71">
        <v>0</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1</v>
      </c>
      <c r="RZ24" s="71">
        <v>1</v>
      </c>
      <c r="SA24" s="71">
        <v>0</v>
      </c>
      <c r="SB24" s="71">
        <v>1</v>
      </c>
      <c r="SC24" s="71">
        <v>3</v>
      </c>
      <c r="SD24" s="71">
        <v>0</v>
      </c>
      <c r="SE24" s="71">
        <v>0</v>
      </c>
      <c r="SF24" s="71">
        <v>0</v>
      </c>
      <c r="SG24" s="71">
        <v>0</v>
      </c>
      <c r="SH24" s="71">
        <v>0</v>
      </c>
    </row>
    <row r="25" spans="1:502">
      <c r="A25" s="16" t="s">
        <v>1939</v>
      </c>
      <c r="B25" s="70">
        <v>17</v>
      </c>
      <c r="C25" s="70">
        <v>17</v>
      </c>
      <c r="D25" s="70">
        <v>1</v>
      </c>
      <c r="E25" s="70">
        <v>2020</v>
      </c>
      <c r="F25" s="70" t="s">
        <v>159</v>
      </c>
      <c r="G25" s="1073" t="s">
        <v>1922</v>
      </c>
      <c r="H25" s="70" t="s">
        <v>1923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3.6030000000000002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2.738</v>
      </c>
      <c r="BP25" s="73">
        <v>0</v>
      </c>
      <c r="BQ25" s="73">
        <v>0</v>
      </c>
      <c r="BR25" s="73">
        <v>0</v>
      </c>
      <c r="BS25" s="73">
        <v>0</v>
      </c>
      <c r="BT25" s="73">
        <v>0</v>
      </c>
      <c r="BU25" s="73">
        <v>0</v>
      </c>
      <c r="BV25" s="73">
        <v>0</v>
      </c>
      <c r="BW25" s="73">
        <v>0</v>
      </c>
      <c r="BX25" s="73">
        <v>0</v>
      </c>
      <c r="BY25" s="73">
        <v>0</v>
      </c>
      <c r="BZ25" s="73">
        <v>9.7000000000000003E-2</v>
      </c>
      <c r="CA25" s="73">
        <v>0</v>
      </c>
      <c r="CB25" s="73">
        <v>8.1630000000000003</v>
      </c>
      <c r="CC25" s="73">
        <v>0</v>
      </c>
      <c r="CD25" s="73">
        <v>0</v>
      </c>
      <c r="CE25" s="73">
        <v>0</v>
      </c>
      <c r="CF25" s="73">
        <v>0</v>
      </c>
      <c r="CG25" s="73">
        <v>0</v>
      </c>
      <c r="CH25" s="73">
        <v>0</v>
      </c>
      <c r="CI25" s="73">
        <v>0</v>
      </c>
      <c r="CJ25" s="73">
        <v>0</v>
      </c>
      <c r="CK25" s="73">
        <v>2.7730000000000001</v>
      </c>
      <c r="CL25" s="73">
        <v>21.734000000000002</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3.6030000000000002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2.738</v>
      </c>
      <c r="FQ25" s="73">
        <v>0</v>
      </c>
      <c r="FR25" s="73">
        <v>0</v>
      </c>
      <c r="FS25" s="73">
        <v>0</v>
      </c>
      <c r="FT25" s="73">
        <v>0</v>
      </c>
      <c r="FU25" s="73">
        <v>0</v>
      </c>
      <c r="FV25" s="73">
        <v>0</v>
      </c>
      <c r="FW25" s="73">
        <v>0</v>
      </c>
      <c r="FX25" s="73">
        <v>0</v>
      </c>
      <c r="FY25" s="73">
        <v>0</v>
      </c>
      <c r="FZ25" s="73">
        <v>0</v>
      </c>
      <c r="GA25" s="73">
        <v>9.7000000000000003E-2</v>
      </c>
      <c r="GB25" s="73">
        <v>0</v>
      </c>
      <c r="GC25" s="73">
        <v>8.1630000000000003</v>
      </c>
      <c r="GD25" s="73">
        <v>0</v>
      </c>
      <c r="GE25" s="73">
        <v>0</v>
      </c>
      <c r="GF25" s="73">
        <v>0</v>
      </c>
      <c r="GG25" s="73">
        <v>0</v>
      </c>
      <c r="GH25" s="73">
        <v>0</v>
      </c>
      <c r="GI25" s="73">
        <v>0</v>
      </c>
      <c r="GJ25" s="73">
        <v>0</v>
      </c>
      <c r="GK25" s="73">
        <v>0</v>
      </c>
      <c r="GL25" s="73">
        <v>2.7730000000000001</v>
      </c>
      <c r="GM25" s="73">
        <v>21.734000000000002</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3.6030000000000002</v>
      </c>
      <c r="HL25" s="73">
        <v>0</v>
      </c>
      <c r="HM25" s="73">
        <v>0</v>
      </c>
      <c r="HN25" s="73">
        <v>0</v>
      </c>
      <c r="HO25" s="73">
        <v>2.738</v>
      </c>
      <c r="HP25" s="73">
        <v>0</v>
      </c>
      <c r="HQ25" s="73">
        <v>9.7000000000000003E-2</v>
      </c>
      <c r="HR25" s="73">
        <v>8.1630000000000003</v>
      </c>
      <c r="HS25" s="73">
        <v>0</v>
      </c>
      <c r="HT25" s="73">
        <v>2.7730000000000001</v>
      </c>
      <c r="HU25" s="73">
        <v>21.734000000000002</v>
      </c>
      <c r="HV25" s="73">
        <v>0</v>
      </c>
      <c r="HW25" s="73">
        <v>0</v>
      </c>
      <c r="HX25" s="73">
        <v>0</v>
      </c>
      <c r="HY25" s="73">
        <v>0</v>
      </c>
      <c r="HZ25" s="73">
        <v>0</v>
      </c>
      <c r="IA25" s="73">
        <v>0</v>
      </c>
      <c r="IB25" s="73">
        <v>0</v>
      </c>
      <c r="IC25" s="73">
        <v>0</v>
      </c>
      <c r="ID25" s="73">
        <v>0</v>
      </c>
      <c r="IE25" s="73">
        <v>0</v>
      </c>
      <c r="IF25" s="73">
        <v>3.6030000000000002</v>
      </c>
      <c r="IG25" s="73">
        <v>0</v>
      </c>
      <c r="IH25" s="73">
        <v>0</v>
      </c>
      <c r="II25" s="73">
        <v>0</v>
      </c>
      <c r="IJ25" s="73">
        <v>2.738</v>
      </c>
      <c r="IK25" s="73">
        <v>0</v>
      </c>
      <c r="IL25" s="73">
        <v>9.7000000000000003E-2</v>
      </c>
      <c r="IM25" s="73">
        <v>8.1630000000000003</v>
      </c>
      <c r="IN25" s="73">
        <v>0</v>
      </c>
      <c r="IO25" s="73">
        <v>2.7730000000000001</v>
      </c>
      <c r="IP25" s="73">
        <v>21.734000000000002</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1</v>
      </c>
      <c r="LY25" s="71">
        <v>3</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1</v>
      </c>
      <c r="PZ25" s="71">
        <v>3</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1</v>
      </c>
      <c r="RE25" s="71">
        <v>1</v>
      </c>
      <c r="RF25" s="71">
        <v>0</v>
      </c>
      <c r="RG25" s="71">
        <v>1</v>
      </c>
      <c r="RH25" s="71">
        <v>3</v>
      </c>
      <c r="RI25" s="71">
        <v>0</v>
      </c>
      <c r="RJ25" s="71">
        <v>0</v>
      </c>
      <c r="RK25" s="71">
        <v>0</v>
      </c>
      <c r="RL25" s="71">
        <v>0</v>
      </c>
      <c r="RM25" s="71">
        <v>0</v>
      </c>
      <c r="RN25" s="71">
        <v>0</v>
      </c>
      <c r="RO25" s="71">
        <v>0</v>
      </c>
      <c r="RP25" s="71">
        <v>0</v>
      </c>
      <c r="RQ25" s="71">
        <v>0</v>
      </c>
      <c r="RR25" s="71">
        <v>0</v>
      </c>
      <c r="RS25" s="71">
        <v>1</v>
      </c>
      <c r="RT25" s="71">
        <v>0</v>
      </c>
      <c r="RU25" s="71">
        <v>0</v>
      </c>
      <c r="RV25" s="71">
        <v>0</v>
      </c>
      <c r="RW25" s="71">
        <v>1</v>
      </c>
      <c r="RX25" s="71">
        <v>0</v>
      </c>
      <c r="RY25" s="71">
        <v>1</v>
      </c>
      <c r="RZ25" s="71">
        <v>1</v>
      </c>
      <c r="SA25" s="71">
        <v>0</v>
      </c>
      <c r="SB25" s="71">
        <v>1</v>
      </c>
      <c r="SC25" s="71">
        <v>3</v>
      </c>
      <c r="SD25" s="71">
        <v>0</v>
      </c>
      <c r="SE25" s="71">
        <v>0</v>
      </c>
      <c r="SF25" s="71">
        <v>0</v>
      </c>
      <c r="SG25" s="71">
        <v>0</v>
      </c>
      <c r="SH25" s="71">
        <v>0</v>
      </c>
    </row>
    <row r="26" spans="1:502">
      <c r="A26" s="16" t="s">
        <v>1940</v>
      </c>
      <c r="B26" s="70">
        <v>18</v>
      </c>
      <c r="C26" s="70">
        <v>18</v>
      </c>
      <c r="D26" s="70">
        <v>1</v>
      </c>
      <c r="E26" s="70">
        <v>2021</v>
      </c>
      <c r="F26" s="70" t="s">
        <v>160</v>
      </c>
      <c r="G26" s="1073" t="s">
        <v>1922</v>
      </c>
      <c r="H26" s="70" t="s">
        <v>1923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3.0649999999999999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2.6739999999999999</v>
      </c>
      <c r="BP26" s="73">
        <v>0</v>
      </c>
      <c r="BQ26" s="73">
        <v>0</v>
      </c>
      <c r="BR26" s="73">
        <v>0</v>
      </c>
      <c r="BS26" s="73">
        <v>0</v>
      </c>
      <c r="BT26" s="73">
        <v>0</v>
      </c>
      <c r="BU26" s="73">
        <v>0</v>
      </c>
      <c r="BV26" s="73">
        <v>0</v>
      </c>
      <c r="BW26" s="73">
        <v>0</v>
      </c>
      <c r="BX26" s="73">
        <v>0</v>
      </c>
      <c r="BY26" s="73">
        <v>0</v>
      </c>
      <c r="BZ26" s="73">
        <v>0</v>
      </c>
      <c r="CA26" s="73">
        <v>0</v>
      </c>
      <c r="CB26" s="73">
        <v>7.2690000000000001</v>
      </c>
      <c r="CC26" s="73">
        <v>0</v>
      </c>
      <c r="CD26" s="73">
        <v>0</v>
      </c>
      <c r="CE26" s="73">
        <v>0</v>
      </c>
      <c r="CF26" s="73">
        <v>0</v>
      </c>
      <c r="CG26" s="73">
        <v>0</v>
      </c>
      <c r="CH26" s="73">
        <v>0</v>
      </c>
      <c r="CI26" s="73">
        <v>0</v>
      </c>
      <c r="CJ26" s="73">
        <v>0</v>
      </c>
      <c r="CK26" s="73">
        <v>2.4769999999999999</v>
      </c>
      <c r="CL26" s="73">
        <v>20.913</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3.0649999999999999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2.6739999999999999</v>
      </c>
      <c r="FQ26" s="73">
        <v>0</v>
      </c>
      <c r="FR26" s="73">
        <v>0</v>
      </c>
      <c r="FS26" s="73">
        <v>0</v>
      </c>
      <c r="FT26" s="73">
        <v>0</v>
      </c>
      <c r="FU26" s="73">
        <v>0</v>
      </c>
      <c r="FV26" s="73">
        <v>0</v>
      </c>
      <c r="FW26" s="73">
        <v>0</v>
      </c>
      <c r="FX26" s="73">
        <v>0</v>
      </c>
      <c r="FY26" s="73">
        <v>0</v>
      </c>
      <c r="FZ26" s="73">
        <v>0</v>
      </c>
      <c r="GA26" s="73">
        <v>0</v>
      </c>
      <c r="GB26" s="73">
        <v>0</v>
      </c>
      <c r="GC26" s="73">
        <v>7.2690000000000001</v>
      </c>
      <c r="GD26" s="73">
        <v>0</v>
      </c>
      <c r="GE26" s="73">
        <v>0</v>
      </c>
      <c r="GF26" s="73">
        <v>0</v>
      </c>
      <c r="GG26" s="73">
        <v>0</v>
      </c>
      <c r="GH26" s="73">
        <v>0</v>
      </c>
      <c r="GI26" s="73">
        <v>0</v>
      </c>
      <c r="GJ26" s="73">
        <v>0</v>
      </c>
      <c r="GK26" s="73">
        <v>0</v>
      </c>
      <c r="GL26" s="73">
        <v>2.4769999999999999</v>
      </c>
      <c r="GM26" s="73">
        <v>20.913</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3.0649999999999999</v>
      </c>
      <c r="HL26" s="73">
        <v>0</v>
      </c>
      <c r="HM26" s="73">
        <v>0</v>
      </c>
      <c r="HN26" s="73">
        <v>0</v>
      </c>
      <c r="HO26" s="73">
        <v>2.6739999999999999</v>
      </c>
      <c r="HP26" s="73">
        <v>0</v>
      </c>
      <c r="HQ26" s="73">
        <v>0</v>
      </c>
      <c r="HR26" s="73">
        <v>7.2690000000000001</v>
      </c>
      <c r="HS26" s="73">
        <v>0</v>
      </c>
      <c r="HT26" s="73">
        <v>2.4769999999999999</v>
      </c>
      <c r="HU26" s="73">
        <v>20.913</v>
      </c>
      <c r="HV26" s="73">
        <v>0</v>
      </c>
      <c r="HW26" s="73">
        <v>0</v>
      </c>
      <c r="HX26" s="73">
        <v>0</v>
      </c>
      <c r="HY26" s="73">
        <v>0</v>
      </c>
      <c r="HZ26" s="73">
        <v>0</v>
      </c>
      <c r="IA26" s="73">
        <v>0</v>
      </c>
      <c r="IB26" s="73">
        <v>0</v>
      </c>
      <c r="IC26" s="73">
        <v>0</v>
      </c>
      <c r="ID26" s="73">
        <v>0</v>
      </c>
      <c r="IE26" s="73">
        <v>0</v>
      </c>
      <c r="IF26" s="73">
        <v>3.0649999999999999</v>
      </c>
      <c r="IG26" s="73">
        <v>0</v>
      </c>
      <c r="IH26" s="73">
        <v>0</v>
      </c>
      <c r="II26" s="73">
        <v>0</v>
      </c>
      <c r="IJ26" s="73">
        <v>2.6739999999999999</v>
      </c>
      <c r="IK26" s="73">
        <v>0</v>
      </c>
      <c r="IL26" s="73">
        <v>0</v>
      </c>
      <c r="IM26" s="73">
        <v>7.2690000000000001</v>
      </c>
      <c r="IN26" s="73">
        <v>0</v>
      </c>
      <c r="IO26" s="73">
        <v>2.4769999999999999</v>
      </c>
      <c r="IP26" s="73">
        <v>20.913</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1</v>
      </c>
      <c r="LY26" s="71">
        <v>3</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1</v>
      </c>
      <c r="PZ26" s="71">
        <v>3</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1</v>
      </c>
      <c r="RF26" s="71">
        <v>0</v>
      </c>
      <c r="RG26" s="71">
        <v>1</v>
      </c>
      <c r="RH26" s="71">
        <v>3</v>
      </c>
      <c r="RI26" s="71">
        <v>0</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0</v>
      </c>
      <c r="RZ26" s="71">
        <v>1</v>
      </c>
      <c r="SA26" s="71">
        <v>0</v>
      </c>
      <c r="SB26" s="71">
        <v>1</v>
      </c>
      <c r="SC26" s="71">
        <v>3</v>
      </c>
      <c r="SD26" s="71">
        <v>0</v>
      </c>
      <c r="SE26" s="71">
        <v>0</v>
      </c>
      <c r="SF26" s="71">
        <v>0</v>
      </c>
      <c r="SG26" s="71">
        <v>0</v>
      </c>
      <c r="SH26" s="71">
        <v>0</v>
      </c>
    </row>
    <row r="27" spans="1:502">
      <c r="A27" s="16" t="s">
        <v>1941</v>
      </c>
      <c r="B27" s="70">
        <v>19</v>
      </c>
      <c r="C27" s="70">
        <v>19</v>
      </c>
      <c r="D27" s="70">
        <v>1</v>
      </c>
      <c r="E27" s="70">
        <v>2022</v>
      </c>
      <c r="F27" s="70" t="s">
        <v>161</v>
      </c>
      <c r="G27" s="1073" t="s">
        <v>1922</v>
      </c>
      <c r="H27" s="70" t="s">
        <v>1923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1942</v>
      </c>
      <c r="B28" s="70">
        <v>20</v>
      </c>
      <c r="C28" s="70">
        <v>20</v>
      </c>
      <c r="D28" s="70">
        <v>1</v>
      </c>
      <c r="E28" s="70">
        <v>2023</v>
      </c>
      <c r="F28" s="70" t="s">
        <v>1539</v>
      </c>
      <c r="G28" s="1073" t="s">
        <v>1922</v>
      </c>
      <c r="H28" s="70" t="s">
        <v>1923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1943</v>
      </c>
      <c r="B29" s="70">
        <v>21</v>
      </c>
      <c r="C29" s="70">
        <v>21</v>
      </c>
      <c r="D29" s="70">
        <v>1</v>
      </c>
      <c r="E29" s="70">
        <v>2024</v>
      </c>
      <c r="F29" s="70" t="s">
        <v>1554</v>
      </c>
      <c r="G29" s="1073" t="s">
        <v>1922</v>
      </c>
      <c r="H29" s="70" t="s">
        <v>1923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1922</v>
      </c>
      <c r="H30" s="70" t="s">
        <v>1923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1922</v>
      </c>
      <c r="H31" s="70" t="s">
        <v>1923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1922</v>
      </c>
      <c r="H32" s="70" t="s">
        <v>1923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1922</v>
      </c>
      <c r="H33" s="70" t="s">
        <v>1923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1922</v>
      </c>
      <c r="H34" s="70" t="s">
        <v>1923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1922</v>
      </c>
      <c r="H35" s="70" t="s">
        <v>1923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1922</v>
      </c>
      <c r="H6" s="77" t="s">
        <v>1923</v>
      </c>
      <c r="I6" s="77" t="s">
        <v>2488</v>
      </c>
      <c r="J6" s="77" t="s">
        <v>2489</v>
      </c>
      <c r="K6" s="1080">
        <v>17</v>
      </c>
      <c r="L6" s="1081">
        <v>26</v>
      </c>
      <c r="M6" s="1044"/>
      <c r="N6" s="988">
        <v>1</v>
      </c>
      <c r="O6" s="77" t="s">
        <v>1761</v>
      </c>
      <c r="P6" s="77" t="s">
        <v>1762</v>
      </c>
      <c r="Q6" s="77" t="s">
        <v>1501</v>
      </c>
      <c r="R6" s="16"/>
      <c r="S6" s="77">
        <v>1</v>
      </c>
      <c r="T6" s="77" t="s">
        <v>1922</v>
      </c>
      <c r="U6" s="77" t="s">
        <v>1923</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1922</v>
      </c>
      <c r="H10" s="77" t="s">
        <v>1923</v>
      </c>
      <c r="I10" s="77" t="s">
        <v>2488</v>
      </c>
      <c r="J10" s="77" t="s">
        <v>2489</v>
      </c>
      <c r="K10" s="1079">
        <v>17</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1922</v>
      </c>
      <c r="H12" s="77"/>
      <c r="I12" s="77" t="s">
        <v>1922</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長久手市</v>
      </c>
      <c r="K4" s="70" t="str">
        <f>HLOOKUP(K3,比較地域マスタ!$E$5:$L$6,2,0)</f>
        <v>23238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長久手市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28.402591104199143</v>
      </c>
      <c r="BB5" s="29"/>
      <c r="BC5" s="17"/>
      <c r="BD5" s="1005">
        <f>SUM(BC6:BC8)</f>
        <v>25.553722053179921</v>
      </c>
      <c r="BE5" s="29"/>
      <c r="BF5" s="17"/>
      <c r="BG5" s="1005">
        <f>AK35</f>
        <v>20.264122718472436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20.222080072976631</v>
      </c>
      <c r="BA6" s="17"/>
      <c r="BB6" s="29"/>
      <c r="BC6" s="1005">
        <f>O32</f>
        <v>20.044975822728212</v>
      </c>
      <c r="BD6" s="17"/>
      <c r="BE6" s="29"/>
      <c r="BF6" s="1005">
        <f>AK36</f>
        <v>15.122322236262205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3.4902659461836878</v>
      </c>
      <c r="BA7" s="17"/>
      <c r="BB7" s="29"/>
      <c r="BC7" s="1005">
        <f>O33</f>
        <v>2.1695081523398212</v>
      </c>
      <c r="BD7" s="17"/>
      <c r="BE7" s="29"/>
      <c r="BF7" s="1005">
        <f t="shared" ref="BF7:BF8" si="0">AK37</f>
        <v>2.5182509937240414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4.690245085038824</v>
      </c>
      <c r="BA8" s="17"/>
      <c r="BB8" s="29"/>
      <c r="BC8" s="1005">
        <f>O34</f>
        <v>3.339238078111888</v>
      </c>
      <c r="BD8" s="17"/>
      <c r="BE8" s="29"/>
      <c r="BF8" s="1005">
        <f t="shared" si="0"/>
        <v>2.6235494884861912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242.34030438203598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75.405494805329127</v>
      </c>
      <c r="BA9" s="1005">
        <f>AZ9</f>
        <v>75.405494805329127</v>
      </c>
      <c r="BB9" s="29"/>
      <c r="BC9" s="1005">
        <f>O35</f>
        <v>104.9873049414923</v>
      </c>
      <c r="BD9" s="1005">
        <f>BC9</f>
        <v>104.9873049414923</v>
      </c>
      <c r="BE9" s="29"/>
      <c r="BF9" s="1005">
        <f>AK39</f>
        <v>93.619147958451023</v>
      </c>
      <c r="BG9" s="1005">
        <f>AK39</f>
        <v>93.619147958451023</v>
      </c>
      <c r="BH9" s="29"/>
    </row>
    <row r="10" spans="1:62" ht="17.100000000000001" customHeight="1" thickBot="1">
      <c r="B10" s="323"/>
      <c r="C10" s="324"/>
      <c r="D10" s="326"/>
      <c r="E10" s="326"/>
      <c r="F10" s="326"/>
      <c r="G10" s="325"/>
      <c r="H10" s="325"/>
      <c r="I10" s="326"/>
      <c r="J10" s="327"/>
      <c r="K10" s="334"/>
      <c r="L10" s="246" t="s">
        <v>114</v>
      </c>
      <c r="M10" s="246"/>
      <c r="N10" s="563"/>
      <c r="O10" s="906">
        <f>SUM(O11:O13)</f>
        <v>28.402591104199143</v>
      </c>
      <c r="P10" s="453">
        <f t="shared" ref="P10:P22" si="1">O10/$O$9</f>
        <v>0.11720126859056858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62.139010760894763</v>
      </c>
      <c r="BA10" s="1005">
        <f>AZ10</f>
        <v>62.139010760894763</v>
      </c>
      <c r="BB10" s="29"/>
      <c r="BC10" s="1005">
        <f>O36</f>
        <v>72.259899971003719</v>
      </c>
      <c r="BD10" s="1005">
        <f>BC10</f>
        <v>72.259899971003719</v>
      </c>
      <c r="BE10" s="29"/>
      <c r="BF10" s="1005">
        <f>AK40</f>
        <v>63.843091950250347</v>
      </c>
      <c r="BG10" s="1005">
        <f>AK40</f>
        <v>63.843091950250347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20.222080072976631</v>
      </c>
      <c r="P11" s="454">
        <f t="shared" si="1"/>
        <v>8.3444972657530578E-2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71.348564467568067</v>
      </c>
      <c r="BB11" s="29"/>
      <c r="BC11" s="1005"/>
      <c r="BD11" s="1005">
        <f>SUM(BC12:BC14)</f>
        <v>74.386768807316827</v>
      </c>
      <c r="BE11" s="29"/>
      <c r="BF11" s="17"/>
      <c r="BG11" s="1005">
        <f>AK41</f>
        <v>71.075217472026225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3.4902659461836878</v>
      </c>
      <c r="P12" s="454">
        <f t="shared" si="1"/>
        <v>1.4402333755764695E-2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68.821493756723257</v>
      </c>
      <c r="BA12" s="17"/>
      <c r="BB12" s="29"/>
      <c r="BC12" s="1005">
        <f>O38</f>
        <v>70.30250776967614</v>
      </c>
      <c r="BD12" s="17"/>
      <c r="BE12" s="29"/>
      <c r="BF12" s="1005">
        <f>AK42</f>
        <v>67.48504012673169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4.690245085038824</v>
      </c>
      <c r="P13" s="454">
        <f t="shared" si="1"/>
        <v>1.9353962177273303E-2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2.5270707108448098</v>
      </c>
      <c r="BA13" s="17"/>
      <c r="BB13" s="29"/>
      <c r="BC13" s="1005">
        <f>O41</f>
        <v>4.0842610376406796</v>
      </c>
      <c r="BD13" s="17"/>
      <c r="BE13" s="29"/>
      <c r="BF13" s="1005">
        <f>AK45</f>
        <v>3.590177345294534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75.405494805329127</v>
      </c>
      <c r="P14" s="453">
        <f t="shared" si="1"/>
        <v>0.31115540189491786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62.139010760894763</v>
      </c>
      <c r="P15" s="453">
        <f t="shared" si="1"/>
        <v>0.25641220068344917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5.0446432440449058</v>
      </c>
      <c r="BA15" s="1005">
        <f>AZ15</f>
        <v>5.0446432440449058</v>
      </c>
      <c r="BB15" s="29"/>
      <c r="BC15" s="1005">
        <f>O43</f>
        <v>5.4123780938358239</v>
      </c>
      <c r="BD15" s="1005">
        <f>BC15</f>
        <v>5.4123780938358239</v>
      </c>
      <c r="BE15" s="29"/>
      <c r="BF15" s="1005">
        <f>AK47</f>
        <v>7.7449638108732772</v>
      </c>
      <c r="BG15" s="1005">
        <f>AK47</f>
        <v>7.7449638108732772</v>
      </c>
      <c r="BH15" s="29"/>
    </row>
    <row r="16" spans="1:62" ht="17.100000000000001" customHeight="1" thickBot="1">
      <c r="B16" s="323"/>
      <c r="C16" s="324"/>
      <c r="D16" s="326"/>
      <c r="E16" s="326"/>
      <c r="F16" s="326"/>
      <c r="G16" s="325"/>
      <c r="H16" s="325"/>
      <c r="I16" s="326"/>
      <c r="J16" s="327"/>
      <c r="K16" s="335"/>
      <c r="L16" s="246" t="s">
        <v>128</v>
      </c>
      <c r="M16" s="344"/>
      <c r="N16" s="345"/>
      <c r="O16" s="906">
        <f>SUM(O18:O21)</f>
        <v>71.348564467568067</v>
      </c>
      <c r="P16" s="453">
        <f t="shared" si="1"/>
        <v>0.29441476790047699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68.821493756723257</v>
      </c>
      <c r="P17" s="454">
        <f t="shared" si="1"/>
        <v>0.28398699065851635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48.862728293335437</v>
      </c>
      <c r="P18" s="454">
        <f t="shared" si="1"/>
        <v>0.20162856697706408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19.95876546338782</v>
      </c>
      <c r="P19" s="454">
        <f t="shared" si="1"/>
        <v>8.2358423681452256E-2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2.5270707108448098</v>
      </c>
      <c r="P20" s="454">
        <f t="shared" si="1"/>
        <v>1.0427777241960643E-2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5.0446432440449058</v>
      </c>
      <c r="P22" s="612">
        <f t="shared" si="1"/>
        <v>2.081636093058754E-2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24.748045274306214</v>
      </c>
      <c r="AZ22" s="1005">
        <f t="shared" si="3"/>
        <v>28.125328404599109</v>
      </c>
      <c r="BA22" s="1005">
        <f t="shared" si="3"/>
        <v>32.437355338531134</v>
      </c>
      <c r="BB22" s="1005">
        <f t="shared" si="3"/>
        <v>27.639288888285208</v>
      </c>
      <c r="BC22" s="1005">
        <f t="shared" si="3"/>
        <v>25.553722053179921</v>
      </c>
      <c r="BD22" s="1005">
        <f t="shared" si="3"/>
        <v>25.843585453538775</v>
      </c>
      <c r="BE22" s="1005">
        <f t="shared" si="3"/>
        <v>25.089364542899009</v>
      </c>
      <c r="BF22" s="1005">
        <f t="shared" si="3"/>
        <v>20.43620425363692</v>
      </c>
      <c r="BG22" s="1005">
        <f t="shared" si="3"/>
        <v>19.748539821650034</v>
      </c>
      <c r="BH22" s="1005">
        <f t="shared" si="3"/>
        <v>19.413195205547265</v>
      </c>
      <c r="BI22" s="1005">
        <f t="shared" si="3"/>
        <v>19.026422262350572</v>
      </c>
      <c r="BJ22" s="1005">
        <f t="shared" si="3"/>
        <v>22.092504393472204</v>
      </c>
      <c r="BK22" s="1005">
        <f t="shared" si="3"/>
        <v>25.827389509672606</v>
      </c>
      <c r="BL22" s="1005">
        <f t="shared" si="3"/>
        <v>20.264122718472436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89.777139412419217</v>
      </c>
      <c r="AZ23" s="1005">
        <f t="shared" ref="AZ23:BL23" si="4">Y39</f>
        <v>92.167088941781287</v>
      </c>
      <c r="BA23" s="1005">
        <f t="shared" si="4"/>
        <v>99.819075952160517</v>
      </c>
      <c r="BB23" s="1005">
        <f t="shared" si="4"/>
        <v>105.4549358120974</v>
      </c>
      <c r="BC23" s="1005">
        <f t="shared" si="4"/>
        <v>104.9873049414923</v>
      </c>
      <c r="BD23" s="1005">
        <f t="shared" si="4"/>
        <v>109.47432086721039</v>
      </c>
      <c r="BE23" s="1005">
        <f t="shared" si="4"/>
        <v>104.3558837908985</v>
      </c>
      <c r="BF23" s="1005">
        <f t="shared" si="4"/>
        <v>90.533372180661374</v>
      </c>
      <c r="BG23" s="1005">
        <f t="shared" si="4"/>
        <v>89.721181125268657</v>
      </c>
      <c r="BH23" s="1005">
        <f t="shared" si="4"/>
        <v>91.117048127324949</v>
      </c>
      <c r="BI23" s="1005">
        <f t="shared" si="4"/>
        <v>86.858033591656238</v>
      </c>
      <c r="BJ23" s="1005">
        <f t="shared" si="4"/>
        <v>87.583413808589427</v>
      </c>
      <c r="BK23" s="1005">
        <f t="shared" si="4"/>
        <v>99.126594393014642</v>
      </c>
      <c r="BL23" s="1005">
        <f t="shared" si="4"/>
        <v>93.619147958451023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64.677310596247324</v>
      </c>
      <c r="AZ24" s="1005">
        <f t="shared" ref="AZ24:BL24" si="5">Y40</f>
        <v>71.94469766034814</v>
      </c>
      <c r="BA24" s="1005">
        <f t="shared" si="5"/>
        <v>74.082260744360951</v>
      </c>
      <c r="BB24" s="1005">
        <f t="shared" si="5"/>
        <v>78.172197820636626</v>
      </c>
      <c r="BC24" s="1005">
        <f t="shared" si="5"/>
        <v>72.259899971003719</v>
      </c>
      <c r="BD24" s="1005">
        <f t="shared" si="5"/>
        <v>71.709455771757916</v>
      </c>
      <c r="BE24" s="1005">
        <f t="shared" si="5"/>
        <v>65.876887924562908</v>
      </c>
      <c r="BF24" s="1005">
        <f t="shared" si="5"/>
        <v>66.367107119677854</v>
      </c>
      <c r="BG24" s="1005">
        <f t="shared" si="5"/>
        <v>69.188118768360553</v>
      </c>
      <c r="BH24" s="1005">
        <f t="shared" si="5"/>
        <v>64.130154294913098</v>
      </c>
      <c r="BI24" s="1005">
        <f t="shared" si="5"/>
        <v>63.549341529244074</v>
      </c>
      <c r="BJ24" s="1005">
        <f t="shared" si="5"/>
        <v>63.927551260477244</v>
      </c>
      <c r="BK24" s="1005">
        <f t="shared" si="5"/>
        <v>63.682962444340973</v>
      </c>
      <c r="BL24" s="1005">
        <f t="shared" si="5"/>
        <v>63.843091950250347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71.338901822107772</v>
      </c>
      <c r="AZ25" s="1005">
        <f t="shared" ref="AZ25:BL25" si="6">Y41</f>
        <v>72.345504849277091</v>
      </c>
      <c r="BA25" s="1005">
        <f t="shared" si="6"/>
        <v>72.693069378477958</v>
      </c>
      <c r="BB25" s="1005">
        <f t="shared" si="6"/>
        <v>74.471239816493409</v>
      </c>
      <c r="BC25" s="1005">
        <f t="shared" si="6"/>
        <v>74.386768807316827</v>
      </c>
      <c r="BD25" s="1005">
        <f t="shared" si="6"/>
        <v>72.965496347454405</v>
      </c>
      <c r="BE25" s="1005">
        <f t="shared" si="6"/>
        <v>73.918498242940473</v>
      </c>
      <c r="BF25" s="1005">
        <f t="shared" si="6"/>
        <v>74.066550022663193</v>
      </c>
      <c r="BG25" s="1005">
        <f t="shared" si="6"/>
        <v>74.173170939896522</v>
      </c>
      <c r="BH25" s="1005">
        <f t="shared" si="6"/>
        <v>74.376925152671163</v>
      </c>
      <c r="BI25" s="1005">
        <f t="shared" si="6"/>
        <v>74.824004736095702</v>
      </c>
      <c r="BJ25" s="1005">
        <f t="shared" si="6"/>
        <v>67.582593048263305</v>
      </c>
      <c r="BK25" s="1005">
        <f t="shared" si="6"/>
        <v>67.721070585583206</v>
      </c>
      <c r="BL25" s="1005">
        <f t="shared" si="6"/>
        <v>71.075217472026225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5.3805839708547634</v>
      </c>
      <c r="AZ26" s="1005">
        <f t="shared" si="7"/>
        <v>5.3634034812949158</v>
      </c>
      <c r="BA26" s="1005">
        <f t="shared" si="7"/>
        <v>4.4940099710527077</v>
      </c>
      <c r="BB26" s="1005">
        <f t="shared" si="7"/>
        <v>5.3622946353483378</v>
      </c>
      <c r="BC26" s="1005">
        <f t="shared" si="7"/>
        <v>5.4123780938358239</v>
      </c>
      <c r="BD26" s="1005">
        <f t="shared" si="7"/>
        <v>6.7441387959115104</v>
      </c>
      <c r="BE26" s="1005">
        <f t="shared" si="7"/>
        <v>7.0272132675969008</v>
      </c>
      <c r="BF26" s="1005">
        <f t="shared" si="7"/>
        <v>5.3166260681022859</v>
      </c>
      <c r="BG26" s="1005">
        <f t="shared" si="7"/>
        <v>5.5321734208922217</v>
      </c>
      <c r="BH26" s="1005">
        <f t="shared" si="7"/>
        <v>5.8487459796088457</v>
      </c>
      <c r="BI26" s="1005">
        <f t="shared" si="7"/>
        <v>7.6778590511912697</v>
      </c>
      <c r="BJ26" s="1005">
        <f t="shared" si="7"/>
        <v>8.5294793904268627</v>
      </c>
      <c r="BK26" s="1005">
        <f t="shared" si="7"/>
        <v>9.4579639606845909</v>
      </c>
      <c r="BL26" s="1005">
        <f t="shared" si="7"/>
        <v>7.7449638108732772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255.92198107593526</v>
      </c>
      <c r="AZ27" s="1005">
        <f t="shared" si="8"/>
        <v>269.94602333730057</v>
      </c>
      <c r="BA27" s="1005">
        <f t="shared" si="8"/>
        <v>283.52577138458327</v>
      </c>
      <c r="BB27" s="1005">
        <f t="shared" si="8"/>
        <v>291.09995697286098</v>
      </c>
      <c r="BC27" s="1005">
        <f t="shared" si="8"/>
        <v>282.60007386682861</v>
      </c>
      <c r="BD27" s="1005">
        <f t="shared" si="8"/>
        <v>286.73699723587299</v>
      </c>
      <c r="BE27" s="1005">
        <f t="shared" si="8"/>
        <v>276.26784776889775</v>
      </c>
      <c r="BF27" s="1005">
        <f t="shared" si="8"/>
        <v>256.71985964474163</v>
      </c>
      <c r="BG27" s="1005">
        <f t="shared" si="8"/>
        <v>258.36318407606797</v>
      </c>
      <c r="BH27" s="1005">
        <f t="shared" si="8"/>
        <v>254.88606876006531</v>
      </c>
      <c r="BI27" s="1005">
        <f t="shared" si="8"/>
        <v>251.93566117053783</v>
      </c>
      <c r="BJ27" s="1005">
        <f t="shared" si="8"/>
        <v>249.71554190122907</v>
      </c>
      <c r="BK27" s="1005">
        <f t="shared" si="8"/>
        <v>265.815980893296</v>
      </c>
      <c r="BL27" s="1005">
        <f t="shared" si="8"/>
        <v>256.5465439100733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282.60007386682861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25.553722053179921</v>
      </c>
      <c r="P31" s="453">
        <f t="shared" ref="P31:P43" si="9">O31/$O$30</f>
        <v>9.042362128051587E-2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20.044975822728212</v>
      </c>
      <c r="P32" s="454">
        <f t="shared" si="9"/>
        <v>7.0930539926801761E-2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2.1695081523398212</v>
      </c>
      <c r="P33" s="454">
        <f t="shared" si="9"/>
        <v>7.6769553618806627E-3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3.339238078111888</v>
      </c>
      <c r="P34" s="454">
        <f t="shared" si="9"/>
        <v>1.1816125991833456E-2</v>
      </c>
      <c r="Q34" s="328"/>
      <c r="R34" s="13"/>
      <c r="S34" s="323"/>
      <c r="T34" s="563" t="s">
        <v>112</v>
      </c>
      <c r="U34" s="332"/>
      <c r="V34" s="332"/>
      <c r="W34" s="332"/>
      <c r="X34" s="893">
        <f>X35+X39+X40+X41+X47</f>
        <v>255.92198107593526</v>
      </c>
      <c r="Y34" s="894">
        <f t="shared" ref="Y34:AK34" si="10">Y35+Y39+Y40+Y41+Y47</f>
        <v>269.94602333730057</v>
      </c>
      <c r="Z34" s="894">
        <f t="shared" si="10"/>
        <v>283.52577138458327</v>
      </c>
      <c r="AA34" s="894">
        <f t="shared" si="10"/>
        <v>291.09995697286098</v>
      </c>
      <c r="AB34" s="894">
        <f t="shared" si="10"/>
        <v>282.60007386682861</v>
      </c>
      <c r="AC34" s="894">
        <f t="shared" si="10"/>
        <v>286.73699723587299</v>
      </c>
      <c r="AD34" s="894">
        <f t="shared" si="10"/>
        <v>276.26784776889775</v>
      </c>
      <c r="AE34" s="894">
        <f t="shared" si="10"/>
        <v>256.71985964474163</v>
      </c>
      <c r="AF34" s="894">
        <f t="shared" si="10"/>
        <v>258.36318407606797</v>
      </c>
      <c r="AG34" s="894">
        <f t="shared" si="10"/>
        <v>254.88606876006531</v>
      </c>
      <c r="AH34" s="894">
        <f t="shared" si="10"/>
        <v>251.93566117053783</v>
      </c>
      <c r="AI34" s="894">
        <f t="shared" si="10"/>
        <v>249.71554190122907</v>
      </c>
      <c r="AJ34" s="894">
        <f t="shared" si="10"/>
        <v>265.815980893296</v>
      </c>
      <c r="AK34" s="895">
        <f t="shared" si="10"/>
        <v>256.5465439100733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104.9873049414923</v>
      </c>
      <c r="P35" s="453">
        <f t="shared" si="9"/>
        <v>0.37150487437935392</v>
      </c>
      <c r="Q35" s="328"/>
      <c r="R35" s="13"/>
      <c r="S35" s="323"/>
      <c r="T35" s="334"/>
      <c r="U35" s="246" t="s">
        <v>114</v>
      </c>
      <c r="V35" s="344"/>
      <c r="W35" s="344"/>
      <c r="X35" s="896">
        <f>SUM(X36:X38)</f>
        <v>24.748045274306214</v>
      </c>
      <c r="Y35" s="897">
        <f t="shared" ref="Y35:AK35" si="11">SUM(Y36:Y38)</f>
        <v>28.125328404599109</v>
      </c>
      <c r="Z35" s="897">
        <f t="shared" si="11"/>
        <v>32.437355338531134</v>
      </c>
      <c r="AA35" s="897">
        <f t="shared" si="11"/>
        <v>27.639288888285208</v>
      </c>
      <c r="AB35" s="897">
        <f t="shared" si="11"/>
        <v>25.553722053179921</v>
      </c>
      <c r="AC35" s="897">
        <f t="shared" si="11"/>
        <v>25.843585453538775</v>
      </c>
      <c r="AD35" s="897">
        <f t="shared" si="11"/>
        <v>25.089364542899009</v>
      </c>
      <c r="AE35" s="897">
        <f t="shared" si="11"/>
        <v>20.43620425363692</v>
      </c>
      <c r="AF35" s="897">
        <f t="shared" si="11"/>
        <v>19.748539821650034</v>
      </c>
      <c r="AG35" s="897">
        <f t="shared" si="11"/>
        <v>19.413195205547265</v>
      </c>
      <c r="AH35" s="897">
        <f t="shared" si="11"/>
        <v>19.026422262350572</v>
      </c>
      <c r="AI35" s="897">
        <f t="shared" si="11"/>
        <v>22.092504393472204</v>
      </c>
      <c r="AJ35" s="897">
        <f t="shared" si="11"/>
        <v>25.827389509672606</v>
      </c>
      <c r="AK35" s="898">
        <f t="shared" si="11"/>
        <v>20.264122718472436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72.259899971003719</v>
      </c>
      <c r="P36" s="453">
        <f t="shared" si="9"/>
        <v>0.2556966775778523</v>
      </c>
      <c r="Q36" s="328"/>
      <c r="R36" s="13"/>
      <c r="S36" s="356" t="s">
        <v>184</v>
      </c>
      <c r="T36" s="335"/>
      <c r="U36" s="346"/>
      <c r="V36" s="336" t="s">
        <v>184</v>
      </c>
      <c r="W36" s="357"/>
      <c r="X36" s="899">
        <f>VLOOKUP(年度マスタ!$K$4&amp;"_"&amp;X$33,データシート1!$A:$BT,MATCH("aa_"&amp;$S36,データシート1!$A$1:$BT$1,0),0)</f>
        <v>18.984971899974351</v>
      </c>
      <c r="Y36" s="900">
        <f>VLOOKUP(年度マスタ!$K$4&amp;"_"&amp;Y$33,データシート1!$A:$BT,MATCH("aa_"&amp;$S36,データシート1!$A$1:$BT$1,0),0)</f>
        <v>22.44536974428209</v>
      </c>
      <c r="Z36" s="900">
        <f>VLOOKUP(年度マスタ!$K$4&amp;"_"&amp;Z$33,データシート1!$A:$BT,MATCH("aa_"&amp;$S36,データシート1!$A$1:$BT$1,0),0)</f>
        <v>25.867510312900581</v>
      </c>
      <c r="AA36" s="900">
        <f>VLOOKUP(年度マスタ!$K$4&amp;"_"&amp;AA$33,データシート1!$A:$BT,MATCH("aa_"&amp;$S36,データシート1!$A$1:$BT$1,0),0)</f>
        <v>21.467354868124719</v>
      </c>
      <c r="AB36" s="900">
        <f>VLOOKUP(年度マスタ!$K$4&amp;"_"&amp;AB$33,データシート1!$A:$BT,MATCH("aa_"&amp;$S36,データシート1!$A$1:$BT$1,0),0)</f>
        <v>20.044975822728212</v>
      </c>
      <c r="AC36" s="900">
        <f>VLOOKUP(年度マスタ!$K$4&amp;"_"&amp;AC$33,データシート1!$A:$BT,MATCH("aa_"&amp;$S36,データシート1!$A$1:$BT$1,0),0)</f>
        <v>19.909600310089068</v>
      </c>
      <c r="AD36" s="900">
        <f>VLOOKUP(年度マスタ!$K$4&amp;"_"&amp;AD$33,データシート1!$A:$BT,MATCH("aa_"&amp;$S36,データシート1!$A$1:$BT$1,0),0)</f>
        <v>18.659529203097161</v>
      </c>
      <c r="AE36" s="900">
        <f>VLOOKUP(年度マスタ!$K$4&amp;"_"&amp;AE$33,データシート1!$A:$BT,MATCH("aa_"&amp;$S36,データシート1!$A$1:$BT$1,0),0)</f>
        <v>13.762756024050818</v>
      </c>
      <c r="AF36" s="900">
        <f>VLOOKUP(年度マスタ!$K$4&amp;"_"&amp;AF$33,データシート1!$A:$BT,MATCH("aa_"&amp;$S36,データシート1!$A$1:$BT$1,0),0)</f>
        <v>13.306368991327471</v>
      </c>
      <c r="AG36" s="900">
        <f>VLOOKUP(年度マスタ!$K$4&amp;"_"&amp;AG$33,データシート1!$A:$BT,MATCH("aa_"&amp;$S36,データシート1!$A$1:$BT$1,0),0)</f>
        <v>13.4077822048543</v>
      </c>
      <c r="AH36" s="900">
        <f>VLOOKUP(年度マスタ!$K$4&amp;"_"&amp;AH$33,データシート1!$A:$BT,MATCH("aa_"&amp;$S36,データシート1!$A$1:$BT$1,0),0)</f>
        <v>13.254813159611397</v>
      </c>
      <c r="AI36" s="900">
        <f>VLOOKUP(年度マスタ!$K$4&amp;"_"&amp;AI$33,データシート1!$A:$BT,MATCH("aa_"&amp;$S36,データシート1!$A$1:$BT$1,0),0)</f>
        <v>16.68371980614366</v>
      </c>
      <c r="AJ36" s="900">
        <f>VLOOKUP(年度マスタ!$K$4&amp;"_"&amp;AJ$33,データシート1!$A:$BT,MATCH("aa_"&amp;$S36,データシート1!$A$1:$BT$1,0),0)</f>
        <v>20.22712716975942</v>
      </c>
      <c r="AK36" s="901">
        <f>VLOOKUP(年度マスタ!$K$4&amp;"_"&amp;AK$33,データシート1!$A:$BT,MATCH("aa_"&amp;$S36,データシート1!$A$1:$BT$1,0),0)</f>
        <v>15.122322236262205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74.386768807316827</v>
      </c>
      <c r="P37" s="453">
        <f t="shared" si="9"/>
        <v>0.26322275075685425</v>
      </c>
      <c r="Q37" s="328"/>
      <c r="R37" s="13"/>
      <c r="S37" s="356" t="s">
        <v>187</v>
      </c>
      <c r="T37" s="335"/>
      <c r="U37" s="346"/>
      <c r="V37" s="336" t="s">
        <v>194</v>
      </c>
      <c r="W37" s="357"/>
      <c r="X37" s="899">
        <f>VLOOKUP(年度マスタ!$K$4&amp;"_"&amp;X$33,データシート1!$A:$BT,MATCH("aa_"&amp;$S37,データシート1!$A$1:$BT$1,0),0)</f>
        <v>1.9704404298757059</v>
      </c>
      <c r="Y37" s="900">
        <f>VLOOKUP(年度マスタ!$K$4&amp;"_"&amp;Y$33,データシート1!$A:$BT,MATCH("aa_"&amp;$S37,データシート1!$A$1:$BT$1,0),0)</f>
        <v>2.1022497784058518</v>
      </c>
      <c r="Z37" s="900">
        <f>VLOOKUP(年度マスタ!$K$4&amp;"_"&amp;Z$33,データシート1!$A:$BT,MATCH("aa_"&amp;$S37,データシート1!$A$1:$BT$1,0),0)</f>
        <v>2.854774389585776</v>
      </c>
      <c r="AA37" s="900">
        <f>VLOOKUP(年度マスタ!$K$4&amp;"_"&amp;AA$33,データシート1!$A:$BT,MATCH("aa_"&amp;$S37,データシート1!$A$1:$BT$1,0),0)</f>
        <v>2.553020319512278</v>
      </c>
      <c r="AB37" s="900">
        <f>VLOOKUP(年度マスタ!$K$4&amp;"_"&amp;AB$33,データシート1!$A:$BT,MATCH("aa_"&amp;$S37,データシート1!$A$1:$BT$1,0),0)</f>
        <v>2.1695081523398212</v>
      </c>
      <c r="AC37" s="900">
        <f>VLOOKUP(年度マスタ!$K$4&amp;"_"&amp;AC$33,データシート1!$A:$BT,MATCH("aa_"&amp;$S37,データシート1!$A$1:$BT$1,0),0)</f>
        <v>2.645162811640867</v>
      </c>
      <c r="AD37" s="900">
        <f>VLOOKUP(年度マスタ!$K$4&amp;"_"&amp;AD$33,データシート1!$A:$BT,MATCH("aa_"&amp;$S37,データシート1!$A$1:$BT$1,0),0)</f>
        <v>2.5648588949283049</v>
      </c>
      <c r="AE37" s="900">
        <f>VLOOKUP(年度マスタ!$K$4&amp;"_"&amp;AE$33,データシート1!$A:$BT,MATCH("aa_"&amp;$S37,データシート1!$A$1:$BT$1,0),0)</f>
        <v>2.5812453546736607</v>
      </c>
      <c r="AF37" s="900">
        <f>VLOOKUP(年度マスタ!$K$4&amp;"_"&amp;AF$33,データシート1!$A:$BT,MATCH("aa_"&amp;$S37,データシート1!$A$1:$BT$1,0),0)</f>
        <v>2.6353414290401398</v>
      </c>
      <c r="AG37" s="900">
        <f>VLOOKUP(年度マスタ!$K$4&amp;"_"&amp;AG$33,データシート1!$A:$BT,MATCH("aa_"&amp;$S37,データシート1!$A$1:$BT$1,0),0)</f>
        <v>2.4603549842375592</v>
      </c>
      <c r="AH37" s="900">
        <f>VLOOKUP(年度マスタ!$K$4&amp;"_"&amp;AH$33,データシート1!$A:$BT,MATCH("aa_"&amp;$S37,データシート1!$A$1:$BT$1,0),0)</f>
        <v>2.2074963997292762</v>
      </c>
      <c r="AI37" s="900">
        <f>VLOOKUP(年度マスタ!$K$4&amp;"_"&amp;AI$33,データシート1!$A:$BT,MATCH("aa_"&amp;$S37,データシート1!$A$1:$BT$1,0),0)</f>
        <v>2.467599949805996</v>
      </c>
      <c r="AJ37" s="900">
        <f>VLOOKUP(年度マスタ!$K$4&amp;"_"&amp;AJ$33,データシート1!$A:$BT,MATCH("aa_"&amp;$S37,データシート1!$A$1:$BT$1,0),0)</f>
        <v>2.7960454828345878</v>
      </c>
      <c r="AK37" s="901">
        <f>VLOOKUP(年度マスタ!$K$4&amp;"_"&amp;AK$33,データシート1!$A:$BT,MATCH("aa_"&amp;$S37,データシート1!$A$1:$BT$1,0),0)</f>
        <v>2.5182509937240414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70.30250776967614</v>
      </c>
      <c r="P38" s="454">
        <f t="shared" si="9"/>
        <v>0.24877030924912366</v>
      </c>
      <c r="Q38" s="328"/>
      <c r="R38" s="13"/>
      <c r="S38" s="356" t="s">
        <v>188</v>
      </c>
      <c r="T38" s="335"/>
      <c r="U38" s="348"/>
      <c r="V38" s="358" t="s">
        <v>197</v>
      </c>
      <c r="W38" s="358"/>
      <c r="X38" s="899">
        <f>VLOOKUP(年度マスタ!$K$4&amp;"_"&amp;X$33,データシート1!$A:$BT,MATCH("aa_"&amp;$S38,データシート1!$A$1:$BT$1,0),0)</f>
        <v>3.792632944456158</v>
      </c>
      <c r="Y38" s="900">
        <f>VLOOKUP(年度マスタ!$K$4&amp;"_"&amp;Y$33,データシート1!$A:$BT,MATCH("aa_"&amp;$S38,データシート1!$A$1:$BT$1,0),0)</f>
        <v>3.5777088819111662</v>
      </c>
      <c r="Z38" s="900">
        <f>VLOOKUP(年度マスタ!$K$4&amp;"_"&amp;Z$33,データシート1!$A:$BT,MATCH("aa_"&amp;$S38,データシート1!$A$1:$BT$1,0),0)</f>
        <v>3.7150706360447798</v>
      </c>
      <c r="AA38" s="900">
        <f>VLOOKUP(年度マスタ!$K$4&amp;"_"&amp;AA$33,データシート1!$A:$BT,MATCH("aa_"&amp;$S38,データシート1!$A$1:$BT$1,0),0)</f>
        <v>3.6189137006482088</v>
      </c>
      <c r="AB38" s="900">
        <f>VLOOKUP(年度マスタ!$K$4&amp;"_"&amp;AB$33,データシート1!$A:$BT,MATCH("aa_"&amp;$S38,データシート1!$A$1:$BT$1,0),0)</f>
        <v>3.339238078111888</v>
      </c>
      <c r="AC38" s="900">
        <f>VLOOKUP(年度マスタ!$K$4&amp;"_"&amp;AC$33,データシート1!$A:$BT,MATCH("aa_"&amp;$S38,データシート1!$A$1:$BT$1,0),0)</f>
        <v>3.2888223318088401</v>
      </c>
      <c r="AD38" s="900">
        <f>VLOOKUP(年度マスタ!$K$4&amp;"_"&amp;AD$33,データシート1!$A:$BT,MATCH("aa_"&amp;$S38,データシート1!$A$1:$BT$1,0),0)</f>
        <v>3.8649764448735451</v>
      </c>
      <c r="AE38" s="900">
        <f>VLOOKUP(年度マスタ!$K$4&amp;"_"&amp;AE$33,データシート1!$A:$BT,MATCH("aa_"&amp;$S38,データシート1!$A$1:$BT$1,0),0)</f>
        <v>4.0922028749124406</v>
      </c>
      <c r="AF38" s="900">
        <f>VLOOKUP(年度マスタ!$K$4&amp;"_"&amp;AF$33,データシート1!$A:$BT,MATCH("aa_"&amp;$S38,データシート1!$A$1:$BT$1,0),0)</f>
        <v>3.8068294012824238</v>
      </c>
      <c r="AG38" s="900">
        <f>VLOOKUP(年度マスタ!$K$4&amp;"_"&amp;AG$33,データシート1!$A:$BT,MATCH("aa_"&amp;$S38,データシート1!$A$1:$BT$1,0),0)</f>
        <v>3.5450580164554055</v>
      </c>
      <c r="AH38" s="900">
        <f>VLOOKUP(年度マスタ!$K$4&amp;"_"&amp;AH$33,データシート1!$A:$BT,MATCH("aa_"&amp;$S38,データシート1!$A$1:$BT$1,0),0)</f>
        <v>3.5641127030098976</v>
      </c>
      <c r="AI38" s="900">
        <f>VLOOKUP(年度マスタ!$K$4&amp;"_"&amp;AI$33,データシート1!$A:$BT,MATCH("aa_"&amp;$S38,データシート1!$A$1:$BT$1,0),0)</f>
        <v>2.9411846375225457</v>
      </c>
      <c r="AJ38" s="900">
        <f>VLOOKUP(年度マスタ!$K$4&amp;"_"&amp;AJ$33,データシート1!$A:$BT,MATCH("aa_"&amp;$S38,データシート1!$A$1:$BT$1,0),0)</f>
        <v>2.8042168570786012</v>
      </c>
      <c r="AK38" s="901">
        <f>VLOOKUP(年度マスタ!$K$4&amp;"_"&amp;AK$33,データシート1!$A:$BT,MATCH("aa_"&amp;$S38,データシート1!$A$1:$BT$1,0),0)</f>
        <v>2.6235494884861912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51.26517587098553</v>
      </c>
      <c r="P39" s="454">
        <f t="shared" si="9"/>
        <v>0.18140538737135481</v>
      </c>
      <c r="Q39" s="328"/>
      <c r="R39" s="13"/>
      <c r="S39" s="356" t="s">
        <v>189</v>
      </c>
      <c r="T39" s="335"/>
      <c r="U39" s="343" t="s">
        <v>199</v>
      </c>
      <c r="V39" s="344"/>
      <c r="W39" s="344"/>
      <c r="X39" s="896">
        <f>VLOOKUP(年度マスタ!$K$4&amp;"_"&amp;X$33,データシート1!$A:$BT,MATCH("aa_"&amp;$S39,データシート1!$A$1:$BT$1,0),0)</f>
        <v>89.777139412419217</v>
      </c>
      <c r="Y39" s="897">
        <f>VLOOKUP(年度マスタ!$K$4&amp;"_"&amp;Y$33,データシート1!$A:$BT,MATCH("aa_"&amp;$S39,データシート1!$A$1:$BT$1,0),0)</f>
        <v>92.167088941781287</v>
      </c>
      <c r="Z39" s="897">
        <f>VLOOKUP(年度マスタ!$K$4&amp;"_"&amp;Z$33,データシート1!$A:$BT,MATCH("aa_"&amp;$S39,データシート1!$A$1:$BT$1,0),0)</f>
        <v>99.819075952160517</v>
      </c>
      <c r="AA39" s="897">
        <f>VLOOKUP(年度マスタ!$K$4&amp;"_"&amp;AA$33,データシート1!$A:$BT,MATCH("aa_"&amp;$S39,データシート1!$A$1:$BT$1,0),0)</f>
        <v>105.4549358120974</v>
      </c>
      <c r="AB39" s="897">
        <f>VLOOKUP(年度マスタ!$K$4&amp;"_"&amp;AB$33,データシート1!$A:$BT,MATCH("aa_"&amp;$S39,データシート1!$A$1:$BT$1,0),0)</f>
        <v>104.9873049414923</v>
      </c>
      <c r="AC39" s="897">
        <f>VLOOKUP(年度マスタ!$K$4&amp;"_"&amp;AC$33,データシート1!$A:$BT,MATCH("aa_"&amp;$S39,データシート1!$A$1:$BT$1,0),0)</f>
        <v>109.47432086721039</v>
      </c>
      <c r="AD39" s="897">
        <f>VLOOKUP(年度マスタ!$K$4&amp;"_"&amp;AD$33,データシート1!$A:$BT,MATCH("aa_"&amp;$S39,データシート1!$A$1:$BT$1,0),0)</f>
        <v>104.3558837908985</v>
      </c>
      <c r="AE39" s="897">
        <f>VLOOKUP(年度マスタ!$K$4&amp;"_"&amp;AE$33,データシート1!$A:$BT,MATCH("aa_"&amp;$S39,データシート1!$A$1:$BT$1,0),0)</f>
        <v>90.533372180661374</v>
      </c>
      <c r="AF39" s="897">
        <f>VLOOKUP(年度マスタ!$K$4&amp;"_"&amp;AF$33,データシート1!$A:$BT,MATCH("aa_"&amp;$S39,データシート1!$A$1:$BT$1,0),0)</f>
        <v>89.721181125268657</v>
      </c>
      <c r="AG39" s="897">
        <f>VLOOKUP(年度マスタ!$K$4&amp;"_"&amp;AG$33,データシート1!$A:$BT,MATCH("aa_"&amp;$S39,データシート1!$A$1:$BT$1,0),0)</f>
        <v>91.117048127324949</v>
      </c>
      <c r="AH39" s="897">
        <f>VLOOKUP(年度マスタ!$K$4&amp;"_"&amp;AH$33,データシート1!$A:$BT,MATCH("aa_"&amp;$S39,データシート1!$A$1:$BT$1,0),0)</f>
        <v>86.858033591656238</v>
      </c>
      <c r="AI39" s="897">
        <f>VLOOKUP(年度マスタ!$K$4&amp;"_"&amp;AI$33,データシート1!$A:$BT,MATCH("aa_"&amp;$S39,データシート1!$A$1:$BT$1,0),0)</f>
        <v>87.583413808589427</v>
      </c>
      <c r="AJ39" s="897">
        <f>VLOOKUP(年度マスタ!$K$4&amp;"_"&amp;AJ$33,データシート1!$A:$BT,MATCH("aa_"&amp;$S39,データシート1!$A$1:$BT$1,0),0)</f>
        <v>99.126594393014642</v>
      </c>
      <c r="AK39" s="898">
        <f>VLOOKUP(年度マスタ!$K$4&amp;"_"&amp;AK$33,データシート1!$A:$BT,MATCH("aa_"&amp;$S39,データシート1!$A$1:$BT$1,0),0)</f>
        <v>93.619147958451023</v>
      </c>
      <c r="AL39" s="330"/>
      <c r="AW39" s="17" t="str">
        <f>年度マスタ!K4</f>
        <v>23238</v>
      </c>
      <c r="AX39" s="17" t="s">
        <v>200</v>
      </c>
      <c r="AY39" s="17">
        <f>VLOOKUP($AW39&amp;"_"&amp;$AY$34,データシート1!$A:$BT,MATCH($AY$31&amp;"_"&amp;AY$36,データシート1!$A$1:$BT$1,0),0)</f>
        <v>15.122322236262205</v>
      </c>
      <c r="AZ39" s="17">
        <f>VLOOKUP($AW39&amp;"_"&amp;$AY$34,データシート1!$A:$BT,MATCH($AY$31&amp;"_"&amp;AZ$36,データシート1!$A$1:$BT$1,0),0)</f>
        <v>2.5182509937240414</v>
      </c>
      <c r="BA39" s="17">
        <f>VLOOKUP($AW39&amp;"_"&amp;$AY$34,データシート1!$A:$BT,MATCH($AY$31&amp;"_"&amp;BA$36,データシート1!$A$1:$BT$1,0),0)</f>
        <v>2.6235494884861912</v>
      </c>
      <c r="BB39" s="17">
        <f>VLOOKUP($AW39&amp;"_"&amp;$AY$34,データシート1!$A:$BT,MATCH($AY$31&amp;"_"&amp;BB$36,データシート1!$A$1:$BT$1,0),0)</f>
        <v>93.619147958451023</v>
      </c>
      <c r="BC39" s="17">
        <f>VLOOKUP($AW39&amp;"_"&amp;$AY$34,データシート1!$A:$BT,MATCH($AY$31&amp;"_"&amp;BC$36,データシート1!$A$1:$BT$1,0),0)</f>
        <v>63.843091950250347</v>
      </c>
      <c r="BD39" s="17">
        <f>VLOOKUP($AW39&amp;"_"&amp;$AY$34,データシート1!$A:$BT,MATCH($AY$31&amp;"_"&amp;BD$36,データシート1!$A$1:$BT$1,0),0)</f>
        <v>47.575792019298397</v>
      </c>
      <c r="BE39" s="17">
        <f>VLOOKUP($AW39&amp;"_"&amp;$AY$34,データシート1!$A:$BT,MATCH($AY$31&amp;"_"&amp;BE$36,データシート1!$A$1:$BT$1,0),0)</f>
        <v>19.909248107433285</v>
      </c>
      <c r="BF39" s="17">
        <f>VLOOKUP($AW39&amp;"_"&amp;$AY$34,データシート1!$A:$BT,MATCH($AY$31&amp;"_"&amp;BF$36,データシート1!$A$1:$BT$1,0),0)</f>
        <v>3.590177345294534</v>
      </c>
      <c r="BG39" s="17">
        <f>VLOOKUP($AW39&amp;"_"&amp;$AY$34,データシート1!$A:$BT,MATCH($AY$31&amp;"_"&amp;BG$36,データシート1!$A$1:$BT$1,0),0)</f>
        <v>0</v>
      </c>
      <c r="BH39" s="17">
        <f>VLOOKUP($AW39&amp;"_"&amp;$AY$34,データシート1!$A:$BT,MATCH($AY$31&amp;"_"&amp;BH$36,データシート1!$A$1:$BT$1,0),0)</f>
        <v>7.7449638108732772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19.037331898690617</v>
      </c>
      <c r="P40" s="454">
        <f t="shared" si="9"/>
        <v>6.7364921877768852E-2</v>
      </c>
      <c r="Q40" s="328"/>
      <c r="R40" s="13"/>
      <c r="S40" s="356" t="s">
        <v>165</v>
      </c>
      <c r="T40" s="335"/>
      <c r="U40" s="343" t="s">
        <v>165</v>
      </c>
      <c r="V40" s="344"/>
      <c r="W40" s="344"/>
      <c r="X40" s="896">
        <f>VLOOKUP(年度マスタ!$K$4&amp;"_"&amp;X$33,データシート1!$A:$BT,MATCH("aa_"&amp;$S40,データシート1!$A$1:$BT$1,0),0)</f>
        <v>64.677310596247324</v>
      </c>
      <c r="Y40" s="897">
        <f>VLOOKUP(年度マスタ!$K$4&amp;"_"&amp;Y$33,データシート1!$A:$BT,MATCH("aa_"&amp;$S40,データシート1!$A$1:$BT$1,0),0)</f>
        <v>71.94469766034814</v>
      </c>
      <c r="Z40" s="897">
        <f>VLOOKUP(年度マスタ!$K$4&amp;"_"&amp;Z$33,データシート1!$A:$BT,MATCH("aa_"&amp;$S40,データシート1!$A$1:$BT$1,0),0)</f>
        <v>74.082260744360951</v>
      </c>
      <c r="AA40" s="897">
        <f>VLOOKUP(年度マスタ!$K$4&amp;"_"&amp;AA$33,データシート1!$A:$BT,MATCH("aa_"&amp;$S40,データシート1!$A$1:$BT$1,0),0)</f>
        <v>78.172197820636626</v>
      </c>
      <c r="AB40" s="897">
        <f>VLOOKUP(年度マスタ!$K$4&amp;"_"&amp;AB$33,データシート1!$A:$BT,MATCH("aa_"&amp;$S40,データシート1!$A$1:$BT$1,0),0)</f>
        <v>72.259899971003719</v>
      </c>
      <c r="AC40" s="897">
        <f>VLOOKUP(年度マスタ!$K$4&amp;"_"&amp;AC$33,データシート1!$A:$BT,MATCH("aa_"&amp;$S40,データシート1!$A$1:$BT$1,0),0)</f>
        <v>71.709455771757916</v>
      </c>
      <c r="AD40" s="897">
        <f>VLOOKUP(年度マスタ!$K$4&amp;"_"&amp;AD$33,データシート1!$A:$BT,MATCH("aa_"&amp;$S40,データシート1!$A$1:$BT$1,0),0)</f>
        <v>65.876887924562908</v>
      </c>
      <c r="AE40" s="897">
        <f>VLOOKUP(年度マスタ!$K$4&amp;"_"&amp;AE$33,データシート1!$A:$BT,MATCH("aa_"&amp;$S40,データシート1!$A$1:$BT$1,0),0)</f>
        <v>66.367107119677854</v>
      </c>
      <c r="AF40" s="897">
        <f>VLOOKUP(年度マスタ!$K$4&amp;"_"&amp;AF$33,データシート1!$A:$BT,MATCH("aa_"&amp;$S40,データシート1!$A$1:$BT$1,0),0)</f>
        <v>69.188118768360553</v>
      </c>
      <c r="AG40" s="897">
        <f>VLOOKUP(年度マスタ!$K$4&amp;"_"&amp;AG$33,データシート1!$A:$BT,MATCH("aa_"&amp;$S40,データシート1!$A$1:$BT$1,0),0)</f>
        <v>64.130154294913098</v>
      </c>
      <c r="AH40" s="897">
        <f>VLOOKUP(年度マスタ!$K$4&amp;"_"&amp;AH$33,データシート1!$A:$BT,MATCH("aa_"&amp;$S40,データシート1!$A$1:$BT$1,0),0)</f>
        <v>63.549341529244074</v>
      </c>
      <c r="AI40" s="897">
        <f>VLOOKUP(年度マスタ!$K$4&amp;"_"&amp;AI$33,データシート1!$A:$BT,MATCH("aa_"&amp;$S40,データシート1!$A$1:$BT$1,0),0)</f>
        <v>63.927551260477244</v>
      </c>
      <c r="AJ40" s="897">
        <f>VLOOKUP(年度マスタ!$K$4&amp;"_"&amp;AJ$33,データシート1!$A:$BT,MATCH("aa_"&amp;$S40,データシート1!$A$1:$BT$1,0),0)</f>
        <v>63.682962444340973</v>
      </c>
      <c r="AK40" s="898">
        <f>VLOOKUP(年度マスタ!$K$4&amp;"_"&amp;AK$33,データシート1!$A:$BT,MATCH("aa_"&amp;$S40,データシート1!$A$1:$BT$1,0),0)</f>
        <v>63.843091950250347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4.0842610376406796</v>
      </c>
      <c r="P41" s="454">
        <f t="shared" si="9"/>
        <v>1.4452441507730573E-2</v>
      </c>
      <c r="Q41" s="328"/>
      <c r="R41" s="13"/>
      <c r="S41" s="356" t="s">
        <v>201</v>
      </c>
      <c r="T41" s="335"/>
      <c r="U41" s="246" t="s">
        <v>128</v>
      </c>
      <c r="V41" s="344"/>
      <c r="W41" s="344"/>
      <c r="X41" s="896">
        <f>X42+X45+X46</f>
        <v>71.338901822107772</v>
      </c>
      <c r="Y41" s="897">
        <f t="shared" ref="Y41:AH41" si="12">Y42+Y45+Y46</f>
        <v>72.345504849277091</v>
      </c>
      <c r="Z41" s="897">
        <f t="shared" si="12"/>
        <v>72.693069378477958</v>
      </c>
      <c r="AA41" s="897">
        <f t="shared" si="12"/>
        <v>74.471239816493409</v>
      </c>
      <c r="AB41" s="897">
        <f t="shared" si="12"/>
        <v>74.386768807316827</v>
      </c>
      <c r="AC41" s="897">
        <f t="shared" si="12"/>
        <v>72.965496347454405</v>
      </c>
      <c r="AD41" s="897">
        <f t="shared" si="12"/>
        <v>73.918498242940473</v>
      </c>
      <c r="AE41" s="897">
        <f t="shared" si="12"/>
        <v>74.066550022663193</v>
      </c>
      <c r="AF41" s="897">
        <f t="shared" si="12"/>
        <v>74.173170939896522</v>
      </c>
      <c r="AG41" s="897">
        <f t="shared" si="12"/>
        <v>74.376925152671163</v>
      </c>
      <c r="AH41" s="897">
        <f t="shared" si="12"/>
        <v>74.824004736095702</v>
      </c>
      <c r="AI41" s="897">
        <f>AI42+AI45+AI46</f>
        <v>67.582593048263305</v>
      </c>
      <c r="AJ41" s="897">
        <f>AJ42+AJ45+AJ46</f>
        <v>67.721070585583206</v>
      </c>
      <c r="AK41" s="898">
        <f>AK42+AK45+AK46</f>
        <v>71.075217472026225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68.536606103264631</v>
      </c>
      <c r="Y42" s="900">
        <f t="shared" ref="Y42:AK42" si="13">SUM(Y43:Y44)</f>
        <v>69.377475883159406</v>
      </c>
      <c r="Z42" s="900">
        <f t="shared" si="13"/>
        <v>69.196007031318715</v>
      </c>
      <c r="AA42" s="900">
        <f t="shared" si="13"/>
        <v>70.521242552856393</v>
      </c>
      <c r="AB42" s="900">
        <f t="shared" si="13"/>
        <v>70.30250776967614</v>
      </c>
      <c r="AC42" s="900">
        <f t="shared" si="13"/>
        <v>68.922131682524309</v>
      </c>
      <c r="AD42" s="900">
        <f t="shared" si="13"/>
        <v>69.882201707076916</v>
      </c>
      <c r="AE42" s="900">
        <f t="shared" si="13"/>
        <v>70.079513314512667</v>
      </c>
      <c r="AF42" s="900">
        <f t="shared" si="13"/>
        <v>70.253003300680462</v>
      </c>
      <c r="AG42" s="900">
        <f t="shared" si="13"/>
        <v>70.672188679931764</v>
      </c>
      <c r="AH42" s="900">
        <f t="shared" si="13"/>
        <v>71.153480877620112</v>
      </c>
      <c r="AI42" s="900">
        <f t="shared" si="13"/>
        <v>64.034159831946113</v>
      </c>
      <c r="AJ42" s="900">
        <f t="shared" si="13"/>
        <v>64.187658007212576</v>
      </c>
      <c r="AK42" s="901">
        <f t="shared" si="13"/>
        <v>67.48504012673169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5.4123780938358239</v>
      </c>
      <c r="P43" s="612">
        <f t="shared" si="9"/>
        <v>1.9152076005423596E-2</v>
      </c>
      <c r="Q43" s="328"/>
      <c r="R43" s="13"/>
      <c r="S43" s="356" t="s">
        <v>190</v>
      </c>
      <c r="T43" s="359"/>
      <c r="U43" s="346"/>
      <c r="V43" s="360"/>
      <c r="W43" s="347" t="s">
        <v>190</v>
      </c>
      <c r="X43" s="899">
        <f>VLOOKUP(年度マスタ!$K$4&amp;"_"&amp;X$33,データシート1!$A:$BT,MATCH("aa_"&amp;$S43,データシート1!$A$1:$BT$1,0),0)</f>
        <v>49.631627681032647</v>
      </c>
      <c r="Y43" s="900">
        <f>VLOOKUP(年度マスタ!$K$4&amp;"_"&amp;Y$33,データシート1!$A:$BT,MATCH("aa_"&amp;$S43,データシート1!$A$1:$BT$1,0),0)</f>
        <v>50.294020586349838</v>
      </c>
      <c r="Z43" s="900">
        <f>VLOOKUP(年度マスタ!$K$4&amp;"_"&amp;Z$33,データシート1!$A:$BT,MATCH("aa_"&amp;$S43,データシート1!$A$1:$BT$1,0),0)</f>
        <v>50.560115189283174</v>
      </c>
      <c r="AA43" s="900">
        <f>VLOOKUP(年度マスタ!$K$4&amp;"_"&amp;AA$33,データシート1!$A:$BT,MATCH("aa_"&amp;$S43,データシート1!$A$1:$BT$1,0),0)</f>
        <v>51.83904106827638</v>
      </c>
      <c r="AB43" s="900">
        <f>VLOOKUP(年度マスタ!$K$4&amp;"_"&amp;AB$33,データシート1!$A:$BT,MATCH("aa_"&amp;$S43,データシート1!$A$1:$BT$1,0),0)</f>
        <v>51.26517587098553</v>
      </c>
      <c r="AC43" s="900">
        <f>VLOOKUP(年度マスタ!$K$4&amp;"_"&amp;AC$33,データシート1!$A:$BT,MATCH("aa_"&amp;$S43,データシート1!$A$1:$BT$1,0),0)</f>
        <v>49.534780187247655</v>
      </c>
      <c r="AD43" s="900">
        <f>VLOOKUP(年度マスタ!$K$4&amp;"_"&amp;AD$33,データシート1!$A:$BT,MATCH("aa_"&amp;$S43,データシート1!$A$1:$BT$1,0),0)</f>
        <v>50.243344149702757</v>
      </c>
      <c r="AE43" s="900">
        <f>VLOOKUP(年度マスタ!$K$4&amp;"_"&amp;AE$33,データシート1!$A:$BT,MATCH("aa_"&amp;$S43,データシート1!$A$1:$BT$1,0),0)</f>
        <v>50.775811070489432</v>
      </c>
      <c r="AF43" s="900">
        <f>VLOOKUP(年度マスタ!$K$4&amp;"_"&amp;AF$33,データシート1!$A:$BT,MATCH("aa_"&amp;$S43,データシート1!$A$1:$BT$1,0),0)</f>
        <v>50.825357990324797</v>
      </c>
      <c r="AG43" s="900">
        <f>VLOOKUP(年度マスタ!$K$4&amp;"_"&amp;AG$33,データシート1!$A:$BT,MATCH("aa_"&amp;$S43,データシート1!$A$1:$BT$1,0),0)</f>
        <v>50.897803738251525</v>
      </c>
      <c r="AH43" s="900">
        <f>VLOOKUP(年度マスタ!$K$4&amp;"_"&amp;AH$33,データシート1!$A:$BT,MATCH("aa_"&amp;$S43,データシート1!$A$1:$BT$1,0),0)</f>
        <v>51.104752786717214</v>
      </c>
      <c r="AI43" s="900">
        <f>VLOOKUP(年度マスタ!$K$4&amp;"_"&amp;AI$33,データシート1!$A:$BT,MATCH("aa_"&amp;$S43,データシート1!$A$1:$BT$1,0),0)</f>
        <v>45.275987251753357</v>
      </c>
      <c r="AJ43" s="900">
        <f>VLOOKUP(年度マスタ!$K$4&amp;"_"&amp;AJ$33,データシート1!$A:$BT,MATCH("aa_"&amp;$S43,データシート1!$A$1:$BT$1,0),0)</f>
        <v>44.407039655982402</v>
      </c>
      <c r="AK43" s="901">
        <f>VLOOKUP(年度マスタ!$K$4&amp;"_"&amp;AK$33,データシート1!$A:$BT,MATCH("aa_"&amp;$S43,データシート1!$A$1:$BT$1,0),0)</f>
        <v>47.575792019298397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18.904978422231991</v>
      </c>
      <c r="Y44" s="900">
        <f>VLOOKUP(年度マスタ!$K$4&amp;"_"&amp;Y$33,データシート1!$A:$BT,MATCH("aa_"&amp;$S44,データシート1!$A$1:$BT$1,0),0)</f>
        <v>19.083455296809561</v>
      </c>
      <c r="Z44" s="900">
        <f>VLOOKUP(年度マスタ!$K$4&amp;"_"&amp;Z$33,データシート1!$A:$BT,MATCH("aa_"&amp;$S44,データシート1!$A$1:$BT$1,0),0)</f>
        <v>18.635891842035548</v>
      </c>
      <c r="AA44" s="900">
        <f>VLOOKUP(年度マスタ!$K$4&amp;"_"&amp;AA$33,データシート1!$A:$BT,MATCH("aa_"&amp;$S44,データシート1!$A$1:$BT$1,0),0)</f>
        <v>18.682201484580009</v>
      </c>
      <c r="AB44" s="900">
        <f>VLOOKUP(年度マスタ!$K$4&amp;"_"&amp;AB$33,データシート1!$A:$BT,MATCH("aa_"&amp;$S44,データシート1!$A$1:$BT$1,0),0)</f>
        <v>19.037331898690617</v>
      </c>
      <c r="AC44" s="900">
        <f>VLOOKUP(年度マスタ!$K$4&amp;"_"&amp;AC$33,データシート1!$A:$BT,MATCH("aa_"&amp;$S44,データシート1!$A$1:$BT$1,0),0)</f>
        <v>19.387351495276651</v>
      </c>
      <c r="AD44" s="900">
        <f>VLOOKUP(年度マスタ!$K$4&amp;"_"&amp;AD$33,データシート1!$A:$BT,MATCH("aa_"&amp;$S44,データシート1!$A$1:$BT$1,0),0)</f>
        <v>19.638857557374159</v>
      </c>
      <c r="AE44" s="900">
        <f>VLOOKUP(年度マスタ!$K$4&amp;"_"&amp;AE$33,データシート1!$A:$BT,MATCH("aa_"&amp;$S44,データシート1!$A$1:$BT$1,0),0)</f>
        <v>19.303702244023235</v>
      </c>
      <c r="AF44" s="900">
        <f>VLOOKUP(年度マスタ!$K$4&amp;"_"&amp;AF$33,データシート1!$A:$BT,MATCH("aa_"&amp;$S44,データシート1!$A$1:$BT$1,0),0)</f>
        <v>19.427645310355672</v>
      </c>
      <c r="AG44" s="900">
        <f>VLOOKUP(年度マスタ!$K$4&amp;"_"&amp;AG$33,データシート1!$A:$BT,MATCH("aa_"&amp;$S44,データシート1!$A$1:$BT$1,0),0)</f>
        <v>19.774384941680236</v>
      </c>
      <c r="AH44" s="900">
        <f>VLOOKUP(年度マスタ!$K$4&amp;"_"&amp;AH$33,データシート1!$A:$BT,MATCH("aa_"&amp;$S44,データシート1!$A$1:$BT$1,0),0)</f>
        <v>20.048728090902902</v>
      </c>
      <c r="AI44" s="900">
        <f>VLOOKUP(年度マスタ!$K$4&amp;"_"&amp;AI$33,データシート1!$A:$BT,MATCH("aa_"&amp;$S44,データシート1!$A$1:$BT$1,0),0)</f>
        <v>18.758172580192749</v>
      </c>
      <c r="AJ44" s="900">
        <f>VLOOKUP(年度マスタ!$K$4&amp;"_"&amp;AJ$33,データシート1!$A:$BT,MATCH("aa_"&amp;$S44,データシート1!$A$1:$BT$1,0),0)</f>
        <v>19.780618351230167</v>
      </c>
      <c r="AK44" s="901">
        <f>VLOOKUP(年度マスタ!$K$4&amp;"_"&amp;AK$33,データシート1!$A:$BT,MATCH("aa_"&amp;$S44,データシート1!$A$1:$BT$1,0),0)</f>
        <v>19.909248107433285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2.8022957188431401</v>
      </c>
      <c r="Y45" s="900">
        <f>VLOOKUP(年度マスタ!$K$4&amp;"_"&amp;Y$33,データシート1!$A:$BT,MATCH("aa_"&amp;$S45,データシート1!$A$1:$BT$1,0),0)</f>
        <v>2.96802896611768</v>
      </c>
      <c r="Z45" s="900">
        <f>VLOOKUP(年度マスタ!$K$4&amp;"_"&amp;Z$33,データシート1!$A:$BT,MATCH("aa_"&amp;$S45,データシート1!$A$1:$BT$1,0),0)</f>
        <v>3.4970623471592499</v>
      </c>
      <c r="AA45" s="900">
        <f>VLOOKUP(年度マスタ!$K$4&amp;"_"&amp;AA$33,データシート1!$A:$BT,MATCH("aa_"&amp;$S45,データシート1!$A$1:$BT$1,0),0)</f>
        <v>3.9499972636370102</v>
      </c>
      <c r="AB45" s="900">
        <f>VLOOKUP(年度マスタ!$K$4&amp;"_"&amp;AB$33,データシート1!$A:$BT,MATCH("aa_"&amp;$S45,データシート1!$A$1:$BT$1,0),0)</f>
        <v>4.0842610376406796</v>
      </c>
      <c r="AC45" s="900">
        <f>VLOOKUP(年度マスタ!$K$4&amp;"_"&amp;AC$33,データシート1!$A:$BT,MATCH("aa_"&amp;$S45,データシート1!$A$1:$BT$1,0),0)</f>
        <v>4.0433646649300998</v>
      </c>
      <c r="AD45" s="900">
        <f>VLOOKUP(年度マスタ!$K$4&amp;"_"&amp;AD$33,データシート1!$A:$BT,MATCH("aa_"&amp;$S45,データシート1!$A$1:$BT$1,0),0)</f>
        <v>4.0362965358635599</v>
      </c>
      <c r="AE45" s="900">
        <f>VLOOKUP(年度マスタ!$K$4&amp;"_"&amp;AE$33,データシート1!$A:$BT,MATCH("aa_"&amp;$S45,データシート1!$A$1:$BT$1,0),0)</f>
        <v>3.9870367081505256</v>
      </c>
      <c r="AF45" s="900">
        <f>VLOOKUP(年度マスタ!$K$4&amp;"_"&amp;AF$33,データシート1!$A:$BT,MATCH("aa_"&amp;$S45,データシート1!$A$1:$BT$1,0),0)</f>
        <v>3.9201676392160598</v>
      </c>
      <c r="AG45" s="900">
        <f>VLOOKUP(年度マスタ!$K$4&amp;"_"&amp;AG$33,データシート1!$A:$BT,MATCH("aa_"&amp;$S45,データシート1!$A$1:$BT$1,0),0)</f>
        <v>3.7047364727394001</v>
      </c>
      <c r="AH45" s="900">
        <f>VLOOKUP(年度マスタ!$K$4&amp;"_"&amp;AH$33,データシート1!$A:$BT,MATCH("aa_"&amp;$S45,データシート1!$A$1:$BT$1,0),0)</f>
        <v>3.6705238584755899</v>
      </c>
      <c r="AI45" s="900">
        <f>VLOOKUP(年度マスタ!$K$4&amp;"_"&amp;AI$33,データシート1!$A:$BT,MATCH("aa_"&amp;$S45,データシート1!$A$1:$BT$1,0),0)</f>
        <v>3.5484332163171901</v>
      </c>
      <c r="AJ45" s="900">
        <f>VLOOKUP(年度マスタ!$K$4&amp;"_"&amp;AJ$33,データシート1!$A:$BT,MATCH("aa_"&amp;$S45,データシート1!$A$1:$BT$1,0),0)</f>
        <v>3.5334125783706298</v>
      </c>
      <c r="AK45" s="901">
        <f>VLOOKUP(年度マスタ!$K$4&amp;"_"&amp;AK$33,データシート1!$A:$BT,MATCH("aa_"&amp;$S45,データシート1!$A$1:$BT$1,0),0)</f>
        <v>3.590177345294534</v>
      </c>
      <c r="AL45" s="330"/>
      <c r="AW45" s="17" t="str">
        <f>AW48</f>
        <v>長久手市</v>
      </c>
      <c r="AX45" s="1010">
        <f t="shared" ref="AX45:BB45" si="15">AX48/$BC48</f>
        <v>7.8988094751241605E-2</v>
      </c>
      <c r="AY45" s="1010">
        <f t="shared" si="15"/>
        <v>0.36492071392420372</v>
      </c>
      <c r="AZ45" s="1010">
        <f t="shared" si="15"/>
        <v>0.24885578646746115</v>
      </c>
      <c r="BA45" s="1010">
        <f t="shared" si="15"/>
        <v>0.27704609225583671</v>
      </c>
      <c r="BB45" s="1010">
        <f t="shared" si="15"/>
        <v>3.018931260125688E-2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5.3805839708547634</v>
      </c>
      <c r="Y47" s="903">
        <f>VLOOKUP(年度マスタ!$K$4&amp;"_"&amp;Y$33,データシート1!$A:$BT,MATCH("aa_"&amp;$S47,データシート1!$A$1:$BT$1,0),0)</f>
        <v>5.3634034812949158</v>
      </c>
      <c r="Z47" s="903">
        <f>VLOOKUP(年度マスタ!$K$4&amp;"_"&amp;Z$33,データシート1!$A:$BT,MATCH("aa_"&amp;$S47,データシート1!$A$1:$BT$1,0),0)</f>
        <v>4.4940099710527077</v>
      </c>
      <c r="AA47" s="903">
        <f>VLOOKUP(年度マスタ!$K$4&amp;"_"&amp;AA$33,データシート1!$A:$BT,MATCH("aa_"&amp;$S47,データシート1!$A$1:$BT$1,0),0)</f>
        <v>5.3622946353483378</v>
      </c>
      <c r="AB47" s="903">
        <f>VLOOKUP(年度マスタ!$K$4&amp;"_"&amp;AB$33,データシート1!$A:$BT,MATCH("aa_"&amp;$S47,データシート1!$A$1:$BT$1,0),0)</f>
        <v>5.4123780938358239</v>
      </c>
      <c r="AC47" s="903">
        <f>VLOOKUP(年度マスタ!$K$4&amp;"_"&amp;AC$33,データシート1!$A:$BT,MATCH("aa_"&amp;$S47,データシート1!$A$1:$BT$1,0),0)</f>
        <v>6.7441387959115104</v>
      </c>
      <c r="AD47" s="903">
        <f>VLOOKUP(年度マスタ!$K$4&amp;"_"&amp;AD$33,データシート1!$A:$BT,MATCH("aa_"&amp;$S47,データシート1!$A$1:$BT$1,0),0)</f>
        <v>7.0272132675969008</v>
      </c>
      <c r="AE47" s="903">
        <f>VLOOKUP(年度マスタ!$K$4&amp;"_"&amp;AE$33,データシート1!$A:$BT,MATCH("aa_"&amp;$S47,データシート1!$A$1:$BT$1,0),0)</f>
        <v>5.3166260681022859</v>
      </c>
      <c r="AF47" s="903">
        <f>VLOOKUP(年度マスタ!$K$4&amp;"_"&amp;AF$33,データシート1!$A:$BT,MATCH("aa_"&amp;$S47,データシート1!$A$1:$BT$1,0),0)</f>
        <v>5.5321734208922217</v>
      </c>
      <c r="AG47" s="903">
        <f>VLOOKUP(年度マスタ!$K$4&amp;"_"&amp;AG$33,データシート1!$A:$BT,MATCH("aa_"&amp;$S47,データシート1!$A$1:$BT$1,0),0)</f>
        <v>5.8487459796088457</v>
      </c>
      <c r="AH47" s="903">
        <f>VLOOKUP(年度マスタ!$K$4&amp;"_"&amp;AH$33,データシート1!$A:$BT,MATCH("aa_"&amp;$S47,データシート1!$A$1:$BT$1,0),0)</f>
        <v>7.6778590511912697</v>
      </c>
      <c r="AI47" s="903">
        <f>VLOOKUP(年度マスタ!$K$4&amp;"_"&amp;AI$33,データシート1!$A:$BT,MATCH("aa_"&amp;$S47,データシート1!$A$1:$BT$1,0),0)</f>
        <v>8.5294793904268627</v>
      </c>
      <c r="AJ47" s="903">
        <f>VLOOKUP(年度マスタ!$K$4&amp;"_"&amp;AJ$33,データシート1!$A:$BT,MATCH("aa_"&amp;$S47,データシート1!$A$1:$BT$1,0),0)</f>
        <v>9.4579639606845909</v>
      </c>
      <c r="AK47" s="904">
        <f>VLOOKUP(年度マスタ!$K$4&amp;"_"&amp;AK$33,データシート1!$A:$BT,MATCH("aa_"&amp;$S47,データシート1!$A$1:$BT$1,0),0)</f>
        <v>7.7449638108732772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長久手市</v>
      </c>
      <c r="AX48" s="1011">
        <f>SUM(AY39:BA39)</f>
        <v>20.264122718472436</v>
      </c>
      <c r="AY48" s="1011">
        <f>BB39</f>
        <v>93.619147958451023</v>
      </c>
      <c r="AZ48" s="1011">
        <f>BC39</f>
        <v>63.843091950250347</v>
      </c>
      <c r="BA48" s="1011">
        <f>SUM(BD39:BG39)</f>
        <v>71.075217472026225</v>
      </c>
      <c r="BB48" s="1011">
        <f>BH39</f>
        <v>7.7449638108732772</v>
      </c>
      <c r="BC48" s="1011">
        <f>SUM(AX48:BB48)</f>
        <v>256.5465439100733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256.5465439100733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20.264122718472436</v>
      </c>
      <c r="P52" s="453">
        <f t="shared" ref="P52:P64" si="18">O52/$O$51</f>
        <v>7.8988094751241605E-2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15.122322236262205</v>
      </c>
      <c r="P53" s="454">
        <f t="shared" si="18"/>
        <v>5.8945725815597032E-2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2.5182509937240414</v>
      </c>
      <c r="P54" s="454">
        <f t="shared" si="18"/>
        <v>9.8159614834131565E-3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2.6235494884861912</v>
      </c>
      <c r="P55" s="454">
        <f t="shared" si="18"/>
        <v>1.0226407452231429E-2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93.619147958451023</v>
      </c>
      <c r="P56" s="453">
        <f t="shared" si="18"/>
        <v>0.36492071392420372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63.843091950250347</v>
      </c>
      <c r="P57" s="453">
        <f t="shared" si="18"/>
        <v>0.24885578646746115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71.075217472026225</v>
      </c>
      <c r="P58" s="453">
        <f t="shared" si="18"/>
        <v>0.27704609225583671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67.48504012673169</v>
      </c>
      <c r="P59" s="454">
        <f t="shared" si="18"/>
        <v>0.26305183885223993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47.575792019298397</v>
      </c>
      <c r="P60" s="454">
        <f t="shared" si="18"/>
        <v>0.18544701984360015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19.909248107433285</v>
      </c>
      <c r="P61" s="454">
        <f t="shared" si="18"/>
        <v>7.7604819008639733E-2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3.590177345294534</v>
      </c>
      <c r="P62" s="454">
        <f t="shared" si="18"/>
        <v>1.3994253403596781E-2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7.7449638108732772</v>
      </c>
      <c r="P64" s="612">
        <f t="shared" si="18"/>
        <v>3.018931260125688E-2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長久手市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192.94130000000001</v>
      </c>
      <c r="AI7" s="78">
        <f>VLOOKUP(年度マスタ!$K$4&amp;"_"&amp;$AG7,データシート1!$A:$BT,MATCH("ab_"&amp;AI$2,データシート1!$A$1:$BT$1,0),0)</f>
        <v>1212</v>
      </c>
      <c r="AJ7" s="78">
        <f>VLOOKUP(年度マスタ!$K$4&amp;"_"&amp;$AG7,データシート1!$A:$BT,MATCH("ab_"&amp;AJ$2,データシート1!$A$1:$BT$1,0),0)</f>
        <v>82</v>
      </c>
      <c r="AK7" s="78">
        <f>VLOOKUP(年度マスタ!$K$4&amp;"_"&amp;$AG7,データシート1!$A:$BT,MATCH("ab_"&amp;AK$2,データシート1!$A$1:$BT$1,0),0)</f>
        <v>21040</v>
      </c>
      <c r="AL7" s="78">
        <f>VLOOKUP(年度マスタ!$K$4&amp;"_"&amp;$AG7,データシート1!$A:$BT,MATCH("ab_"&amp;AL$2,データシート1!$A$1:$BT$1,0),0)</f>
        <v>19111</v>
      </c>
      <c r="AM7" s="78">
        <f>VLOOKUP(年度マスタ!$K$4&amp;"_"&amp;$AG7,データシート1!$A:$BT,MATCH("ab_"&amp;AM$2,データシート1!$A$1:$BT$1,0),0)</f>
        <v>25090</v>
      </c>
      <c r="AN7" s="78">
        <f>VLOOKUP(年度マスタ!$K$4&amp;"_"&amp;$AG7,データシート1!$A:$BT,MATCH("ab_"&amp;AN$2,データシート1!$A$1:$BT$1,0),0)</f>
        <v>3805</v>
      </c>
      <c r="AO7" s="78">
        <f>VLOOKUP(年度マスタ!$K$4&amp;"_"&amp;$AG7,データシート1!$A:$BT,MATCH("ab_"&amp;AO$2,データシート1!$A$1:$BT$1,0),0)</f>
        <v>48069</v>
      </c>
      <c r="AP7" s="78">
        <f>VLOOKUP(年度マスタ!$K$4&amp;"_"&amp;$AG7,データシート1!$A:$BT,MATCH("ab_"&amp;AP$2,データシート1!$A$1:$BT$1,0),0)</f>
        <v>0</v>
      </c>
      <c r="AQ7" s="954">
        <f>VLOOKUP(年度マスタ!$K$4&amp;"_"&amp;$AG7,データシート1!$A:$BT,MATCH("ab_"&amp;AQ$2,データシート1!$A$1:$BT$1,0),0)</f>
        <v>5.3805839708547634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231.10079999999999</v>
      </c>
      <c r="AI8" s="78">
        <f>VLOOKUP(年度マスタ!$K$4&amp;"_"&amp;$AG8,データシート1!$A:$BT,MATCH("ab_"&amp;AI$2,データシート1!$A$1:$BT$1,0),0)</f>
        <v>1212</v>
      </c>
      <c r="AJ8" s="78">
        <f>VLOOKUP(年度マスタ!$K$4&amp;"_"&amp;$AG8,データシート1!$A:$BT,MATCH("ab_"&amp;AJ$2,データシート1!$A$1:$BT$1,0),0)</f>
        <v>82</v>
      </c>
      <c r="AK8" s="78">
        <f>VLOOKUP(年度マスタ!$K$4&amp;"_"&amp;$AG8,データシート1!$A:$BT,MATCH("ab_"&amp;AK$2,データシート1!$A$1:$BT$1,0),0)</f>
        <v>21040</v>
      </c>
      <c r="AL8" s="78">
        <f>VLOOKUP(年度マスタ!$K$4&amp;"_"&amp;$AG8,データシート1!$A:$BT,MATCH("ab_"&amp;AL$2,データシート1!$A$1:$BT$1,0),0)</f>
        <v>19364</v>
      </c>
      <c r="AM8" s="78">
        <f>VLOOKUP(年度マスタ!$K$4&amp;"_"&amp;$AG8,データシート1!$A:$BT,MATCH("ab_"&amp;AM$2,データシート1!$A$1:$BT$1,0),0)</f>
        <v>25543</v>
      </c>
      <c r="AN8" s="78">
        <f>VLOOKUP(年度マスタ!$K$4&amp;"_"&amp;$AG8,データシート1!$A:$BT,MATCH("ab_"&amp;AN$2,データシート1!$A$1:$BT$1,0),0)</f>
        <v>3745</v>
      </c>
      <c r="AO8" s="78">
        <f>VLOOKUP(年度マスタ!$K$4&amp;"_"&amp;$AG8,データシート1!$A:$BT,MATCH("ab_"&amp;AO$2,データシート1!$A$1:$BT$1,0),0)</f>
        <v>48785</v>
      </c>
      <c r="AP8" s="78">
        <f>VLOOKUP(年度マスタ!$K$4&amp;"_"&amp;$AG8,データシート1!$A:$BT,MATCH("ab_"&amp;AP$2,データシート1!$A$1:$BT$1,0),0)</f>
        <v>0</v>
      </c>
      <c r="AQ8" s="954">
        <f>VLOOKUP(年度マスタ!$K$4&amp;"_"&amp;$AG8,データシート1!$A:$BT,MATCH("ab_"&amp;AQ$2,データシート1!$A$1:$BT$1,0),0)</f>
        <v>5.3634034812949158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262.23410000000001</v>
      </c>
      <c r="AI9" s="78">
        <f>VLOOKUP(年度マスタ!$K$4&amp;"_"&amp;$AG9,データシート1!$A:$BT,MATCH("ab_"&amp;AI$2,データシート1!$A$1:$BT$1,0),0)</f>
        <v>1212</v>
      </c>
      <c r="AJ9" s="78">
        <f>VLOOKUP(年度マスタ!$K$4&amp;"_"&amp;$AG9,データシート1!$A:$BT,MATCH("ab_"&amp;AJ$2,データシート1!$A$1:$BT$1,0),0)</f>
        <v>82</v>
      </c>
      <c r="AK9" s="78">
        <f>VLOOKUP(年度マスタ!$K$4&amp;"_"&amp;$AG9,データシート1!$A:$BT,MATCH("ab_"&amp;AK$2,データシート1!$A$1:$BT$1,0),0)</f>
        <v>21040</v>
      </c>
      <c r="AL9" s="78">
        <f>VLOOKUP(年度マスタ!$K$4&amp;"_"&amp;$AG9,データシート1!$A:$BT,MATCH("ab_"&amp;AL$2,データシート1!$A$1:$BT$1,0),0)</f>
        <v>19796</v>
      </c>
      <c r="AM9" s="78">
        <f>VLOOKUP(年度マスタ!$K$4&amp;"_"&amp;$AG9,データシート1!$A:$BT,MATCH("ab_"&amp;AM$2,データシート1!$A$1:$BT$1,0),0)</f>
        <v>26236</v>
      </c>
      <c r="AN9" s="78">
        <f>VLOOKUP(年度マスタ!$K$4&amp;"_"&amp;$AG9,データシート1!$A:$BT,MATCH("ab_"&amp;AN$2,データシート1!$A$1:$BT$1,0),0)</f>
        <v>3766</v>
      </c>
      <c r="AO9" s="78">
        <f>VLOOKUP(年度マスタ!$K$4&amp;"_"&amp;$AG9,データシート1!$A:$BT,MATCH("ab_"&amp;AO$2,データシート1!$A$1:$BT$1,0),0)</f>
        <v>49832</v>
      </c>
      <c r="AP9" s="78">
        <f>VLOOKUP(年度マスタ!$K$4&amp;"_"&amp;$AG9,データシート1!$A:$BT,MATCH("ab_"&amp;AP$2,データシート1!$A$1:$BT$1,0),0)</f>
        <v>0</v>
      </c>
      <c r="AQ9" s="954">
        <f>VLOOKUP(年度マスタ!$K$4&amp;"_"&amp;$AG9,データシート1!$A:$BT,MATCH("ab_"&amp;AQ$2,データシート1!$A$1:$BT$1,0),0)</f>
        <v>4.4940099710527077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234.3321</v>
      </c>
      <c r="AI10" s="78">
        <f>VLOOKUP(年度マスタ!$K$4&amp;"_"&amp;$AG10,データシート1!$A:$BT,MATCH("ab_"&amp;AI$2,データシート1!$A$1:$BT$1,0),0)</f>
        <v>1212</v>
      </c>
      <c r="AJ10" s="78">
        <f>VLOOKUP(年度マスタ!$K$4&amp;"_"&amp;$AG10,データシート1!$A:$BT,MATCH("ab_"&amp;AJ$2,データシート1!$A$1:$BT$1,0),0)</f>
        <v>82</v>
      </c>
      <c r="AK10" s="78">
        <f>VLOOKUP(年度マスタ!$K$4&amp;"_"&amp;$AG10,データシート1!$A:$BT,MATCH("ab_"&amp;AK$2,データシート1!$A$1:$BT$1,0),0)</f>
        <v>21040</v>
      </c>
      <c r="AL10" s="78">
        <f>VLOOKUP(年度マスタ!$K$4&amp;"_"&amp;$AG10,データシート1!$A:$BT,MATCH("ab_"&amp;AL$2,データシート1!$A$1:$BT$1,0),0)</f>
        <v>20664</v>
      </c>
      <c r="AM10" s="78">
        <f>VLOOKUP(年度マスタ!$K$4&amp;"_"&amp;$AG10,データシート1!$A:$BT,MATCH("ab_"&amp;AM$2,データシート1!$A$1:$BT$1,0),0)</f>
        <v>27113</v>
      </c>
      <c r="AN10" s="78">
        <f>VLOOKUP(年度マスタ!$K$4&amp;"_"&amp;$AG10,データシート1!$A:$BT,MATCH("ab_"&amp;AN$2,データシート1!$A$1:$BT$1,0),0)</f>
        <v>3754</v>
      </c>
      <c r="AO10" s="78">
        <f>VLOOKUP(年度マスタ!$K$4&amp;"_"&amp;$AG10,データシート1!$A:$BT,MATCH("ab_"&amp;AO$2,データシート1!$A$1:$BT$1,0),0)</f>
        <v>51806</v>
      </c>
      <c r="AP10" s="78">
        <f>VLOOKUP(年度マスタ!$K$4&amp;"_"&amp;$AG10,データシート1!$A:$BT,MATCH("ab_"&amp;AP$2,データシート1!$A$1:$BT$1,0),0)</f>
        <v>0</v>
      </c>
      <c r="AQ10" s="954">
        <f>VLOOKUP(年度マスタ!$K$4&amp;"_"&amp;$AG10,データシート1!$A:$BT,MATCH("ab_"&amp;AQ$2,データシート1!$A$1:$BT$1,0),0)</f>
        <v>5.3622946353483378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225.6978</v>
      </c>
      <c r="AI11" s="78">
        <f>VLOOKUP(年度マスタ!$K$4&amp;"_"&amp;$AG11,データシート1!$A:$BT,MATCH("ab_"&amp;AI$2,データシート1!$A$1:$BT$1,0),0)</f>
        <v>1212</v>
      </c>
      <c r="AJ11" s="78">
        <f>VLOOKUP(年度マスタ!$K$4&amp;"_"&amp;$AG11,データシート1!$A:$BT,MATCH("ab_"&amp;AJ$2,データシート1!$A$1:$BT$1,0),0)</f>
        <v>82</v>
      </c>
      <c r="AK11" s="78">
        <f>VLOOKUP(年度マスタ!$K$4&amp;"_"&amp;$AG11,データシート1!$A:$BT,MATCH("ab_"&amp;AK$2,データシート1!$A$1:$BT$1,0),0)</f>
        <v>21040</v>
      </c>
      <c r="AL11" s="78">
        <f>VLOOKUP(年度マスタ!$K$4&amp;"_"&amp;$AG11,データシート1!$A:$BT,MATCH("ab_"&amp;AL$2,データシート1!$A$1:$BT$1,0),0)</f>
        <v>21138</v>
      </c>
      <c r="AM11" s="78">
        <f>VLOOKUP(年度マスタ!$K$4&amp;"_"&amp;$AG11,データシート1!$A:$BT,MATCH("ab_"&amp;AM$2,データシート1!$A$1:$BT$1,0),0)</f>
        <v>28010</v>
      </c>
      <c r="AN11" s="78">
        <f>VLOOKUP(年度マスタ!$K$4&amp;"_"&amp;$AG11,データシート1!$A:$BT,MATCH("ab_"&amp;AN$2,データシート1!$A$1:$BT$1,0),0)</f>
        <v>3811</v>
      </c>
      <c r="AO11" s="78">
        <f>VLOOKUP(年度マスタ!$K$4&amp;"_"&amp;$AG11,データシート1!$A:$BT,MATCH("ab_"&amp;AO$2,データシート1!$A$1:$BT$1,0),0)</f>
        <v>52799</v>
      </c>
      <c r="AP11" s="78">
        <f>VLOOKUP(年度マスタ!$K$4&amp;"_"&amp;$AG11,データシート1!$A:$BT,MATCH("ab_"&amp;AP$2,データシート1!$A$1:$BT$1,0),0)</f>
        <v>0</v>
      </c>
      <c r="AQ11" s="954">
        <f>VLOOKUP(年度マスタ!$K$4&amp;"_"&amp;$AG11,データシート1!$A:$BT,MATCH("ab_"&amp;AQ$2,データシート1!$A$1:$BT$1,0),0)</f>
        <v>5.4123780938358239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244.79</v>
      </c>
      <c r="AI12" s="78">
        <f>VLOOKUP(年度マスタ!$K$4&amp;"_"&amp;$AG12,データシート1!$A:$BT,MATCH("ab_"&amp;AI$2,データシート1!$A$1:$BT$1,0),0)</f>
        <v>1280</v>
      </c>
      <c r="AJ12" s="78">
        <f>VLOOKUP(年度マスタ!$K$4&amp;"_"&amp;$AG12,データシート1!$A:$BT,MATCH("ab_"&amp;AJ$2,データシート1!$A$1:$BT$1,0),0)</f>
        <v>69</v>
      </c>
      <c r="AK12" s="78">
        <f>VLOOKUP(年度マスタ!$K$4&amp;"_"&amp;$AG12,データシート1!$A:$BT,MATCH("ab_"&amp;AK$2,データシート1!$A$1:$BT$1,0),0)</f>
        <v>23503</v>
      </c>
      <c r="AL12" s="78">
        <f>VLOOKUP(年度マスタ!$K$4&amp;"_"&amp;$AG12,データシート1!$A:$BT,MATCH("ab_"&amp;AL$2,データシート1!$A$1:$BT$1,0),0)</f>
        <v>21876</v>
      </c>
      <c r="AM12" s="78">
        <f>VLOOKUP(年度マスタ!$K$4&amp;"_"&amp;$AG12,データシート1!$A:$BT,MATCH("ab_"&amp;AM$2,データシート1!$A$1:$BT$1,0),0)</f>
        <v>28505</v>
      </c>
      <c r="AN12" s="78">
        <f>VLOOKUP(年度マスタ!$K$4&amp;"_"&amp;$AG12,データシート1!$A:$BT,MATCH("ab_"&amp;AN$2,データシート1!$A$1:$BT$1,0),0)</f>
        <v>3861</v>
      </c>
      <c r="AO12" s="78">
        <f>VLOOKUP(年度マスタ!$K$4&amp;"_"&amp;$AG12,データシート1!$A:$BT,MATCH("ab_"&amp;AO$2,データシート1!$A$1:$BT$1,0),0)</f>
        <v>54480</v>
      </c>
      <c r="AP12" s="78">
        <f>VLOOKUP(年度マスタ!$K$4&amp;"_"&amp;$AG12,データシート1!$A:$BT,MATCH("ab_"&amp;AP$2,データシート1!$A$1:$BT$1,0),0)</f>
        <v>0</v>
      </c>
      <c r="AQ12" s="954">
        <f>VLOOKUP(年度マスタ!$K$4&amp;"_"&amp;$AG12,データシート1!$A:$BT,MATCH("ab_"&amp;AQ$2,データシート1!$A$1:$BT$1,0),0)</f>
        <v>6.7441387959115104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262.96699999999998</v>
      </c>
      <c r="AI13" s="78">
        <f>VLOOKUP(年度マスタ!$K$4&amp;"_"&amp;$AG13,データシート1!$A:$BT,MATCH("ab_"&amp;AI$2,データシート1!$A$1:$BT$1,0),0)</f>
        <v>1280</v>
      </c>
      <c r="AJ13" s="78">
        <f>VLOOKUP(年度マスタ!$K$4&amp;"_"&amp;$AG13,データシート1!$A:$BT,MATCH("ab_"&amp;AJ$2,データシート1!$A$1:$BT$1,0),0)</f>
        <v>69</v>
      </c>
      <c r="AK13" s="78">
        <f>VLOOKUP(年度マスタ!$K$4&amp;"_"&amp;$AG13,データシート1!$A:$BT,MATCH("ab_"&amp;AK$2,データシート1!$A$1:$BT$1,0),0)</f>
        <v>23503</v>
      </c>
      <c r="AL13" s="78">
        <f>VLOOKUP(年度マスタ!$K$4&amp;"_"&amp;$AG13,データシート1!$A:$BT,MATCH("ab_"&amp;AL$2,データシート1!$A$1:$BT$1,0),0)</f>
        <v>22348</v>
      </c>
      <c r="AM13" s="78">
        <f>VLOOKUP(年度マスタ!$K$4&amp;"_"&amp;$AG13,データシート1!$A:$BT,MATCH("ab_"&amp;AM$2,データシート1!$A$1:$BT$1,0),0)</f>
        <v>29191</v>
      </c>
      <c r="AN13" s="78">
        <f>VLOOKUP(年度マスタ!$K$4&amp;"_"&amp;$AG13,データシート1!$A:$BT,MATCH("ab_"&amp;AN$2,データシート1!$A$1:$BT$1,0),0)</f>
        <v>3908</v>
      </c>
      <c r="AO13" s="78">
        <f>VLOOKUP(年度マスタ!$K$4&amp;"_"&amp;$AG13,データシート1!$A:$BT,MATCH("ab_"&amp;AO$2,データシート1!$A$1:$BT$1,0),0)</f>
        <v>55555</v>
      </c>
      <c r="AP13" s="78">
        <f>VLOOKUP(年度マスタ!$K$4&amp;"_"&amp;$AG13,データシート1!$A:$BT,MATCH("ab_"&amp;AP$2,データシート1!$A$1:$BT$1,0),0)</f>
        <v>0</v>
      </c>
      <c r="AQ13" s="954">
        <f>VLOOKUP(年度マスタ!$K$4&amp;"_"&amp;$AG13,データシート1!$A:$BT,MATCH("ab_"&amp;AQ$2,データシート1!$A$1:$BT$1,0),0)</f>
        <v>7.0272132675969008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179.79939999999999</v>
      </c>
      <c r="AI14" s="78">
        <f>VLOOKUP(年度マスタ!$K$4&amp;"_"&amp;$AG14,データシート1!$A:$BT,MATCH("ab_"&amp;AI$2,データシート1!$A$1:$BT$1,0),0)</f>
        <v>1280</v>
      </c>
      <c r="AJ14" s="78">
        <f>VLOOKUP(年度マスタ!$K$4&amp;"_"&amp;$AG14,データシート1!$A:$BT,MATCH("ab_"&amp;AJ$2,データシート1!$A$1:$BT$1,0),0)</f>
        <v>69</v>
      </c>
      <c r="AK14" s="78">
        <f>VLOOKUP(年度マスタ!$K$4&amp;"_"&amp;$AG14,データシート1!$A:$BT,MATCH("ab_"&amp;AK$2,データシート1!$A$1:$BT$1,0),0)</f>
        <v>23503</v>
      </c>
      <c r="AL14" s="78">
        <f>VLOOKUP(年度マスタ!$K$4&amp;"_"&amp;$AG14,データシート1!$A:$BT,MATCH("ab_"&amp;AL$2,データシート1!$A$1:$BT$1,0),0)</f>
        <v>22854</v>
      </c>
      <c r="AM14" s="78">
        <f>VLOOKUP(年度マスタ!$K$4&amp;"_"&amp;$AG14,データシート1!$A:$BT,MATCH("ab_"&amp;AM$2,データシート1!$A$1:$BT$1,0),0)</f>
        <v>29863</v>
      </c>
      <c r="AN14" s="78">
        <f>VLOOKUP(年度マスタ!$K$4&amp;"_"&amp;$AG14,データシート1!$A:$BT,MATCH("ab_"&amp;AN$2,データシート1!$A$1:$BT$1,0),0)</f>
        <v>3973</v>
      </c>
      <c r="AO14" s="78">
        <f>VLOOKUP(年度マスタ!$K$4&amp;"_"&amp;$AG14,データシート1!$A:$BT,MATCH("ab_"&amp;AO$2,データシート1!$A$1:$BT$1,0),0)</f>
        <v>56448</v>
      </c>
      <c r="AP14" s="78">
        <f>VLOOKUP(年度マスタ!$K$4&amp;"_"&amp;$AG14,データシート1!$A:$BT,MATCH("ab_"&amp;AP$2,データシート1!$A$1:$BT$1,0),0)</f>
        <v>0</v>
      </c>
      <c r="AQ14" s="954">
        <f>VLOOKUP(年度マスタ!$K$4&amp;"_"&amp;$AG14,データシート1!$A:$BT,MATCH("ab_"&amp;AQ$2,データシート1!$A$1:$BT$1,0),0)</f>
        <v>5.3166260681022859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185.21719999999999</v>
      </c>
      <c r="AI15" s="78">
        <f>VLOOKUP(年度マスタ!$K$4&amp;"_"&amp;$AG15,データシート1!$A:$BT,MATCH("ab_"&amp;AI$2,データシート1!$A$1:$BT$1,0),0)</f>
        <v>1280</v>
      </c>
      <c r="AJ15" s="78">
        <f>VLOOKUP(年度マスタ!$K$4&amp;"_"&amp;$AG15,データシート1!$A:$BT,MATCH("ab_"&amp;AJ$2,データシート1!$A$1:$BT$1,0),0)</f>
        <v>69</v>
      </c>
      <c r="AK15" s="78">
        <f>VLOOKUP(年度マスタ!$K$4&amp;"_"&amp;$AG15,データシート1!$A:$BT,MATCH("ab_"&amp;AK$2,データシート1!$A$1:$BT$1,0),0)</f>
        <v>23503</v>
      </c>
      <c r="AL15" s="78">
        <f>VLOOKUP(年度マスタ!$K$4&amp;"_"&amp;$AG15,データシート1!$A:$BT,MATCH("ab_"&amp;AL$2,データシート1!$A$1:$BT$1,0),0)</f>
        <v>23291</v>
      </c>
      <c r="AM15" s="78">
        <f>VLOOKUP(年度マスタ!$K$4&amp;"_"&amp;$AG15,データシート1!$A:$BT,MATCH("ab_"&amp;AM$2,データシート1!$A$1:$BT$1,0),0)</f>
        <v>30388</v>
      </c>
      <c r="AN15" s="78">
        <f>VLOOKUP(年度マスタ!$K$4&amp;"_"&amp;$AG15,データシート1!$A:$BT,MATCH("ab_"&amp;AN$2,データシート1!$A$1:$BT$1,0),0)</f>
        <v>4024</v>
      </c>
      <c r="AO15" s="78">
        <f>VLOOKUP(年度マスタ!$K$4&amp;"_"&amp;$AG15,データシート1!$A:$BT,MATCH("ab_"&amp;AO$2,データシート1!$A$1:$BT$1,0),0)</f>
        <v>57394</v>
      </c>
      <c r="AP15" s="78">
        <f>VLOOKUP(年度マスタ!$K$4&amp;"_"&amp;$AG15,データシート1!$A:$BT,MATCH("ab_"&amp;AP$2,データシート1!$A$1:$BT$1,0),0)</f>
        <v>0</v>
      </c>
      <c r="AQ15" s="954">
        <f>VLOOKUP(年度マスタ!$K$4&amp;"_"&amp;$AG15,データシート1!$A:$BT,MATCH("ab_"&amp;AQ$2,データシート1!$A$1:$BT$1,0),0)</f>
        <v>5.5321734208922217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194.76169999999999</v>
      </c>
      <c r="AI16" s="78">
        <f>VLOOKUP(年度マスタ!$K$4&amp;"_"&amp;$AG16,データシート1!$A:$BT,MATCH("ab_"&amp;AI$2,データシート1!$A$1:$BT$1,0),0)</f>
        <v>1280</v>
      </c>
      <c r="AJ16" s="78">
        <f>VLOOKUP(年度マスタ!$K$4&amp;"_"&amp;$AG16,データシート1!$A:$BT,MATCH("ab_"&amp;AJ$2,データシート1!$A$1:$BT$1,0),0)</f>
        <v>69</v>
      </c>
      <c r="AK16" s="78">
        <f>VLOOKUP(年度マスタ!$K$4&amp;"_"&amp;$AG16,データシート1!$A:$BT,MATCH("ab_"&amp;AK$2,データシート1!$A$1:$BT$1,0),0)</f>
        <v>23503</v>
      </c>
      <c r="AL16" s="78">
        <f>VLOOKUP(年度マスタ!$K$4&amp;"_"&amp;$AG16,データシート1!$A:$BT,MATCH("ab_"&amp;AL$2,データシート1!$A$1:$BT$1,0),0)</f>
        <v>23799</v>
      </c>
      <c r="AM16" s="78">
        <f>VLOOKUP(年度マスタ!$K$4&amp;"_"&amp;$AG16,データシート1!$A:$BT,MATCH("ab_"&amp;AM$2,データシート1!$A$1:$BT$1,0),0)</f>
        <v>31014</v>
      </c>
      <c r="AN16" s="78">
        <f>VLOOKUP(年度マスタ!$K$4&amp;"_"&amp;$AG16,データシート1!$A:$BT,MATCH("ab_"&amp;AN$2,データシート1!$A$1:$BT$1,0),0)</f>
        <v>4137</v>
      </c>
      <c r="AO16" s="78">
        <f>VLOOKUP(年度マスタ!$K$4&amp;"_"&amp;$AG16,データシート1!$A:$BT,MATCH("ab_"&amp;AO$2,データシート1!$A$1:$BT$1,0),0)</f>
        <v>58452</v>
      </c>
      <c r="AP16" s="78">
        <f>VLOOKUP(年度マスタ!$K$4&amp;"_"&amp;$AG16,データシート1!$A:$BT,MATCH("ab_"&amp;AP$2,データシート1!$A$1:$BT$1,0),0)</f>
        <v>0</v>
      </c>
      <c r="AQ16" s="954">
        <f>VLOOKUP(年度マスタ!$K$4&amp;"_"&amp;$AG16,データシート1!$A:$BT,MATCH("ab_"&amp;AQ$2,データシート1!$A$1:$BT$1,0),0)</f>
        <v>5.8487459796088457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201.48750000000001</v>
      </c>
      <c r="AI17" s="151">
        <f>VLOOKUP(年度マスタ!$K$4&amp;"_"&amp;$AG17,データシート1!$A:$BT,MATCH("ab_"&amp;AI$2,データシート1!$A$1:$BT$1,0),0)</f>
        <v>1280</v>
      </c>
      <c r="AJ17" s="151">
        <f>VLOOKUP(年度マスタ!$K$4&amp;"_"&amp;$AG17,データシート1!$A:$BT,MATCH("ab_"&amp;AJ$2,データシート1!$A$1:$BT$1,0),0)</f>
        <v>69</v>
      </c>
      <c r="AK17" s="151">
        <f>VLOOKUP(年度マスタ!$K$4&amp;"_"&amp;$AG17,データシート1!$A:$BT,MATCH("ab_"&amp;AK$2,データシート1!$A$1:$BT$1,0),0)</f>
        <v>23503</v>
      </c>
      <c r="AL17" s="151">
        <f>VLOOKUP(年度マスタ!$K$4&amp;"_"&amp;$AG17,データシート1!$A:$BT,MATCH("ab_"&amp;AL$2,データシート1!$A$1:$BT$1,0),0)</f>
        <v>24297</v>
      </c>
      <c r="AM17" s="151">
        <f>VLOOKUP(年度マスタ!$K$4&amp;"_"&amp;$AG17,データシート1!$A:$BT,MATCH("ab_"&amp;AM$2,データシート1!$A$1:$BT$1,0),0)</f>
        <v>31995</v>
      </c>
      <c r="AN17" s="151">
        <f>VLOOKUP(年度マスタ!$K$4&amp;"_"&amp;$AG17,データシート1!$A:$BT,MATCH("ab_"&amp;AN$2,データシート1!$A$1:$BT$1,0),0)</f>
        <v>4163</v>
      </c>
      <c r="AO17" s="151">
        <f>VLOOKUP(年度マスタ!$K$4&amp;"_"&amp;$AG17,データシート1!$A:$BT,MATCH("ab_"&amp;AO$2,データシート1!$A$1:$BT$1,0),0)</f>
        <v>59480</v>
      </c>
      <c r="AP17" s="151">
        <f>VLOOKUP(年度マスタ!$K$4&amp;"_"&amp;$AG17,データシート1!$A:$BT,MATCH("ab_"&amp;AP$2,データシート1!$A$1:$BT$1,0),0)</f>
        <v>0</v>
      </c>
      <c r="AQ17" s="955">
        <f>VLOOKUP(年度マスタ!$K$4&amp;"_"&amp;$AG17,データシート1!$A:$BT,MATCH("ab_"&amp;AQ$2,データシート1!$A$1:$BT$1,0),0)</f>
        <v>7.6778590511912697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248.60740000000001</v>
      </c>
      <c r="AI18" s="78">
        <f>VLOOKUP(年度マスタ!$K$4&amp;"_"&amp;$AG18,データシート1!$A:$BT,MATCH("ab_"&amp;AI$2,データシート1!$A$1:$BT$1,0),0)</f>
        <v>1334</v>
      </c>
      <c r="AJ18" s="78">
        <f>VLOOKUP(年度マスタ!$K$4&amp;"_"&amp;$AG18,データシート1!$A:$BT,MATCH("ab_"&amp;AJ$2,データシート1!$A$1:$BT$1,0),0)</f>
        <v>63</v>
      </c>
      <c r="AK18" s="78">
        <f>VLOOKUP(年度マスタ!$K$4&amp;"_"&amp;$AG18,データシート1!$A:$BT,MATCH("ab_"&amp;AK$2,データシート1!$A$1:$BT$1,0),0)</f>
        <v>26772</v>
      </c>
      <c r="AL18" s="78">
        <f>VLOOKUP(年度マスタ!$K$4&amp;"_"&amp;$AG18,データシート1!$A:$BT,MATCH("ab_"&amp;AL$2,データシート1!$A$1:$BT$1,0),0)</f>
        <v>24680</v>
      </c>
      <c r="AM18" s="78">
        <f>VLOOKUP(年度マスタ!$K$4&amp;"_"&amp;$AG18,データシート1!$A:$BT,MATCH("ab_"&amp;AM$2,データシート1!$A$1:$BT$1,0),0)</f>
        <v>32353</v>
      </c>
      <c r="AN18" s="78">
        <f>VLOOKUP(年度マスタ!$K$4&amp;"_"&amp;$AG18,データシート1!$A:$BT,MATCH("ab_"&amp;AN$2,データシート1!$A$1:$BT$1,0),0)</f>
        <v>4140</v>
      </c>
      <c r="AO18" s="78">
        <f>VLOOKUP(年度マスタ!$K$4&amp;"_"&amp;$AG18,データシート1!$A:$BT,MATCH("ab_"&amp;AO$2,データシート1!$A$1:$BT$1,0),0)</f>
        <v>60183</v>
      </c>
      <c r="AP18" s="78">
        <f>VLOOKUP(年度マスタ!$K$4&amp;"_"&amp;$AG18,データシート1!$A:$BT,MATCH("ab_"&amp;AP$2,データシート1!$A$1:$BT$1,0),0)</f>
        <v>0</v>
      </c>
      <c r="AQ18" s="954">
        <f>VLOOKUP(年度マスタ!$K$4&amp;"_"&amp;$AG18,データシート1!$A:$BT,MATCH("ab_"&amp;AQ$2,データシート1!$A$1:$BT$1,0),0)</f>
        <v>8.5294793904268627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317.42680000000001</v>
      </c>
      <c r="AI19" s="78">
        <f>VLOOKUP(年度マスタ!$K$4&amp;"_"&amp;$AG19,データシート1!$A:$BT,MATCH("ab_"&amp;AI$2,データシート1!$A$1:$BT$1,0),0)</f>
        <v>1334</v>
      </c>
      <c r="AJ19" s="78">
        <f>VLOOKUP(年度マスタ!$K$4&amp;"_"&amp;$AG19,データシート1!$A:$BT,MATCH("ab_"&amp;AJ$2,データシート1!$A$1:$BT$1,0),0)</f>
        <v>63</v>
      </c>
      <c r="AK19" s="78">
        <f>VLOOKUP(年度マスタ!$K$4&amp;"_"&amp;$AG19,データシート1!$A:$BT,MATCH("ab_"&amp;AK$2,データシート1!$A$1:$BT$1,0),0)</f>
        <v>26772</v>
      </c>
      <c r="AL19" s="78">
        <f>VLOOKUP(年度マスタ!$K$4&amp;"_"&amp;$AG19,データシート1!$A:$BT,MATCH("ab_"&amp;AL$2,データシート1!$A$1:$BT$1,0),0)</f>
        <v>24994</v>
      </c>
      <c r="AM19" s="78">
        <f>VLOOKUP(年度マスタ!$K$4&amp;"_"&amp;$AG19,データシート1!$A:$BT,MATCH("ab_"&amp;AM$2,データシート1!$A$1:$BT$1,0),0)</f>
        <v>32673</v>
      </c>
      <c r="AN19" s="78">
        <f>VLOOKUP(年度マスタ!$K$4&amp;"_"&amp;$AG19,データシート1!$A:$BT,MATCH("ab_"&amp;AN$2,データシート1!$A$1:$BT$1,0),0)</f>
        <v>4257</v>
      </c>
      <c r="AO19" s="78">
        <f>VLOOKUP(年度マスタ!$K$4&amp;"_"&amp;$AG19,データシート1!$A:$BT,MATCH("ab_"&amp;AO$2,データシート1!$A$1:$BT$1,0),0)</f>
        <v>60517</v>
      </c>
      <c r="AP19" s="78">
        <f>VLOOKUP(年度マスタ!$K$4&amp;"_"&amp;$AG19,データシート1!$A:$BT,MATCH("ab_"&amp;AP$2,データシート1!$A$1:$BT$1,0),0)</f>
        <v>0</v>
      </c>
      <c r="AQ19" s="954">
        <f>VLOOKUP(年度マスタ!$K$4&amp;"_"&amp;$AG19,データシート1!$A:$BT,MATCH("ab_"&amp;AQ$2,データシート1!$A$1:$BT$1,0),0)</f>
        <v>9.4579639606845909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287.3433</v>
      </c>
      <c r="AI20" s="78">
        <f>VLOOKUP(年度マスタ!$K$4&amp;"_"&amp;$AG20,データシート1!$A:$BT,MATCH("ab_"&amp;AI$2,データシート1!$A$1:$BT$1,0),0)</f>
        <v>1334</v>
      </c>
      <c r="AJ20" s="78">
        <f>VLOOKUP(年度マスタ!$K$4&amp;"_"&amp;$AG20,データシート1!$A:$BT,MATCH("ab_"&amp;AJ$2,データシート1!$A$1:$BT$1,0),0)</f>
        <v>63</v>
      </c>
      <c r="AK20" s="78">
        <f>VLOOKUP(年度マスタ!$K$4&amp;"_"&amp;$AG20,データシート1!$A:$BT,MATCH("ab_"&amp;AK$2,データシート1!$A$1:$BT$1,0),0)</f>
        <v>26772</v>
      </c>
      <c r="AL20" s="78">
        <f>VLOOKUP(年度マスタ!$K$4&amp;"_"&amp;$AG20,データシート1!$A:$BT,MATCH("ab_"&amp;AL$2,データシート1!$A$1:$BT$1,0),0)</f>
        <v>25406</v>
      </c>
      <c r="AM20" s="78">
        <f>VLOOKUP(年度マスタ!$K$4&amp;"_"&amp;$AG20,データシート1!$A:$BT,MATCH("ab_"&amp;AM$2,データシート1!$A$1:$BT$1,0),0)</f>
        <v>33258</v>
      </c>
      <c r="AN20" s="78">
        <f>VLOOKUP(年度マスタ!$K$4&amp;"_"&amp;$AG20,データシート1!$A:$BT,MATCH("ab_"&amp;AN$2,データシート1!$A$1:$BT$1,0),0)</f>
        <v>4350</v>
      </c>
      <c r="AO20" s="78">
        <f>VLOOKUP(年度マスタ!$K$4&amp;"_"&amp;$AG20,データシート1!$A:$BT,MATCH("ab_"&amp;AO$2,データシート1!$A$1:$BT$1,0),0)</f>
        <v>60985</v>
      </c>
      <c r="AP20" s="78">
        <f>VLOOKUP(年度マスタ!$K$4&amp;"_"&amp;$AG20,データシート1!$A:$BT,MATCH("ab_"&amp;AP$2,データシート1!$A$1:$BT$1,0),0)</f>
        <v>0</v>
      </c>
      <c r="AQ20" s="954">
        <f>VLOOKUP(年度マスタ!$K$4&amp;"_"&amp;$AG20,データシート1!$A:$BT,MATCH("ab_"&amp;AQ$2,データシート1!$A$1:$BT$1,0),0)</f>
        <v>7.7449638108732772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長久手市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3.0649999999999999</v>
      </c>
      <c r="BE13" s="70" t="str">
        <f>年度マスタ!K4</f>
        <v>23238</v>
      </c>
      <c r="BF13" s="70" t="str">
        <f>年度マスタ!K4</f>
        <v>23238</v>
      </c>
      <c r="BG13" s="70" t="str">
        <f>年度マスタ!K4</f>
        <v>23238</v>
      </c>
      <c r="BH13" s="278" t="s">
        <v>195</v>
      </c>
      <c r="BI13" s="278" t="s">
        <v>195</v>
      </c>
      <c r="BJ13" s="278" t="s">
        <v>195</v>
      </c>
      <c r="BK13" s="278" t="str">
        <f>年度マスタ!K4</f>
        <v>23238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3.0649999999999999</v>
      </c>
      <c r="AY14" s="70"/>
      <c r="BE14" s="70" t="str">
        <f>AP2</f>
        <v>長久手市</v>
      </c>
      <c r="BF14" s="70" t="str">
        <f>AP2</f>
        <v>長久手市</v>
      </c>
      <c r="BG14" s="70" t="str">
        <f>AP2</f>
        <v>長久手市</v>
      </c>
      <c r="BH14" s="70" t="s">
        <v>205</v>
      </c>
      <c r="BI14" s="70" t="s">
        <v>205</v>
      </c>
      <c r="BJ14" s="70" t="s">
        <v>205</v>
      </c>
      <c r="BK14" s="70" t="str">
        <f>AP2</f>
        <v>長久手市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33.332999999999998</v>
      </c>
      <c r="AY17" s="165">
        <f>AX17</f>
        <v>33.332999999999998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49.343999999999994</v>
      </c>
      <c r="G21" s="877">
        <f t="shared" ref="G21:O21" si="5">SUM(G22,G26,G27,G28)</f>
        <v>50.719000000000001</v>
      </c>
      <c r="H21" s="877">
        <f t="shared" si="5"/>
        <v>50.677999999999997</v>
      </c>
      <c r="I21" s="877">
        <f t="shared" si="5"/>
        <v>51.510999999999996</v>
      </c>
      <c r="J21" s="877">
        <f t="shared" si="5"/>
        <v>47.230000000000004</v>
      </c>
      <c r="K21" s="877">
        <f t="shared" si="5"/>
        <v>46.408000000000001</v>
      </c>
      <c r="L21" s="877">
        <f t="shared" si="5"/>
        <v>49.065000000000005</v>
      </c>
      <c r="M21" s="877">
        <f t="shared" si="5"/>
        <v>48.298999999999999</v>
      </c>
      <c r="N21" s="877">
        <f t="shared" si="5"/>
        <v>42.051000000000009</v>
      </c>
      <c r="O21" s="877">
        <f t="shared" si="5"/>
        <v>39.108000000000004</v>
      </c>
      <c r="P21" s="878">
        <f>SUM(P22,P26,P27,P28)</f>
        <v>36.397999999999996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4.5010000000000003</v>
      </c>
      <c r="G22" s="879">
        <f t="shared" ref="G22:P22" si="6">SUM(G23:G25)</f>
        <v>4.702</v>
      </c>
      <c r="H22" s="879">
        <f t="shared" si="6"/>
        <v>4.4669999999999996</v>
      </c>
      <c r="I22" s="879">
        <f t="shared" si="6"/>
        <v>4.4279999999999999</v>
      </c>
      <c r="J22" s="879">
        <f t="shared" si="6"/>
        <v>4.1280000000000001</v>
      </c>
      <c r="K22" s="879">
        <f t="shared" si="6"/>
        <v>3.847</v>
      </c>
      <c r="L22" s="879">
        <f t="shared" si="6"/>
        <v>3.8919999999999999</v>
      </c>
      <c r="M22" s="879">
        <f t="shared" si="6"/>
        <v>3.879</v>
      </c>
      <c r="N22" s="879">
        <f t="shared" si="6"/>
        <v>3.8980000000000001</v>
      </c>
      <c r="O22" s="879">
        <f t="shared" si="6"/>
        <v>3.6030000000000002</v>
      </c>
      <c r="P22" s="880">
        <f t="shared" si="6"/>
        <v>3.0649999999999999</v>
      </c>
      <c r="Z22" s="273"/>
      <c r="AB22" s="272"/>
      <c r="AC22" s="521" t="s">
        <v>286</v>
      </c>
      <c r="AP22" s="16" t="s">
        <v>287</v>
      </c>
      <c r="AQ22" s="273"/>
      <c r="AV22" s="70" t="str">
        <f>AW22</f>
        <v>エネルギー起源CO2</v>
      </c>
      <c r="AW22" s="70" t="str">
        <f>D56</f>
        <v>エネルギー起源CO2</v>
      </c>
      <c r="AX22" s="165">
        <f>P56</f>
        <v>36.398000000000003</v>
      </c>
      <c r="AY22" s="165">
        <f>AX22</f>
        <v>36.398000000000003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4.5010000000000003</v>
      </c>
      <c r="G23" s="881">
        <f>IFERROR(VLOOKUP(年度マスタ!$K$4&amp;"_"&amp;G$20,データシート1!$A:$BU,MATCH("ba_"&amp;$E23,データシート1!$A$1:$BU$1,0),0),0)</f>
        <v>4.702</v>
      </c>
      <c r="H23" s="881">
        <f>IFERROR(VLOOKUP(年度マスタ!$K$4&amp;"_"&amp;H$20,データシート1!$A:$BU,MATCH("ba_"&amp;$E23,データシート1!$A$1:$BU$1,0),0),0)</f>
        <v>4.4669999999999996</v>
      </c>
      <c r="I23" s="881">
        <f>IFERROR(VLOOKUP(年度マスタ!$K$4&amp;"_"&amp;I$20,データシート1!$A:$BU,MATCH("ba_"&amp;$E23,データシート1!$A$1:$BU$1,0),0),0)</f>
        <v>4.4279999999999999</v>
      </c>
      <c r="J23" s="881">
        <f>IFERROR(VLOOKUP(年度マスタ!$K$4&amp;"_"&amp;J$20,データシート1!$A:$BU,MATCH("ba_"&amp;$E23,データシート1!$A$1:$BU$1,0),0),0)</f>
        <v>4.1280000000000001</v>
      </c>
      <c r="K23" s="881">
        <f>IFERROR(VLOOKUP(年度マスタ!$K$4&amp;"_"&amp;K$20,データシート1!$A:$BU,MATCH("ba_"&amp;$E23,データシート1!$A$1:$BU$1,0),0),0)</f>
        <v>3.847</v>
      </c>
      <c r="L23" s="881">
        <f>IFERROR(VLOOKUP(年度マスタ!$K$4&amp;"_"&amp;L$20,データシート1!$A:$BU,MATCH("ba_"&amp;$E23,データシート1!$A$1:$BU$1,0),0),0)</f>
        <v>3.8919999999999999</v>
      </c>
      <c r="M23" s="881">
        <f>IFERROR(VLOOKUP(年度マスタ!$K$4&amp;"_"&amp;M$20,データシート1!$A:$BU,MATCH("ba_"&amp;$E23,データシート1!$A$1:$BU$1,0),0),0)</f>
        <v>3.879</v>
      </c>
      <c r="N23" s="881">
        <f>IFERROR(VLOOKUP(年度マスタ!$K$4&amp;"_"&amp;N$20,データシート1!$A:$BU,MATCH("ba_"&amp;$E23,データシート1!$A$1:$BU$1,0),0),0)</f>
        <v>3.8980000000000001</v>
      </c>
      <c r="O23" s="881">
        <f>IFERROR(VLOOKUP(年度マスタ!$K$4&amp;"_"&amp;O$20,データシート1!$A:$BU,MATCH("ba_"&amp;$E23,データシート1!$A$1:$BU$1,0),0),0)</f>
        <v>3.6030000000000002</v>
      </c>
      <c r="P23" s="882">
        <f>IFERROR(VLOOKUP(年度マスタ!$K$4&amp;"_"&amp;P$20,データシート1!$A:$BU,MATCH("ba_"&amp;$E23,データシート1!$A$1:$BU$1,0),0),0)</f>
        <v>3.0649999999999999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132.25643129069164</v>
      </c>
      <c r="AG24" s="877">
        <f t="shared" ref="AG24:AP24" si="11">AG25+AG29</f>
        <v>133.0942247003826</v>
      </c>
      <c r="AH24" s="877">
        <f t="shared" si="11"/>
        <v>130.54102699467222</v>
      </c>
      <c r="AI24" s="877">
        <f t="shared" si="11"/>
        <v>135.31790632074916</v>
      </c>
      <c r="AJ24" s="877">
        <f t="shared" si="11"/>
        <v>129.44524833379751</v>
      </c>
      <c r="AK24" s="877">
        <f t="shared" si="11"/>
        <v>110.96957643429829</v>
      </c>
      <c r="AL24" s="877">
        <f t="shared" si="11"/>
        <v>109.4697209469187</v>
      </c>
      <c r="AM24" s="877">
        <f t="shared" si="11"/>
        <v>110.53024333287222</v>
      </c>
      <c r="AN24" s="877">
        <f t="shared" si="11"/>
        <v>105.8844558540068</v>
      </c>
      <c r="AO24" s="877">
        <f t="shared" si="11"/>
        <v>109.67591820206164</v>
      </c>
      <c r="AP24" s="878">
        <f t="shared" si="11"/>
        <v>124.95398390268724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32.437355338531134</v>
      </c>
      <c r="AG25" s="879">
        <f>①CO2排出量の現状把握!AA35</f>
        <v>27.639288888285208</v>
      </c>
      <c r="AH25" s="879">
        <f>①CO2排出量の現状把握!AB35</f>
        <v>25.553722053179921</v>
      </c>
      <c r="AI25" s="879">
        <f>①CO2排出量の現状把握!AC35</f>
        <v>25.843585453538775</v>
      </c>
      <c r="AJ25" s="879">
        <f>①CO2排出量の現状把握!AD35</f>
        <v>25.089364542899009</v>
      </c>
      <c r="AK25" s="879">
        <f>①CO2排出量の現状把握!AE35</f>
        <v>20.43620425363692</v>
      </c>
      <c r="AL25" s="879">
        <f>①CO2排出量の現状把握!AF35</f>
        <v>19.748539821650034</v>
      </c>
      <c r="AM25" s="879">
        <f>①CO2排出量の現状把握!AG35</f>
        <v>19.413195205547265</v>
      </c>
      <c r="AN25" s="879">
        <f>①CO2排出量の現状把握!AH35</f>
        <v>19.026422262350572</v>
      </c>
      <c r="AO25" s="879">
        <f>①CO2排出量の現状把握!AI35</f>
        <v>22.092504393472204</v>
      </c>
      <c r="AP25" s="880">
        <f>①CO2排出量の現状把握!AJ35</f>
        <v>25.827389509672606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34.201000000000001</v>
      </c>
      <c r="G26" s="879">
        <f>IFERROR(VLOOKUP(年度マスタ!$K$4&amp;"_"&amp;G$20,データシート1!$A:$BU,MATCH("ba_"&amp;$D26,データシート1!$A$1:$BU$1,0),0),0)</f>
        <v>34.804000000000002</v>
      </c>
      <c r="H26" s="879">
        <f>IFERROR(VLOOKUP(年度マスタ!$K$4&amp;"_"&amp;H$20,データシート1!$A:$BU,MATCH("ba_"&amp;$D26,データシート1!$A$1:$BU$1,0),0),0)</f>
        <v>34.816000000000003</v>
      </c>
      <c r="I26" s="879">
        <f>IFERROR(VLOOKUP(年度マスタ!$K$4&amp;"_"&amp;I$20,データシート1!$A:$BU,MATCH("ba_"&amp;$D26,データシート1!$A$1:$BU$1,0),0),0)</f>
        <v>47.082999999999998</v>
      </c>
      <c r="J26" s="879">
        <f>IFERROR(VLOOKUP(年度マスタ!$K$4&amp;"_"&amp;J$20,データシート1!$A:$BU,MATCH("ba_"&amp;$D26,データシート1!$A$1:$BU$1,0),0),0)</f>
        <v>43.102000000000004</v>
      </c>
      <c r="K26" s="879">
        <f>IFERROR(VLOOKUP(年度マスタ!$K$4&amp;"_"&amp;K$20,データシート1!$A:$BU,MATCH("ba_"&amp;$D26,データシート1!$A$1:$BU$1,0),0),0)</f>
        <v>42.561</v>
      </c>
      <c r="L26" s="879">
        <f>IFERROR(VLOOKUP(年度マスタ!$K$4&amp;"_"&amp;L$20,データシート1!$A:$BU,MATCH("ba_"&amp;$D26,データシート1!$A$1:$BU$1,0),0),0)</f>
        <v>45.173000000000002</v>
      </c>
      <c r="M26" s="879">
        <f>IFERROR(VLOOKUP(年度マスタ!$K$4&amp;"_"&amp;M$20,データシート1!$A:$BU,MATCH("ba_"&amp;$D26,データシート1!$A$1:$BU$1,0),0),0)</f>
        <v>44.42</v>
      </c>
      <c r="N26" s="879">
        <f>IFERROR(VLOOKUP(年度マスタ!$K$4&amp;"_"&amp;N$20,データシート1!$A:$BU,MATCH("ba_"&amp;$D26,データシート1!$A$1:$BU$1,0),0),0)</f>
        <v>38.153000000000006</v>
      </c>
      <c r="O26" s="879">
        <f>IFERROR(VLOOKUP(年度マスタ!$K$4&amp;"_"&amp;O$20,データシート1!$A:$BU,MATCH("ba_"&amp;$D26,データシート1!$A$1:$BU$1,0),0),0)</f>
        <v>35.505000000000003</v>
      </c>
      <c r="P26" s="880">
        <f>IFERROR(VLOOKUP(年度マスタ!$K$4&amp;"_"&amp;P$20,データシート1!$A:$BU,MATCH("ba_"&amp;$D26,データシート1!$A$1:$BU$1,0),0),0)</f>
        <v>33.332999999999998</v>
      </c>
      <c r="Z26" s="273"/>
      <c r="AB26" s="272"/>
      <c r="AC26" s="522"/>
      <c r="AD26" s="410"/>
      <c r="AE26" s="409" t="s">
        <v>184</v>
      </c>
      <c r="AF26" s="881">
        <f>①CO2排出量の現状把握!Z36</f>
        <v>25.867510312900581</v>
      </c>
      <c r="AG26" s="881">
        <f>①CO2排出量の現状把握!AA36</f>
        <v>21.467354868124719</v>
      </c>
      <c r="AH26" s="881">
        <f>①CO2排出量の現状把握!AB36</f>
        <v>20.044975822728212</v>
      </c>
      <c r="AI26" s="881">
        <f>①CO2排出量の現状把握!AC36</f>
        <v>19.909600310089068</v>
      </c>
      <c r="AJ26" s="881">
        <f>①CO2排出量の現状把握!AD36</f>
        <v>18.659529203097161</v>
      </c>
      <c r="AK26" s="881">
        <f>①CO2排出量の現状把握!AE36</f>
        <v>13.762756024050818</v>
      </c>
      <c r="AL26" s="881">
        <f>①CO2排出量の現状把握!AF36</f>
        <v>13.306368991327471</v>
      </c>
      <c r="AM26" s="881">
        <f>①CO2排出量の現状把握!AG36</f>
        <v>13.4077822048543</v>
      </c>
      <c r="AN26" s="881">
        <f>①CO2排出量の現状把握!AH36</f>
        <v>13.254813159611397</v>
      </c>
      <c r="AO26" s="881">
        <f>①CO2排出量の現状把握!AI36</f>
        <v>16.68371980614366</v>
      </c>
      <c r="AP26" s="882">
        <f>①CO2排出量の現状把握!AJ36</f>
        <v>20.22712716975942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2.854774389585776</v>
      </c>
      <c r="AG27" s="881">
        <f>①CO2排出量の現状把握!AA37</f>
        <v>2.553020319512278</v>
      </c>
      <c r="AH27" s="881">
        <f>①CO2排出量の現状把握!AB37</f>
        <v>2.1695081523398212</v>
      </c>
      <c r="AI27" s="881">
        <f>①CO2排出量の現状把握!AC37</f>
        <v>2.645162811640867</v>
      </c>
      <c r="AJ27" s="881">
        <f>①CO2排出量の現状把握!AD37</f>
        <v>2.5648588949283049</v>
      </c>
      <c r="AK27" s="881">
        <f>①CO2排出量の現状把握!AE37</f>
        <v>2.5812453546736607</v>
      </c>
      <c r="AL27" s="881">
        <f>①CO2排出量の現状把握!AF37</f>
        <v>2.6353414290401398</v>
      </c>
      <c r="AM27" s="881">
        <f>①CO2排出量の現状把握!AG37</f>
        <v>2.4603549842375592</v>
      </c>
      <c r="AN27" s="881">
        <f>①CO2排出量の現状把握!AH37</f>
        <v>2.2074963997292762</v>
      </c>
      <c r="AO27" s="881">
        <f>①CO2排出量の現状把握!AI37</f>
        <v>2.467599949805996</v>
      </c>
      <c r="AP27" s="882">
        <f>①CO2排出量の現状把握!AJ37</f>
        <v>2.7960454828345878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10.641999999999999</v>
      </c>
      <c r="G28" s="883">
        <f>IFERROR(VLOOKUP(年度マスタ!$K$4&amp;"_"&amp;G$20,データシート1!$A:$BU,MATCH("ba_"&amp;$D28,データシート1!$A$1:$BU$1,0),0),0)</f>
        <v>11.212999999999999</v>
      </c>
      <c r="H28" s="883">
        <f>IFERROR(VLOOKUP(年度マスタ!$K$4&amp;"_"&amp;H$20,データシート1!$A:$BU,MATCH("ba_"&amp;$D28,データシート1!$A$1:$BU$1,0),0),0)</f>
        <v>11.395</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3.7150706360447798</v>
      </c>
      <c r="AG28" s="881">
        <f>①CO2排出量の現状把握!AA38</f>
        <v>3.6189137006482088</v>
      </c>
      <c r="AH28" s="881">
        <f>①CO2排出量の現状把握!AB38</f>
        <v>3.339238078111888</v>
      </c>
      <c r="AI28" s="881">
        <f>①CO2排出量の現状把握!AC38</f>
        <v>3.2888223318088401</v>
      </c>
      <c r="AJ28" s="881">
        <f>①CO2排出量の現状把握!AD38</f>
        <v>3.8649764448735451</v>
      </c>
      <c r="AK28" s="881">
        <f>①CO2排出量の現状把握!AE38</f>
        <v>4.0922028749124406</v>
      </c>
      <c r="AL28" s="881">
        <f>①CO2排出量の現状把握!AF38</f>
        <v>3.8068294012824238</v>
      </c>
      <c r="AM28" s="881">
        <f>①CO2排出量の現状把握!AG38</f>
        <v>3.5450580164554055</v>
      </c>
      <c r="AN28" s="881">
        <f>①CO2排出量の現状把握!AH38</f>
        <v>3.5641127030098976</v>
      </c>
      <c r="AO28" s="881">
        <f>①CO2排出量の現状把握!AI38</f>
        <v>2.9411846375225457</v>
      </c>
      <c r="AP28" s="882">
        <f>①CO2排出量の現状把握!AJ38</f>
        <v>2.8042168570786012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99.819075952160517</v>
      </c>
      <c r="AG29" s="883">
        <f>①CO2排出量の現状把握!AA39</f>
        <v>105.4549358120974</v>
      </c>
      <c r="AH29" s="883">
        <f>①CO2排出量の現状把握!AB39</f>
        <v>104.9873049414923</v>
      </c>
      <c r="AI29" s="883">
        <f>①CO2排出量の現状把握!AC39</f>
        <v>109.47432086721039</v>
      </c>
      <c r="AJ29" s="883">
        <f>①CO2排出量の現状把握!AD39</f>
        <v>104.3558837908985</v>
      </c>
      <c r="AK29" s="883">
        <f>①CO2排出量の現状把握!AE39</f>
        <v>90.533372180661374</v>
      </c>
      <c r="AL29" s="883">
        <f>①CO2排出量の現状把握!AF39</f>
        <v>89.721181125268657</v>
      </c>
      <c r="AM29" s="883">
        <f>①CO2排出量の現状把握!AG39</f>
        <v>91.117048127324949</v>
      </c>
      <c r="AN29" s="883">
        <f>①CO2排出量の現状把握!AH39</f>
        <v>86.858033591656238</v>
      </c>
      <c r="AO29" s="883">
        <f>①CO2排出量の現状把握!AI39</f>
        <v>87.583413808589427</v>
      </c>
      <c r="AP29" s="884">
        <f>①CO2排出量の現状把握!AJ39</f>
        <v>99.126594393014642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0.29262849165297183</v>
      </c>
      <c r="AG32" s="461">
        <f t="shared" si="16"/>
        <v>0.29682730478301839</v>
      </c>
      <c r="AH32" s="461">
        <f t="shared" si="16"/>
        <v>0.30092455149447583</v>
      </c>
      <c r="AI32" s="461">
        <f t="shared" si="16"/>
        <v>0.38066654591818411</v>
      </c>
      <c r="AJ32" s="461">
        <f t="shared" si="16"/>
        <v>0.36486468686906975</v>
      </c>
      <c r="AK32" s="461">
        <f t="shared" si="16"/>
        <v>0.41820471422162059</v>
      </c>
      <c r="AL32" s="461">
        <f t="shared" si="16"/>
        <v>0.4482061302028108</v>
      </c>
      <c r="AM32" s="461">
        <f t="shared" si="16"/>
        <v>0.43697542449574656</v>
      </c>
      <c r="AN32" s="461">
        <f t="shared" si="16"/>
        <v>0.39714044578913277</v>
      </c>
      <c r="AO32" s="461">
        <f t="shared" si="16"/>
        <v>0.35657782165041285</v>
      </c>
      <c r="AP32" s="461">
        <f t="shared" si="16"/>
        <v>0.29129123268567692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0.13875977104253714</v>
      </c>
      <c r="AG33" s="458">
        <f t="shared" ref="AG33:AP33" si="17">IFERROR(IF(G22/AG25&gt;1,1,G22/AG25),0)</f>
        <v>0.17012015102866565</v>
      </c>
      <c r="AH33" s="458">
        <f t="shared" si="17"/>
        <v>0.17480819391804112</v>
      </c>
      <c r="AI33" s="458">
        <f t="shared" si="17"/>
        <v>0.17133845487347699</v>
      </c>
      <c r="AJ33" s="458">
        <f t="shared" si="17"/>
        <v>0.1645318673951166</v>
      </c>
      <c r="AK33" s="458">
        <f t="shared" si="17"/>
        <v>0.18824435067560896</v>
      </c>
      <c r="AL33" s="458">
        <f t="shared" si="17"/>
        <v>0.19707786171275596</v>
      </c>
      <c r="AM33" s="458">
        <f t="shared" si="17"/>
        <v>0.19981254805966134</v>
      </c>
      <c r="AN33" s="458">
        <f>IFERROR(IF(N22/AN25&gt;1,1,N22/AN25),0)</f>
        <v>0.20487298905971152</v>
      </c>
      <c r="AO33" s="458">
        <f t="shared" si="17"/>
        <v>0.16308698804942182</v>
      </c>
      <c r="AP33" s="458">
        <f t="shared" si="17"/>
        <v>0.11867246586621261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0.17400205684871314</v>
      </c>
      <c r="AG34" s="459">
        <f t="shared" ref="AG34:AP36" si="18">IFERROR(IF(G23/AG26&gt;1,1,G23/AG26),0)</f>
        <v>0.21903024517387798</v>
      </c>
      <c r="AH34" s="459">
        <f t="shared" si="18"/>
        <v>0.22284885946008692</v>
      </c>
      <c r="AI34" s="459">
        <f t="shared" si="18"/>
        <v>0.22240526836473648</v>
      </c>
      <c r="AJ34" s="459">
        <f t="shared" si="18"/>
        <v>0.22122744658074348</v>
      </c>
      <c r="AK34" s="459">
        <f t="shared" si="18"/>
        <v>0.27952250212655483</v>
      </c>
      <c r="AL34" s="459">
        <f t="shared" si="18"/>
        <v>0.2924915130894567</v>
      </c>
      <c r="AM34" s="459">
        <f t="shared" si="18"/>
        <v>0.28930959205136886</v>
      </c>
      <c r="AN34" s="459">
        <f t="shared" si="18"/>
        <v>0.29408185185722235</v>
      </c>
      <c r="AO34" s="459">
        <f t="shared" si="18"/>
        <v>0.21595903322910165</v>
      </c>
      <c r="AP34" s="459">
        <f t="shared" si="18"/>
        <v>0.15152918030704479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3.0649999999999999</v>
      </c>
      <c r="BG36" s="952">
        <f t="shared" si="2"/>
        <v>3.0649999999999999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0.25321174791242923</v>
      </c>
    </row>
    <row r="37" spans="2:63" ht="15.95" customHeight="1">
      <c r="B37" s="290"/>
      <c r="C37" s="29"/>
      <c r="Z37" s="273"/>
      <c r="AB37" s="272"/>
      <c r="AC37" s="522"/>
      <c r="AD37" s="408" t="s">
        <v>199</v>
      </c>
      <c r="AE37" s="413"/>
      <c r="AF37" s="460">
        <f>IFERROR(IF(F26/AF29&gt;1,1,F26/AF29),0)</f>
        <v>0.34262989988397846</v>
      </c>
      <c r="AG37" s="460">
        <f t="shared" ref="AG37:AP37" si="21">IFERROR(IF(G26/AG29&gt;1,1,G26/AG29),0)</f>
        <v>0.33003670934867152</v>
      </c>
      <c r="AH37" s="460">
        <f t="shared" si="21"/>
        <v>0.33162104712948282</v>
      </c>
      <c r="AI37" s="460">
        <f t="shared" si="21"/>
        <v>0.43008259495951107</v>
      </c>
      <c r="AJ37" s="460">
        <f t="shared" si="21"/>
        <v>0.41302893937791735</v>
      </c>
      <c r="AK37" s="460">
        <f t="shared" si="21"/>
        <v>0.47011393671571816</v>
      </c>
      <c r="AL37" s="460">
        <f t="shared" si="21"/>
        <v>0.50348200317302427</v>
      </c>
      <c r="AM37" s="460">
        <f t="shared" si="21"/>
        <v>0.48750481839499976</v>
      </c>
      <c r="AN37" s="460">
        <f t="shared" si="21"/>
        <v>0.439257008503875</v>
      </c>
      <c r="AO37" s="460">
        <f t="shared" si="21"/>
        <v>0.40538497480350527</v>
      </c>
      <c r="AP37" s="460">
        <f t="shared" si="21"/>
        <v>0.33626697461068977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2.6739999999999999</v>
      </c>
      <c r="BG43" s="952">
        <f t="shared" si="22"/>
        <v>2.6739999999999999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0.64899160868287908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7.2690000000000001</v>
      </c>
      <c r="BG46" s="952">
        <f t="shared" si="22"/>
        <v>7.2690000000000001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0.60254276449763455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2.4769999999999999</v>
      </c>
      <c r="BG48" s="952">
        <f t="shared" si="22"/>
        <v>2.4769999999999999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0.49919138326836798</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20.913</v>
      </c>
      <c r="BG49" s="952">
        <f t="shared" si="22"/>
        <v>6.9710000000000001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0.81630212799684398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49.344000000000001</v>
      </c>
      <c r="G55" s="885">
        <f t="shared" ref="G55:P55" si="32">SUM(G56,G57,G60,G61,G62,G63,G64,G65,)</f>
        <v>50.719000000000001</v>
      </c>
      <c r="H55" s="885">
        <f t="shared" si="32"/>
        <v>50.677999999999997</v>
      </c>
      <c r="I55" s="885">
        <f t="shared" si="32"/>
        <v>51.511000000000003</v>
      </c>
      <c r="J55" s="885">
        <f t="shared" si="32"/>
        <v>47.23</v>
      </c>
      <c r="K55" s="885">
        <f t="shared" si="32"/>
        <v>46.408000000000001</v>
      </c>
      <c r="L55" s="885">
        <f t="shared" si="32"/>
        <v>49.064999999999998</v>
      </c>
      <c r="M55" s="885">
        <f t="shared" si="32"/>
        <v>48.298999999999999</v>
      </c>
      <c r="N55" s="885">
        <f t="shared" si="32"/>
        <v>42.051000000000002</v>
      </c>
      <c r="O55" s="885">
        <f t="shared" si="32"/>
        <v>39.107999999999997</v>
      </c>
      <c r="P55" s="886">
        <f t="shared" si="32"/>
        <v>36.398000000000003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49.344000000000001</v>
      </c>
      <c r="G56" s="887">
        <f>IFERROR(VLOOKUP(年度マスタ!$K$4&amp;"_"&amp;G$54,データシート1!$A:$CE,MATCH("bc_"&amp;$C56,データシート1!$A$1:$CE$1,0),0),0)</f>
        <v>50.719000000000001</v>
      </c>
      <c r="H56" s="887">
        <f>IFERROR(VLOOKUP(年度マスタ!$K$4&amp;"_"&amp;H$54,データシート1!$A:$CE,MATCH("bc_"&amp;$C56,データシート1!$A$1:$CE$1,0),0),0)</f>
        <v>50.677999999999997</v>
      </c>
      <c r="I56" s="887">
        <f>IFERROR(VLOOKUP(年度マスタ!$K$4&amp;"_"&amp;I$54,データシート1!$A:$CE,MATCH("bc_"&amp;$C56,データシート1!$A$1:$CE$1,0),0),0)</f>
        <v>51.511000000000003</v>
      </c>
      <c r="J56" s="887">
        <f>IFERROR(VLOOKUP(年度マスタ!$K$4&amp;"_"&amp;J$54,データシート1!$A:$CE,MATCH("bc_"&amp;$C56,データシート1!$A$1:$CE$1,0),0),0)</f>
        <v>47.23</v>
      </c>
      <c r="K56" s="887">
        <f>IFERROR(VLOOKUP(年度マスタ!$K$4&amp;"_"&amp;K$54,データシート1!$A:$CE,MATCH("bc_"&amp;$C56,データシート1!$A$1:$CE$1,0),0),0)</f>
        <v>46.408000000000001</v>
      </c>
      <c r="L56" s="887">
        <f>IFERROR(VLOOKUP(年度マスタ!$K$4&amp;"_"&amp;L$54,データシート1!$A:$CE,MATCH("bc_"&amp;$C56,データシート1!$A$1:$CE$1,0),0),0)</f>
        <v>49.064999999999998</v>
      </c>
      <c r="M56" s="887">
        <f>IFERROR(VLOOKUP(年度マスタ!$K$4&amp;"_"&amp;M$54,データシート1!$A:$CE,MATCH("bc_"&amp;$C56,データシート1!$A$1:$CE$1,0),0),0)</f>
        <v>48.298999999999999</v>
      </c>
      <c r="N56" s="887">
        <f>IFERROR(VLOOKUP(年度マスタ!$K$4&amp;"_"&amp;N$54,データシート1!$A:$CE,MATCH("bc_"&amp;$C56,データシート1!$A$1:$CE$1,0),0),0)</f>
        <v>42.051000000000002</v>
      </c>
      <c r="O56" s="887">
        <f>IFERROR(VLOOKUP(年度マスタ!$K$4&amp;"_"&amp;O$54,データシート1!$A:$CE,MATCH("bc_"&amp;$C56,データシート1!$A$1:$CE$1,0),0),0)</f>
        <v>39.107999999999997</v>
      </c>
      <c r="P56" s="888">
        <f>IFERROR(VLOOKUP(年度マスタ!$K$4&amp;"_"&amp;P$54,データシート1!$A:$CE,MATCH("bc_"&amp;$C56,データシート1!$A$1:$CE$1,0),0),0)</f>
        <v>36.398000000000003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長久手市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5315.8</v>
      </c>
      <c r="K6" s="619">
        <f>VLOOKUP(年度マスタ!$K$4&amp;"_"&amp;K$5,データシート1!$A:$BT,MATCH("cb_"&amp;$G6,データシート1!$A$1:$BT$1,0),0)</f>
        <v>5668.3</v>
      </c>
      <c r="L6" s="619">
        <f>VLOOKUP(年度マスタ!$K$4&amp;"_"&amp;L$5,データシート1!$A:$BT,MATCH("cb_"&amp;$G6,データシート1!$A$1:$BT$1,0),0)</f>
        <v>6136.1</v>
      </c>
      <c r="M6" s="619">
        <f>VLOOKUP(年度マスタ!$K$4&amp;"_"&amp;M$5,データシート1!$A:$BT,MATCH("cb_"&amp;$G6,データシート1!$A$1:$BT$1,0),0)</f>
        <v>6589.0999999999995</v>
      </c>
      <c r="N6" s="619">
        <f>VLOOKUP(年度マスタ!$K$4&amp;"_"&amp;N$5,データシート1!$A:$BT,MATCH("cb_"&amp;$G6,データシート1!$A$1:$BT$1,0),0)</f>
        <v>7203.1000000000022</v>
      </c>
      <c r="O6" s="619">
        <f>VLOOKUP(年度マスタ!$K$4&amp;"_"&amp;O$5,データシート1!$A:$BT,MATCH("cb_"&amp;$G6,データシート1!$A$1:$BT$1,0),0)</f>
        <v>7857</v>
      </c>
      <c r="P6" s="619">
        <f>VLOOKUP(年度マスタ!$K$4&amp;"_"&amp;P$5,データシート1!$A:$BT,MATCH("cb_"&amp;$G6,データシート1!$A$1:$BT$1,0),0)</f>
        <v>8800.9999999999964</v>
      </c>
      <c r="Q6" s="619">
        <f>VLOOKUP(年度マスタ!$K$4&amp;"_"&amp;Q$5,データシート1!$A:$BT,MATCH("cb_"&amp;$G6,データシート1!$A$1:$BT$1,0),0)</f>
        <v>9725.3999999999833</v>
      </c>
      <c r="R6" s="633">
        <f>VLOOKUP(年度マスタ!$K$4&amp;"_"&amp;R$5,データシート1!$A:$BT,MATCH("cb_"&amp;$G6,データシート1!$A$1:$BT$1,0),0)</f>
        <v>10533.999999999978</v>
      </c>
      <c r="S6" s="568"/>
      <c r="T6" s="190"/>
      <c r="U6" s="581"/>
      <c r="V6" s="195"/>
      <c r="W6" s="195"/>
      <c r="X6" s="195"/>
      <c r="Y6" s="196" t="s">
        <v>372</v>
      </c>
      <c r="Z6" s="663" t="s">
        <v>373</v>
      </c>
      <c r="AA6" s="663"/>
      <c r="AB6" s="663"/>
      <c r="AC6" s="664">
        <f>SUM(AC7:AC8)</f>
        <v>200814</v>
      </c>
      <c r="AD6" s="664">
        <f>SUM(AD7:AD8)</f>
        <v>280595.16499999998</v>
      </c>
      <c r="AE6" s="665">
        <f>$AD6*3600/100000000</f>
        <v>10.101425939999999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4980.8</v>
      </c>
      <c r="K7" s="617">
        <f>VLOOKUP(年度マスタ!$K$4&amp;"_"&amp;K$5,データシート1!$A:$BT,MATCH("cb_"&amp;$G7,データシート1!$A$1:$BT$1,0),0)</f>
        <v>5789.8</v>
      </c>
      <c r="L7" s="617">
        <f>VLOOKUP(年度マスタ!$K$4&amp;"_"&amp;L$5,データシート1!$A:$BT,MATCH("cb_"&amp;$G7,データシート1!$A$1:$BT$1,0),0)</f>
        <v>6085.5000000000018</v>
      </c>
      <c r="M7" s="617">
        <f>VLOOKUP(年度マスタ!$K$4&amp;"_"&amp;M$5,データシート1!$A:$BT,MATCH("cb_"&amp;$G7,データシート1!$A$1:$BT$1,0),0)</f>
        <v>6525</v>
      </c>
      <c r="N7" s="617">
        <f>VLOOKUP(年度マスタ!$K$4&amp;"_"&amp;N$5,データシート1!$A:$BT,MATCH("cb_"&amp;$G7,データシート1!$A$1:$BT$1,0),0)</f>
        <v>7033.6999999999989</v>
      </c>
      <c r="O7" s="617">
        <f>VLOOKUP(年度マスタ!$K$4&amp;"_"&amp;O$5,データシート1!$A:$BT,MATCH("cb_"&amp;$G7,データシート1!$A$1:$BT$1,0),0)</f>
        <v>7102.1</v>
      </c>
      <c r="P7" s="617">
        <f>VLOOKUP(年度マスタ!$K$4&amp;"_"&amp;P$5,データシート1!$A:$BT,MATCH("cb_"&amp;$G7,データシート1!$A$1:$BT$1,0),0)</f>
        <v>7102.1</v>
      </c>
      <c r="Q7" s="617">
        <f>VLOOKUP(年度マスタ!$K$4&amp;"_"&amp;Q$5,データシート1!$A:$BT,MATCH("cb_"&amp;$G7,データシート1!$A$1:$BT$1,0),0)</f>
        <v>7078.1</v>
      </c>
      <c r="R7" s="634">
        <f>VLOOKUP(年度マスタ!$K$4&amp;"_"&amp;R$5,データシート1!$A:$BT,MATCH("cb_"&amp;$G7,データシート1!$A$1:$BT$1,0),0)</f>
        <v>7122.3000000000011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147095</v>
      </c>
      <c r="AD7" s="1022">
        <f>VLOOKUP(年度マスタ!$K$4&amp;"_"&amp;年度マスタ!$K$9,データシート3!A:AB,MATCH("ea_"&amp;$Y7&amp;"_年間発電",データシート3!$A$1:$AB$1,0),0)/10^3</f>
        <v>206094.14300000001</v>
      </c>
      <c r="AE7" s="554">
        <f t="shared" ref="AE7:AE16" si="0">$AD7*3600/100000000</f>
        <v>7.4193891480000005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53719</v>
      </c>
      <c r="AD8" s="1022">
        <f>VLOOKUP(年度マスタ!$K$4&amp;"_"&amp;年度マスタ!$K$9,データシート3!A:AB,MATCH("ea_"&amp;$Y8&amp;"_年間発電",データシート3!$A$1:$AB$1,0),0)/10^3</f>
        <v>74501.021999999983</v>
      </c>
      <c r="AE8" s="554">
        <f t="shared" si="0"/>
        <v>2.6820367919999994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10296.6</v>
      </c>
      <c r="K12" s="651">
        <f t="shared" ref="K12:Q12" si="1">SUM(K6:K11)</f>
        <v>11458.1</v>
      </c>
      <c r="L12" s="651">
        <f t="shared" si="1"/>
        <v>12221.600000000002</v>
      </c>
      <c r="M12" s="651">
        <f t="shared" si="1"/>
        <v>13114.099999999999</v>
      </c>
      <c r="N12" s="651">
        <f t="shared" si="1"/>
        <v>14236.800000000001</v>
      </c>
      <c r="O12" s="651">
        <f t="shared" si="1"/>
        <v>14959.1</v>
      </c>
      <c r="P12" s="651">
        <f t="shared" si="1"/>
        <v>15903.099999999997</v>
      </c>
      <c r="Q12" s="651">
        <f t="shared" si="1"/>
        <v>16803.499999999985</v>
      </c>
      <c r="R12" s="652">
        <f t="shared" ref="R12" si="2">SUM(R6:R11)</f>
        <v>17656.299999999981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4.45598457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21.110480849999998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6379.5978959999993</v>
      </c>
      <c r="K19" s="615">
        <f>K6*別紙!$C5/100*別紙!$E5/10^3</f>
        <v>6802.6401959999985</v>
      </c>
      <c r="L19" s="615">
        <f>L6*別紙!$C5/100*別紙!$E5/10^3</f>
        <v>7364.0563320000001</v>
      </c>
      <c r="M19" s="615">
        <f>M6*別紙!$C5/100*別紙!$E5/10^3</f>
        <v>7907.7106919999987</v>
      </c>
      <c r="N19" s="615">
        <f>N6*別紙!$C5/100*別紙!$E5/10^3</f>
        <v>8644.584372000003</v>
      </c>
      <c r="O19" s="615">
        <f>O6*別紙!$C5/100*別紙!$E5/10^3</f>
        <v>9429.3428399999993</v>
      </c>
      <c r="P19" s="615">
        <f>P6*別紙!$C5/100*別紙!$E5/10^3</f>
        <v>10562.256119999995</v>
      </c>
      <c r="Q19" s="615">
        <f>Q6*別紙!$C5/100*別紙!$E5/10^3</f>
        <v>11671.647047999983</v>
      </c>
      <c r="R19" s="639">
        <f>R6*別紙!$C5/100*別紙!$E5/10^3</f>
        <v>12642.064079999975</v>
      </c>
      <c r="S19" s="572"/>
      <c r="T19" s="191"/>
      <c r="U19" s="588"/>
      <c r="W19" s="201"/>
      <c r="X19" s="201"/>
      <c r="Y19" s="173"/>
      <c r="Z19" s="628" t="s">
        <v>389</v>
      </c>
      <c r="AA19" s="671"/>
      <c r="AB19" s="672"/>
      <c r="AC19" s="673">
        <f>SUM($AC$6,$AC$9,$AC$10,$AC$13)</f>
        <v>200814</v>
      </c>
      <c r="AD19" s="673">
        <f>SUM($AD$6,$AD$9,$AD$10,$AD$13)</f>
        <v>280595.16499999998</v>
      </c>
      <c r="AE19" s="674">
        <f>SUM($AE$6,$AE$9,$AE$10,$AE$13,$AE$17,$AE$18)</f>
        <v>35.667891359999999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6588.4030080000002</v>
      </c>
      <c r="K20" s="617">
        <f>K7*別紙!$C6/100*別紙!$E6/10^3</f>
        <v>7658.5158479999991</v>
      </c>
      <c r="L20" s="617">
        <f>L7*別紙!$C6/100*別紙!$E6/10^3</f>
        <v>8049.6559800000023</v>
      </c>
      <c r="M20" s="617">
        <f>M7*別紙!$C6/100*別紙!$E6/10^3</f>
        <v>8631.009</v>
      </c>
      <c r="N20" s="617">
        <f>N7*別紙!$C6/100*別紙!$E6/10^3</f>
        <v>9303.8970119999976</v>
      </c>
      <c r="O20" s="617">
        <f>O7*別紙!$C6/100*別紙!$E6/10^3</f>
        <v>9394.3737960000017</v>
      </c>
      <c r="P20" s="617">
        <f>P7*別紙!$C6/100*別紙!$E6/10^3</f>
        <v>9394.3737960000017</v>
      </c>
      <c r="Q20" s="617">
        <f>Q7*別紙!$C6/100*別紙!$E6/10^3</f>
        <v>9362.6275559999976</v>
      </c>
      <c r="R20" s="634">
        <f>R7*別紙!$C6/100*別紙!$E6/10^3</f>
        <v>9421.0935480000007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12968.000904</v>
      </c>
      <c r="K25" s="657">
        <f t="shared" si="3"/>
        <v>14461.156043999998</v>
      </c>
      <c r="L25" s="657">
        <f t="shared" si="3"/>
        <v>15413.712312000003</v>
      </c>
      <c r="M25" s="657">
        <f t="shared" si="3"/>
        <v>16538.719691999999</v>
      </c>
      <c r="N25" s="657">
        <f t="shared" si="3"/>
        <v>17948.481383999999</v>
      </c>
      <c r="O25" s="657">
        <f t="shared" si="3"/>
        <v>18823.716636000001</v>
      </c>
      <c r="P25" s="657">
        <f t="shared" si="3"/>
        <v>19956.629915999998</v>
      </c>
      <c r="Q25" s="657">
        <f t="shared" si="3"/>
        <v>21034.27460399998</v>
      </c>
      <c r="R25" s="658">
        <f t="shared" ref="R25" si="4">SUM(R19:R24)</f>
        <v>22063.157627999975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263465.85661042016</v>
      </c>
      <c r="K26" s="654">
        <f>(VLOOKUP(年度マスタ!$K$4&amp;"_"&amp;K$18,データシート1!$A:$BT,MATCH("da_合計",データシート1!$A$1:$BT$1,0),0))/10^3</f>
        <v>255282.96375212428</v>
      </c>
      <c r="L26" s="654">
        <f>(VLOOKUP(年度マスタ!$K$4&amp;"_"&amp;L$18,データシート1!$A:$BT,MATCH("da_合計",データシート1!$A$1:$BT$1,0),0))/10^3</f>
        <v>265458.14270923054</v>
      </c>
      <c r="M26" s="654">
        <f>(VLOOKUP(年度マスタ!$K$4&amp;"_"&amp;M$18,データシート1!$A:$BT,MATCH("da_合計",データシート1!$A$1:$BT$1,0),0))/10^3</f>
        <v>251816.85696382227</v>
      </c>
      <c r="N26" s="654">
        <f>(VLOOKUP(年度マスタ!$K$4&amp;"_"&amp;N$18,データシート1!$A:$BT,MATCH("da_合計",データシート1!$A$1:$BT$1,0),0))/10^3</f>
        <v>266155.43585403211</v>
      </c>
      <c r="O26" s="654">
        <f>(VLOOKUP(年度マスタ!$K$4&amp;"_"&amp;O$18,データシート1!$A:$BT,MATCH("da_合計",データシート1!$A$1:$BT$1,0),0))/10^3</f>
        <v>280936.7738155406</v>
      </c>
      <c r="P26" s="654">
        <f>(VLOOKUP(年度マスタ!$K$4&amp;"_"&amp;P$18,データシート1!$A:$BT,MATCH("da_合計",データシート1!$A$1:$BT$1,0),0))/10^3</f>
        <v>285544.54604394367</v>
      </c>
      <c r="Q26" s="654">
        <f>(VLOOKUP(年度マスタ!$K$4&amp;"_"&amp;Q$18,データシート1!$A:$BT,MATCH("da_合計",データシート1!$A$1:$BT$1,0),0))/10^3</f>
        <v>283475.62071442272</v>
      </c>
      <c r="R26" s="655">
        <f>Q26</f>
        <v>283475.62071442272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4.9220802539038037E-2</v>
      </c>
      <c r="K27" s="839">
        <f t="shared" ref="K27:P27" si="5">K25/K26</f>
        <v>5.6647556231137895E-2</v>
      </c>
      <c r="L27" s="839">
        <f t="shared" si="5"/>
        <v>5.8064567749512984E-2</v>
      </c>
      <c r="M27" s="839">
        <f t="shared" si="5"/>
        <v>6.5677571753570349E-2</v>
      </c>
      <c r="N27" s="839">
        <f t="shared" si="5"/>
        <v>6.7436087962687727E-2</v>
      </c>
      <c r="O27" s="839">
        <f t="shared" si="5"/>
        <v>6.7003391476116989E-2</v>
      </c>
      <c r="P27" s="839">
        <f t="shared" si="5"/>
        <v>6.9889725412331238E-2</v>
      </c>
      <c r="Q27" s="839">
        <f>Q25/Q26</f>
        <v>7.4201353015786148E-2</v>
      </c>
      <c r="R27" s="840">
        <f>R25/R26</f>
        <v>7.7830882149215602E-2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7.7830882149215602E-2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0.98983878858025487</v>
      </c>
      <c r="AA52" s="173"/>
      <c r="AB52" s="678" t="s">
        <v>413</v>
      </c>
      <c r="AC52" s="679">
        <f>$AD6</f>
        <v>280595.16499999998</v>
      </c>
      <c r="AD52" s="680">
        <f>R19+R20</f>
        <v>22063.157627999975</v>
      </c>
      <c r="AE52" s="681">
        <f t="shared" ref="AE52:AE54" si="6">IFERROR(AD52/AC52,"-")</f>
        <v>7.8629856747531549E-2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2880.4557144227438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1309</v>
      </c>
      <c r="AK54" s="443">
        <f>VLOOKUP(年度マスタ!$K$4&amp;"_"&amp;AK$53,データシート1!$A$1:$BT$2000,MATCH("ca_太陽光発電（10kW未満）",データシート1!$A$1:$BT$1,0),0)</f>
        <v>1378</v>
      </c>
      <c r="AL54" s="443">
        <f>VLOOKUP(年度マスタ!$K$4&amp;"_"&amp;AL$53,データシート1!$A$1:$BT$2000,MATCH("ca_太陽光発電（10kW未満）",データシート1!$A$1:$BT$1,0),0)</f>
        <v>1473</v>
      </c>
      <c r="AM54" s="443">
        <f>VLOOKUP(年度マスタ!$K$4&amp;"_"&amp;AM$53,データシート1!$A$1:$BT$2000,MATCH("ca_太陽光発電（10kW未満）",データシート1!$A$1:$BT$1,0),0)</f>
        <v>1568</v>
      </c>
      <c r="AN54" s="443">
        <f>VLOOKUP(年度マスタ!$K$4&amp;"_"&amp;AN$53,データシート1!$A$1:$BT$2000,MATCH("ca_太陽光発電（10kW未満）",データシート1!$A$1:$BT$1,0),0)</f>
        <v>1694</v>
      </c>
      <c r="AO54" s="443">
        <f>VLOOKUP(年度マスタ!$K$4&amp;"_"&amp;AO$53,データシート1!$A$1:$BT$2000,MATCH("ca_太陽光発電（10kW未満）",データシート1!$A$1:$BT$1,0),0)</f>
        <v>1819</v>
      </c>
      <c r="AP54" s="443">
        <f>VLOOKUP(年度マスタ!$K$4&amp;"_"&amp;AP$53,データシート1!$A$1:$BT$2000,MATCH("ca_太陽光発電（10kW未満）",データシート1!$A$1:$BT$1,0),0)</f>
        <v>1978</v>
      </c>
      <c r="AQ54" s="443">
        <f>VLOOKUP(年度マスタ!$K$4&amp;"_"&amp;AQ$53,データシート1!$A$1:$BT$2000,MATCH("ca_太陽光発電（10kW未満）",データシート1!$A$1:$BT$1,0),0)</f>
        <v>2167</v>
      </c>
      <c r="AR54" s="443">
        <f>VLOOKUP(年度マスタ!$K$4&amp;"_"&amp;AR$53,データシート1!$A$1:$BT$2000,MATCH("ca_太陽光発電（10kW未満）",データシート1!$A$1:$BT$1,0),0)</f>
        <v>2362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長久手市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長久手市</v>
      </c>
      <c r="AZ12" s="1023" t="str">
        <f>年度マスタ!$K4</f>
        <v>23238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長久手市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長久手市</v>
      </c>
      <c r="AZ4" s="1038" t="str">
        <f>年度マスタ!$K4</f>
        <v>23238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長久手市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8</v>
      </c>
      <c r="N7" s="702">
        <f t="shared" si="0"/>
        <v>8</v>
      </c>
      <c r="O7" s="702">
        <f>SUM(O8:O13)</f>
        <v>8</v>
      </c>
      <c r="P7" s="702">
        <f t="shared" si="0"/>
        <v>8</v>
      </c>
      <c r="Q7" s="703">
        <f>SUM(Q8:Q13)</f>
        <v>7</v>
      </c>
      <c r="R7" s="909">
        <f t="shared" si="0"/>
        <v>49.343999999999994</v>
      </c>
      <c r="S7" s="910">
        <f t="shared" si="0"/>
        <v>50.719000000000001</v>
      </c>
      <c r="T7" s="910">
        <f t="shared" si="0"/>
        <v>50.677999999999997</v>
      </c>
      <c r="U7" s="910">
        <f t="shared" si="0"/>
        <v>51.510999999999996</v>
      </c>
      <c r="V7" s="910">
        <f t="shared" si="0"/>
        <v>47.230000000000004</v>
      </c>
      <c r="W7" s="910">
        <f t="shared" si="0"/>
        <v>46.408000000000001</v>
      </c>
      <c r="X7" s="910">
        <f t="shared" si="0"/>
        <v>49.065000000000005</v>
      </c>
      <c r="Y7" s="910">
        <f t="shared" si="0"/>
        <v>48.298999999999999</v>
      </c>
      <c r="Z7" s="910">
        <f>SUM(Z8:Z13)</f>
        <v>42.051000000000009</v>
      </c>
      <c r="AA7" s="910">
        <f>SUM(AA8:AA13)</f>
        <v>39.108000000000004</v>
      </c>
      <c r="AB7" s="911">
        <f t="shared" si="0"/>
        <v>36.397999999999996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4.5010000000000003</v>
      </c>
      <c r="S10" s="916">
        <f>VLOOKUP($D$3&amp;"_"&amp;S$3,データシート1!$A:$BU,MATCH($R$2&amp;"_"&amp;$C10,データシート1!$A$1:$BU$1,0),0)</f>
        <v>4.702</v>
      </c>
      <c r="T10" s="916">
        <f>VLOOKUP($D$3&amp;"_"&amp;T$3,データシート1!$A:$BU,MATCH($R$2&amp;"_"&amp;$C10,データシート1!$A$1:$BU$1,0),0)</f>
        <v>4.4669999999999996</v>
      </c>
      <c r="U10" s="916">
        <f>VLOOKUP($D$3&amp;"_"&amp;U$3,データシート1!$A:$BU,MATCH($R$2&amp;"_"&amp;$C10,データシート1!$A$1:$BU$1,0),0)</f>
        <v>4.4279999999999999</v>
      </c>
      <c r="V10" s="916">
        <f>VLOOKUP($D$3&amp;"_"&amp;V$3,データシート1!$A:$BU,MATCH($R$2&amp;"_"&amp;$C10,データシート1!$A$1:$BU$1,0),0)</f>
        <v>4.1280000000000001</v>
      </c>
      <c r="W10" s="916">
        <f>VLOOKUP($D$3&amp;"_"&amp;W$3,データシート1!$A:$BU,MATCH($R$2&amp;"_"&amp;$C10,データシート1!$A$1:$BU$1,0),0)</f>
        <v>3.847</v>
      </c>
      <c r="X10" s="916">
        <f>VLOOKUP($D$3&amp;"_"&amp;X$3,データシート1!$A:$BU,MATCH($R$2&amp;"_"&amp;$C10,データシート1!$A$1:$BU$1,0),0)</f>
        <v>3.8919999999999999</v>
      </c>
      <c r="Y10" s="916">
        <f>VLOOKUP($D$3&amp;"_"&amp;Y$3,データシート1!$A:$BU,MATCH($R$2&amp;"_"&amp;$C10,データシート1!$A$1:$BU$1,0),0)</f>
        <v>3.879</v>
      </c>
      <c r="Z10" s="916">
        <f>VLOOKUP($D$3&amp;"_"&amp;Z$3,データシート1!$A:$BU,MATCH($R$2&amp;"_"&amp;$C10,データシート1!$A$1:$BU$1,0),0)</f>
        <v>3.8980000000000001</v>
      </c>
      <c r="AA10" s="916">
        <f>VLOOKUP($D$3&amp;"_"&amp;AA$3,データシート1!$A:$BU,MATCH($R$2&amp;"_"&amp;$C10,データシート1!$A$1:$BU$1,0),0)</f>
        <v>3.6030000000000002</v>
      </c>
      <c r="AB10" s="917">
        <f>VLOOKUP($D$3&amp;"_"&amp;AB$3,データシート1!$A:$BU,MATCH($R$2&amp;"_"&amp;$C10,データシート1!$A$1:$BU$1,0),0)</f>
        <v>3.0649999999999999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6</v>
      </c>
      <c r="R11" s="915">
        <f>VLOOKUP($D$3&amp;"_"&amp;R$3,データシート1!$A:$BU,MATCH($R$2&amp;"_"&amp;$C11,データシート1!$A$1:$BU$1,0),0)</f>
        <v>34.201000000000001</v>
      </c>
      <c r="S11" s="916">
        <f>VLOOKUP($D$3&amp;"_"&amp;S$3,データシート1!$A:$BU,MATCH($R$2&amp;"_"&amp;$C11,データシート1!$A$1:$BU$1,0),0)</f>
        <v>34.804000000000002</v>
      </c>
      <c r="T11" s="916">
        <f>VLOOKUP($D$3&amp;"_"&amp;T$3,データシート1!$A:$BU,MATCH($R$2&amp;"_"&amp;$C11,データシート1!$A$1:$BU$1,0),0)</f>
        <v>34.816000000000003</v>
      </c>
      <c r="U11" s="916">
        <f>VLOOKUP($D$3&amp;"_"&amp;U$3,データシート1!$A:$BU,MATCH($R$2&amp;"_"&amp;$C11,データシート1!$A$1:$BU$1,0),0)</f>
        <v>47.082999999999998</v>
      </c>
      <c r="V11" s="916">
        <f>VLOOKUP($D$3&amp;"_"&amp;V$3,データシート1!$A:$BU,MATCH($R$2&amp;"_"&amp;$C11,データシート1!$A$1:$BU$1,0),0)</f>
        <v>43.102000000000004</v>
      </c>
      <c r="W11" s="916">
        <f>VLOOKUP($D$3&amp;"_"&amp;W$3,データシート1!$A:$BU,MATCH($R$2&amp;"_"&amp;$C11,データシート1!$A$1:$BU$1,0),0)</f>
        <v>42.561</v>
      </c>
      <c r="X11" s="916">
        <f>VLOOKUP($D$3&amp;"_"&amp;X$3,データシート1!$A:$BU,MATCH($R$2&amp;"_"&amp;$C11,データシート1!$A$1:$BU$1,0),0)</f>
        <v>45.173000000000002</v>
      </c>
      <c r="Y11" s="916">
        <f>VLOOKUP($D$3&amp;"_"&amp;Y$3,データシート1!$A:$BU,MATCH($R$2&amp;"_"&amp;$C11,データシート1!$A$1:$BU$1,0),0)</f>
        <v>44.42</v>
      </c>
      <c r="Z11" s="916">
        <f>VLOOKUP($D$3&amp;"_"&amp;Z$3,データシート1!$A:$BU,MATCH($R$2&amp;"_"&amp;$C11,データシート1!$A$1:$BU$1,0),0)</f>
        <v>38.153000000000006</v>
      </c>
      <c r="AA11" s="916">
        <f>VLOOKUP($D$3&amp;"_"&amp;AA$3,データシート1!$A:$BU,MATCH($R$2&amp;"_"&amp;$C11,データシート1!$A$1:$BU$1,0),0)</f>
        <v>35.505000000000003</v>
      </c>
      <c r="AB11" s="917">
        <f>VLOOKUP($D$3&amp;"_"&amp;AB$3,データシート1!$A:$BU,MATCH($R$2&amp;"_"&amp;$C11,データシート1!$A$1:$BU$1,0),0)</f>
        <v>33.332999999999998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10.641999999999999</v>
      </c>
      <c r="S13" s="922">
        <f>VLOOKUP($D$3&amp;"_"&amp;S$3,データシート1!$A:$BU,MATCH($R$2&amp;"_"&amp;$C13,データシート1!$A$1:$BU$1,0),0)</f>
        <v>11.212999999999999</v>
      </c>
      <c r="T13" s="922">
        <f>VLOOKUP($D$3&amp;"_"&amp;T$3,データシート1!$A:$BU,MATCH($R$2&amp;"_"&amp;$C13,データシート1!$A$1:$BU$1,0),0)</f>
        <v>11.395</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4.5010000000000003</v>
      </c>
      <c r="S26" s="925">
        <f>VLOOKUP($D$3&amp;"_"&amp;S$3,データシート2!$A:$SI,MATCH($R$2&amp;"_"&amp;$B26,データシート2!$A$1:$SI$1,0),0)</f>
        <v>4.702</v>
      </c>
      <c r="T26" s="925">
        <f>VLOOKUP($D$3&amp;"_"&amp;T$3,データシート2!$A:$SI,MATCH($R$2&amp;"_"&amp;$B26,データシート2!$A$1:$SI$1,0),0)</f>
        <v>4.4669999999999996</v>
      </c>
      <c r="U26" s="925">
        <f>VLOOKUP($D$3&amp;"_"&amp;U$3,データシート2!$A:$SI,MATCH($R$2&amp;"_"&amp;$B26,データシート2!$A$1:$SI$1,0),0)</f>
        <v>4.4279999999999999</v>
      </c>
      <c r="V26" s="925">
        <f>VLOOKUP($D$3&amp;"_"&amp;V$3,データシート2!$A:$SI,MATCH($R$2&amp;"_"&amp;$B26,データシート2!$A$1:$SI$1,0),0)</f>
        <v>4.1280000000000001</v>
      </c>
      <c r="W26" s="925">
        <f>VLOOKUP($D$3&amp;"_"&amp;W$3,データシート2!$A:$SI,MATCH($R$2&amp;"_"&amp;$B26,データシート2!$A$1:$SI$1,0),0)</f>
        <v>3.847</v>
      </c>
      <c r="X26" s="925">
        <f>VLOOKUP($D$3&amp;"_"&amp;X$3,データシート2!$A:$SI,MATCH($R$2&amp;"_"&amp;$B26,データシート2!$A$1:$SI$1,0),0)</f>
        <v>3.8919999999999999</v>
      </c>
      <c r="Y26" s="925">
        <f>VLOOKUP($D$3&amp;"_"&amp;Y$3,データシート2!$A:$SI,MATCH($R$2&amp;"_"&amp;$B26,データシート2!$A$1:$SI$1,0),0)</f>
        <v>3.879</v>
      </c>
      <c r="Z26" s="925">
        <f>VLOOKUP($D$3&amp;"_"&amp;Z$3,データシート2!$A:$SI,MATCH($R$2&amp;"_"&amp;$B26,データシート2!$A$1:$SI$1,0),0)</f>
        <v>3.8980000000000001</v>
      </c>
      <c r="AA26" s="925">
        <f>VLOOKUP($D$3&amp;"_"&amp;AA$3,データシート2!$A:$SI,MATCH($R$2&amp;"_"&amp;$B26,データシート2!$A$1:$SI$1,0),0)</f>
        <v>3.6030000000000002</v>
      </c>
      <c r="AB26" s="926">
        <f>VLOOKUP($D$3&amp;"_"&amp;AB$3,データシート2!$A:$SI,MATCH($R$2&amp;"_"&amp;$B26,データシート2!$A$1:$SI$1,0),0)</f>
        <v>3.0649999999999999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4.5010000000000003</v>
      </c>
      <c r="S49" s="938">
        <f>VLOOKUP($D$3&amp;"_"&amp;S$3,データシート2!$A:$SI,MATCH($R$2&amp;"_"&amp;$C49,データシート2!$A$1:$SI$1,0),0)</f>
        <v>4.702</v>
      </c>
      <c r="T49" s="938">
        <f>VLOOKUP($D$3&amp;"_"&amp;T$3,データシート2!$A:$SI,MATCH($R$2&amp;"_"&amp;$C49,データシート2!$A$1:$SI$1,0),0)</f>
        <v>4.4669999999999996</v>
      </c>
      <c r="U49" s="938">
        <f>VLOOKUP($D$3&amp;"_"&amp;U$3,データシート2!$A:$SI,MATCH($R$2&amp;"_"&amp;$C49,データシート2!$A$1:$SI$1,0),0)</f>
        <v>4.4279999999999999</v>
      </c>
      <c r="V49" s="938">
        <f>VLOOKUP($D$3&amp;"_"&amp;V$3,データシート2!$A:$SI,MATCH($R$2&amp;"_"&amp;$C49,データシート2!$A$1:$SI$1,0),0)</f>
        <v>4.1280000000000001</v>
      </c>
      <c r="W49" s="938">
        <f>VLOOKUP($D$3&amp;"_"&amp;W$3,データシート2!$A:$SI,MATCH($R$2&amp;"_"&amp;$C49,データシート2!$A$1:$SI$1,0),0)</f>
        <v>3.847</v>
      </c>
      <c r="X49" s="938">
        <f>VLOOKUP($D$3&amp;"_"&amp;X$3,データシート2!$A:$SI,MATCH($R$2&amp;"_"&amp;$C49,データシート2!$A$1:$SI$1,0),0)</f>
        <v>3.8919999999999999</v>
      </c>
      <c r="Y49" s="938">
        <f>VLOOKUP($D$3&amp;"_"&amp;Y$3,データシート2!$A:$SI,MATCH($R$2&amp;"_"&amp;$C49,データシート2!$A$1:$SI$1,0),0)</f>
        <v>3.879</v>
      </c>
      <c r="Z49" s="938">
        <f>VLOOKUP($D$3&amp;"_"&amp;Z$3,データシート2!$A:$SI,MATCH($R$2&amp;"_"&amp;$C49,データシート2!$A$1:$SI$1,0),0)</f>
        <v>3.8980000000000001</v>
      </c>
      <c r="AA49" s="938">
        <f>VLOOKUP($D$3&amp;"_"&amp;AA$3,データシート2!$A:$SI,MATCH($R$2&amp;"_"&amp;$C49,データシート2!$A$1:$SI$1,0),0)</f>
        <v>3.6030000000000002</v>
      </c>
      <c r="AB49" s="939">
        <f>VLOOKUP($D$3&amp;"_"&amp;AB$3,データシート2!$A:$SI,MATCH($R$2&amp;"_"&amp;$C49,データシート2!$A$1:$SI$1,0),0)</f>
        <v>3.0649999999999999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5.1349999999999998</v>
      </c>
      <c r="S77" s="925">
        <f>VLOOKUP($D$3&amp;"_"&amp;S$3,データシート2!$A:$SI,MATCH($R$2&amp;"_"&amp;$B77,データシート2!$A$1:$SI$1,0),0)</f>
        <v>5.13</v>
      </c>
      <c r="T77" s="925">
        <f>VLOOKUP($D$3&amp;"_"&amp;T$3,データシート2!$A:$SI,MATCH($R$2&amp;"_"&amp;$B77,データシート2!$A$1:$SI$1,0),0)</f>
        <v>5.1100000000000003</v>
      </c>
      <c r="U77" s="925">
        <f>VLOOKUP($D$3&amp;"_"&amp;U$3,データシート2!$A:$SI,MATCH($R$2&amp;"_"&amp;$B77,データシート2!$A$1:$SI$1,0),0)</f>
        <v>4.9470000000000001</v>
      </c>
      <c r="V77" s="925">
        <f>VLOOKUP($D$3&amp;"_"&amp;V$3,データシート2!$A:$SI,MATCH($R$2&amp;"_"&amp;$B77,データシート2!$A$1:$SI$1,0),0)</f>
        <v>4.8310000000000004</v>
      </c>
      <c r="W77" s="925">
        <f>VLOOKUP($D$3&amp;"_"&amp;W$3,データシート2!$A:$SI,MATCH($R$2&amp;"_"&amp;$B77,データシート2!$A$1:$SI$1,0),0)</f>
        <v>4.4800000000000004</v>
      </c>
      <c r="X77" s="925">
        <f>VLOOKUP($D$3&amp;"_"&amp;X$3,データシート2!$A:$SI,MATCH($R$2&amp;"_"&amp;$B77,データシート2!$A$1:$SI$1,0),0)</f>
        <v>3.9239999999999999</v>
      </c>
      <c r="Y77" s="925">
        <f>VLOOKUP($D$3&amp;"_"&amp;Y$3,データシート2!$A:$SI,MATCH($R$2&amp;"_"&amp;$B77,データシート2!$A$1:$SI$1,0),0)</f>
        <v>3.8929999999999998</v>
      </c>
      <c r="Z77" s="925">
        <f>VLOOKUP($D$3&amp;"_"&amp;Z$3,データシート2!$A:$SI,MATCH($R$2&amp;"_"&amp;$B77,データシート2!$A$1:$SI$1,0),0)</f>
        <v>3.585</v>
      </c>
      <c r="AA77" s="925">
        <f>VLOOKUP($D$3&amp;"_"&amp;AA$3,データシート2!$A:$SI,MATCH($R$2&amp;"_"&amp;$B77,データシート2!$A$1:$SI$1,0),0)</f>
        <v>2.738</v>
      </c>
      <c r="AB77" s="926">
        <f>VLOOKUP($D$3&amp;"_"&amp;AB$3,データシート2!$A:$SI,MATCH($R$2&amp;"_"&amp;$B77,データシート2!$A$1:$SI$1,0),0)</f>
        <v>2.6739999999999999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5.1349999999999998</v>
      </c>
      <c r="S84" s="938">
        <f>VLOOKUP($D$3&amp;"_"&amp;S$3,データシート2!$A:$SI,MATCH($R$2&amp;"_"&amp;$C84,データシート2!$A$1:$SI$1,0),0)</f>
        <v>5.13</v>
      </c>
      <c r="T84" s="938">
        <f>VLOOKUP($D$3&amp;"_"&amp;T$3,データシート2!$A:$SI,MATCH($R$2&amp;"_"&amp;$C84,データシート2!$A$1:$SI$1,0),0)</f>
        <v>5.1100000000000003</v>
      </c>
      <c r="U84" s="938">
        <f>VLOOKUP($D$3&amp;"_"&amp;U$3,データシート2!$A:$SI,MATCH($R$2&amp;"_"&amp;$C84,データシート2!$A$1:$SI$1,0),0)</f>
        <v>4.9470000000000001</v>
      </c>
      <c r="V84" s="938">
        <f>VLOOKUP($D$3&amp;"_"&amp;V$3,データシート2!$A:$SI,MATCH($R$2&amp;"_"&amp;$C84,データシート2!$A$1:$SI$1,0),0)</f>
        <v>4.8310000000000004</v>
      </c>
      <c r="W84" s="938">
        <f>VLOOKUP($D$3&amp;"_"&amp;W$3,データシート2!$A:$SI,MATCH($R$2&amp;"_"&amp;$C84,データシート2!$A$1:$SI$1,0),0)</f>
        <v>4.4800000000000004</v>
      </c>
      <c r="X84" s="938">
        <f>VLOOKUP($D$3&amp;"_"&amp;X$3,データシート2!$A:$SI,MATCH($R$2&amp;"_"&amp;$C84,データシート2!$A$1:$SI$1,0),0)</f>
        <v>3.9239999999999999</v>
      </c>
      <c r="Y84" s="938">
        <f>VLOOKUP($D$3&amp;"_"&amp;Y$3,データシート2!$A:$SI,MATCH($R$2&amp;"_"&amp;$C84,データシート2!$A$1:$SI$1,0),0)</f>
        <v>3.8929999999999998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3.585</v>
      </c>
      <c r="AA86" s="938">
        <f>VLOOKUP($D$3&amp;"_"&amp;AA$3,データシート2!$A:$SI,MATCH($R$2&amp;"_"&amp;$C86,データシート2!$A$1:$SI$1,0),0)</f>
        <v>2.738</v>
      </c>
      <c r="AB86" s="939">
        <f>VLOOKUP($D$3&amp;"_"&amp;AB$3,データシート2!$A:$SI,MATCH($R$2&amp;"_"&amp;$C86,データシート2!$A$1:$SI$1,0),0)</f>
        <v>2.6739999999999999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3.7679999999999998</v>
      </c>
      <c r="Y97" s="925">
        <f>VLOOKUP($D$3&amp;"_"&amp;Y$3,データシート2!$A:$SI,MATCH($R$2&amp;"_"&amp;$B97,データシート2!$A$1:$SI$1,0),0)</f>
        <v>3.617</v>
      </c>
      <c r="Z97" s="925">
        <f>VLOOKUP($D$3&amp;"_"&amp;Z$3,データシート2!$A:$SI,MATCH($R$2&amp;"_"&amp;$B97,データシート2!$A$1:$SI$1,0),0)</f>
        <v>0.151</v>
      </c>
      <c r="AA97" s="925">
        <f>VLOOKUP($D$3&amp;"_"&amp;AA$3,データシート2!$A:$SI,MATCH($R$2&amp;"_"&amp;$B97,データシート2!$A$1:$SI$1,0),0)</f>
        <v>9.7000000000000003E-2</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3.7679999999999998</v>
      </c>
      <c r="Y99" s="938">
        <f>VLOOKUP($D$3&amp;"_"&amp;Y$3,データシート2!$A:$SI,MATCH($R$2&amp;"_"&amp;$C99,データシート2!$A$1:$SI$1,0),0)</f>
        <v>3.617</v>
      </c>
      <c r="Z99" s="938">
        <f>VLOOKUP($D$3&amp;"_"&amp;Z$3,データシート2!$A:$SI,MATCH($R$2&amp;"_"&amp;$C99,データシート2!$A$1:$SI$1,0),0)</f>
        <v>0.151</v>
      </c>
      <c r="AA99" s="938">
        <f>VLOOKUP($D$3&amp;"_"&amp;AA$3,データシート2!$A:$SI,MATCH($R$2&amp;"_"&amp;$C99,データシート2!$A$1:$SI$1,0),0)</f>
        <v>9.7000000000000003E-2</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11.785</v>
      </c>
      <c r="V101" s="925">
        <f>VLOOKUP($D$3&amp;"_"&amp;V$3,データシート2!$A:$SI,MATCH($R$2&amp;"_"&amp;$B101,データシート2!$A$1:$SI$1,0),0)</f>
        <v>11.087999999999999</v>
      </c>
      <c r="W101" s="925">
        <f>VLOOKUP($D$3&amp;"_"&amp;W$3,データシート2!$A:$SI,MATCH($R$2&amp;"_"&amp;$B101,データシート2!$A$1:$SI$1,0),0)</f>
        <v>10.856999999999999</v>
      </c>
      <c r="X101" s="925">
        <f>VLOOKUP($D$3&amp;"_"&amp;X$3,データシート2!$A:$SI,MATCH($R$2&amp;"_"&amp;$B101,データシート2!$A$1:$SI$1,0),0)</f>
        <v>9.9979999999999993</v>
      </c>
      <c r="Y101" s="925">
        <f>VLOOKUP($D$3&amp;"_"&amp;Y$3,データシート2!$A:$SI,MATCH($R$2&amp;"_"&amp;$B101,データシート2!$A$1:$SI$1,0),0)</f>
        <v>9.9529999999999994</v>
      </c>
      <c r="Z101" s="925">
        <f>VLOOKUP($D$3&amp;"_"&amp;Z$3,データシート2!$A:$SI,MATCH($R$2&amp;"_"&amp;$B101,データシート2!$A$1:$SI$1,0),0)</f>
        <v>9.4480000000000004</v>
      </c>
      <c r="AA101" s="925">
        <f>VLOOKUP($D$3&amp;"_"&amp;AA$3,データシート2!$A:$SI,MATCH($R$2&amp;"_"&amp;$B101,データシート2!$A$1:$SI$1,0),0)</f>
        <v>8.1630000000000003</v>
      </c>
      <c r="AB101" s="926">
        <f>VLOOKUP($D$3&amp;"_"&amp;AB$3,データシート2!$A:$SI,MATCH($R$2&amp;"_"&amp;$B101,データシート2!$A$1:$SI$1,0),0)</f>
        <v>7.2690000000000001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11.785</v>
      </c>
      <c r="V102" s="928">
        <f>VLOOKUP($D$3&amp;"_"&amp;V$3,データシート2!$A:$SI,MATCH($R$2&amp;"_"&amp;$C102,データシート2!$A$1:$SI$1,0),0)</f>
        <v>11.087999999999999</v>
      </c>
      <c r="W102" s="928">
        <f>VLOOKUP($D$3&amp;"_"&amp;W$3,データシート2!$A:$SI,MATCH($R$2&amp;"_"&amp;$C102,データシート2!$A$1:$SI$1,0),0)</f>
        <v>10.856999999999999</v>
      </c>
      <c r="X102" s="928">
        <f>VLOOKUP($D$3&amp;"_"&amp;X$3,データシート2!$A:$SI,MATCH($R$2&amp;"_"&amp;$C102,データシート2!$A$1:$SI$1,0),0)</f>
        <v>9.9979999999999993</v>
      </c>
      <c r="Y102" s="928">
        <f>VLOOKUP($D$3&amp;"_"&amp;Y$3,データシート2!$A:$SI,MATCH($R$2&amp;"_"&amp;$C102,データシート2!$A$1:$SI$1,0),0)</f>
        <v>9.9529999999999994</v>
      </c>
      <c r="Z102" s="928">
        <f>VLOOKUP($D$3&amp;"_"&amp;Z$3,データシート2!$A:$SI,MATCH($R$2&amp;"_"&amp;$C102,データシート2!$A$1:$SI$1,0),0)</f>
        <v>9.4480000000000004</v>
      </c>
      <c r="AA102" s="928">
        <f>VLOOKUP($D$3&amp;"_"&amp;AA$3,データシート2!$A:$SI,MATCH($R$2&amp;"_"&amp;$C102,データシート2!$A$1:$SI$1,0),0)</f>
        <v>8.1630000000000003</v>
      </c>
      <c r="AB102" s="929">
        <f>VLOOKUP($D$3&amp;"_"&amp;AB$3,データシート2!$A:$SI,MATCH($R$2&amp;"_"&amp;$C102,データシート2!$A$1:$SI$1,0),0)</f>
        <v>7.2690000000000001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3.89</v>
      </c>
      <c r="S110" s="925">
        <f>VLOOKUP($D$3&amp;"_"&amp;S$3,データシート2!$A:$SI,MATCH($R$2&amp;"_"&amp;$B110,データシート2!$A$1:$SI$1,0),0)</f>
        <v>4.1399999999999997</v>
      </c>
      <c r="T110" s="925">
        <f>VLOOKUP($D$3&amp;"_"&amp;T$3,データシート2!$A:$SI,MATCH($R$2&amp;"_"&amp;$B110,データシート2!$A$1:$SI$1,0),0)</f>
        <v>4.3</v>
      </c>
      <c r="U110" s="925">
        <f>VLOOKUP($D$3&amp;"_"&amp;U$3,データシート2!$A:$SI,MATCH($R$2&amp;"_"&amp;$B110,データシート2!$A$1:$SI$1,0),0)</f>
        <v>3.9940000000000002</v>
      </c>
      <c r="V110" s="925">
        <f>VLOOKUP($D$3&amp;"_"&amp;V$3,データシート2!$A:$SI,MATCH($R$2&amp;"_"&amp;$B110,データシート2!$A$1:$SI$1,0),0)</f>
        <v>4.0599999999999996</v>
      </c>
      <c r="W110" s="925">
        <f>VLOOKUP($D$3&amp;"_"&amp;W$3,データシート2!$A:$SI,MATCH($R$2&amp;"_"&amp;$B110,データシート2!$A$1:$SI$1,0),0)</f>
        <v>3.9830000000000001</v>
      </c>
      <c r="X110" s="925">
        <f>VLOOKUP($D$3&amp;"_"&amp;X$3,データシート2!$A:$SI,MATCH($R$2&amp;"_"&amp;$B110,データシート2!$A$1:$SI$1,0),0)</f>
        <v>3.8919999999999999</v>
      </c>
      <c r="Y110" s="925">
        <f>VLOOKUP($D$3&amp;"_"&amp;Y$3,データシート2!$A:$SI,MATCH($R$2&amp;"_"&amp;$B110,データシート2!$A$1:$SI$1,0),0)</f>
        <v>3.8130000000000002</v>
      </c>
      <c r="Z110" s="925">
        <f>VLOOKUP($D$3&amp;"_"&amp;Z$3,データシート2!$A:$SI,MATCH($R$2&amp;"_"&amp;$B110,データシート2!$A$1:$SI$1,0),0)</f>
        <v>2.9780000000000002</v>
      </c>
      <c r="AA110" s="925">
        <f>VLOOKUP($D$3&amp;"_"&amp;AA$3,データシート2!$A:$SI,MATCH($R$2&amp;"_"&amp;$B110,データシート2!$A$1:$SI$1,0),0)</f>
        <v>2.7730000000000001</v>
      </c>
      <c r="AB110" s="926">
        <f>VLOOKUP($D$3&amp;"_"&amp;AB$3,データシート2!$A:$SI,MATCH($R$2&amp;"_"&amp;$B110,データシート2!$A$1:$SI$1,0),0)</f>
        <v>2.4769999999999999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3.89</v>
      </c>
      <c r="S113" s="931">
        <f>VLOOKUP($D$3&amp;"_"&amp;S$3,データシート2!$A:$SI,MATCH($R$2&amp;"_"&amp;$C113,データシート2!$A$1:$SI$1,0),0)</f>
        <v>4.1399999999999997</v>
      </c>
      <c r="T113" s="931">
        <f>VLOOKUP($D$3&amp;"_"&amp;T$3,データシート2!$A:$SI,MATCH($R$2&amp;"_"&amp;$C113,データシート2!$A$1:$SI$1,0),0)</f>
        <v>4.3</v>
      </c>
      <c r="U113" s="931">
        <f>VLOOKUP($D$3&amp;"_"&amp;U$3,データシート2!$A:$SI,MATCH($R$2&amp;"_"&amp;$C113,データシート2!$A$1:$SI$1,0),0)</f>
        <v>3.9940000000000002</v>
      </c>
      <c r="V113" s="931">
        <f>VLOOKUP($D$3&amp;"_"&amp;V$3,データシート2!$A:$SI,MATCH($R$2&amp;"_"&amp;$C113,データシート2!$A$1:$SI$1,0),0)</f>
        <v>4.0599999999999996</v>
      </c>
      <c r="W113" s="931">
        <f>VLOOKUP($D$3&amp;"_"&amp;W$3,データシート2!$A:$SI,MATCH($R$2&amp;"_"&amp;$C113,データシート2!$A$1:$SI$1,0),0)</f>
        <v>3.9830000000000001</v>
      </c>
      <c r="X113" s="931">
        <f>VLOOKUP($D$3&amp;"_"&amp;X$3,データシート2!$A:$SI,MATCH($R$2&amp;"_"&amp;$C113,データシート2!$A$1:$SI$1,0),0)</f>
        <v>3.8919999999999999</v>
      </c>
      <c r="Y113" s="931">
        <f>VLOOKUP($D$3&amp;"_"&amp;Y$3,データシート2!$A:$SI,MATCH($R$2&amp;"_"&amp;$C113,データシート2!$A$1:$SI$1,0),0)</f>
        <v>3.8130000000000002</v>
      </c>
      <c r="Z113" s="931">
        <f>VLOOKUP($D$3&amp;"_"&amp;Z$3,データシート2!$A:$SI,MATCH($R$2&amp;"_"&amp;$C113,データシート2!$A$1:$SI$1,0),0)</f>
        <v>2.9780000000000002</v>
      </c>
      <c r="AA113" s="931">
        <f>VLOOKUP($D$3&amp;"_"&amp;AA$3,データシート2!$A:$SI,MATCH($R$2&amp;"_"&amp;$C113,データシート2!$A$1:$SI$1,0),0)</f>
        <v>2.7730000000000001</v>
      </c>
      <c r="AB113" s="932">
        <f>VLOOKUP($D$3&amp;"_"&amp;AB$3,データシート2!$A:$SI,MATCH($R$2&amp;"_"&amp;$C113,データシート2!$A$1:$SI$1,0),0)</f>
        <v>2.4769999999999999</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25.175999999999998</v>
      </c>
      <c r="S114" s="925">
        <f>VLOOKUP($D$3&amp;"_"&amp;S$3,データシート2!$A:$SI,MATCH($R$2&amp;"_"&amp;$B114,データシート2!$A$1:$SI$1,0),0)</f>
        <v>25.533999999999999</v>
      </c>
      <c r="T114" s="925">
        <f>VLOOKUP($D$3&amp;"_"&amp;T$3,データシート2!$A:$SI,MATCH($R$2&amp;"_"&amp;$B114,データシート2!$A$1:$SI$1,0),0)</f>
        <v>25.405999999999999</v>
      </c>
      <c r="U114" s="925">
        <f>VLOOKUP($D$3&amp;"_"&amp;U$3,データシート2!$A:$SI,MATCH($R$2&amp;"_"&amp;$B114,データシート2!$A$1:$SI$1,0),0)</f>
        <v>26.356999999999999</v>
      </c>
      <c r="V114" s="925">
        <f>VLOOKUP($D$3&amp;"_"&amp;V$3,データシート2!$A:$SI,MATCH($R$2&amp;"_"&amp;$B114,データシート2!$A$1:$SI$1,0),0)</f>
        <v>23.123000000000001</v>
      </c>
      <c r="W114" s="925">
        <f>VLOOKUP($D$3&amp;"_"&amp;W$3,データシート2!$A:$SI,MATCH($R$2&amp;"_"&amp;$B114,データシート2!$A$1:$SI$1,0),0)</f>
        <v>23.241</v>
      </c>
      <c r="X114" s="925">
        <f>VLOOKUP($D$3&amp;"_"&amp;X$3,データシート2!$A:$SI,MATCH($R$2&amp;"_"&amp;$B114,データシート2!$A$1:$SI$1,0),0)</f>
        <v>23.591000000000001</v>
      </c>
      <c r="Y114" s="925">
        <f>VLOOKUP($D$3&amp;"_"&amp;Y$3,データシート2!$A:$SI,MATCH($R$2&amp;"_"&amp;$B114,データシート2!$A$1:$SI$1,0),0)</f>
        <v>23.143999999999998</v>
      </c>
      <c r="Z114" s="925">
        <f>VLOOKUP($D$3&amp;"_"&amp;Z$3,データシート2!$A:$SI,MATCH($R$2&amp;"_"&amp;$B114,データシート2!$A$1:$SI$1,0),0)</f>
        <v>21.991</v>
      </c>
      <c r="AA114" s="925">
        <f>VLOOKUP($D$3&amp;"_"&amp;AA$3,データシート2!$A:$SI,MATCH($R$2&amp;"_"&amp;$B114,データシート2!$A$1:$SI$1,0),0)</f>
        <v>21.734000000000002</v>
      </c>
      <c r="AB114" s="926">
        <f>VLOOKUP($D$3&amp;"_"&amp;AB$3,データシート2!$A:$SI,MATCH($R$2&amp;"_"&amp;$B114,データシート2!$A$1:$SI$1,0),0)</f>
        <v>20.913</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25.175999999999998</v>
      </c>
      <c r="S115" s="928">
        <f>VLOOKUP($D$3&amp;"_"&amp;S$3,データシート2!$A:$SI,MATCH($R$2&amp;"_"&amp;$C115,データシート2!$A$1:$SI$1,0),0)</f>
        <v>25.533999999999999</v>
      </c>
      <c r="T115" s="928">
        <f>VLOOKUP($D$3&amp;"_"&amp;T$3,データシート2!$A:$SI,MATCH($R$2&amp;"_"&amp;$C115,データシート2!$A$1:$SI$1,0),0)</f>
        <v>25.405999999999999</v>
      </c>
      <c r="U115" s="928">
        <f>VLOOKUP($D$3&amp;"_"&amp;U$3,データシート2!$A:$SI,MATCH($R$2&amp;"_"&amp;$C115,データシート2!$A$1:$SI$1,0),0)</f>
        <v>26.356999999999999</v>
      </c>
      <c r="V115" s="928">
        <f>VLOOKUP($D$3&amp;"_"&amp;V$3,データシート2!$A:$SI,MATCH($R$2&amp;"_"&amp;$C115,データシート2!$A$1:$SI$1,0),0)</f>
        <v>23.123000000000001</v>
      </c>
      <c r="W115" s="928">
        <f>VLOOKUP($D$3&amp;"_"&amp;W$3,データシート2!$A:$SI,MATCH($R$2&amp;"_"&amp;$C115,データシート2!$A$1:$SI$1,0),0)</f>
        <v>23.241</v>
      </c>
      <c r="X115" s="928">
        <f>VLOOKUP($D$3&amp;"_"&amp;X$3,データシート2!$A:$SI,MATCH($R$2&amp;"_"&amp;$C115,データシート2!$A$1:$SI$1,0),0)</f>
        <v>23.591000000000001</v>
      </c>
      <c r="Y115" s="928">
        <f>VLOOKUP($D$3&amp;"_"&amp;Y$3,データシート2!$A:$SI,MATCH($R$2&amp;"_"&amp;$C115,データシート2!$A$1:$SI$1,0),0)</f>
        <v>23.143999999999998</v>
      </c>
      <c r="Z115" s="928">
        <f>VLOOKUP($D$3&amp;"_"&amp;Z$3,データシート2!$A:$SI,MATCH($R$2&amp;"_"&amp;$C115,データシート2!$A$1:$SI$1,0),0)</f>
        <v>21.991</v>
      </c>
      <c r="AA115" s="928">
        <f>VLOOKUP($D$3&amp;"_"&amp;AA$3,データシート2!$A:$SI,MATCH($R$2&amp;"_"&amp;$C115,データシート2!$A$1:$SI$1,0),0)</f>
        <v>21.734000000000002</v>
      </c>
      <c r="AB115" s="929">
        <f>VLOOKUP($D$3&amp;"_"&amp;AB$3,データシート2!$A:$SI,MATCH($R$2&amp;"_"&amp;$C115,データシート2!$A$1:$SI$1,0),0)</f>
        <v>20.913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10.641999999999999</v>
      </c>
      <c r="S137" s="925">
        <f>VLOOKUP($D$3&amp;"_"&amp;S$3,データシート2!$A:$SI,MATCH($R$2&amp;"_"&amp;$B137,データシート2!$A$1:$SI$1,0),0)</f>
        <v>11.212999999999999</v>
      </c>
      <c r="T137" s="925">
        <f>VLOOKUP($D$3&amp;"_"&amp;T$3,データシート2!$A:$SI,MATCH($R$2&amp;"_"&amp;$B137,データシート2!$A$1:$SI$1,0),0)</f>
        <v>11.395</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10.641999999999999</v>
      </c>
      <c r="S138" s="950">
        <f>VLOOKUP($D$3&amp;"_"&amp;S$3,データシート2!$A:$SI,MATCH($R$2&amp;"_"&amp;$C138,データシート2!$A$1:$SI$1,0),0)</f>
        <v>11.212999999999999</v>
      </c>
      <c r="T138" s="950">
        <f>VLOOKUP($D$3&amp;"_"&amp;T$3,データシート2!$A:$SI,MATCH($R$2&amp;"_"&amp;$C138,データシート2!$A$1:$SI$1,0),0)</f>
        <v>11.395</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2025-03-04T09:44:34Z</dcterms:created>
  <dcterms:modified xsi:type="dcterms:W3CDTF">2025-03-04T09:44:35Z</dcterms:modified>
  <cp:category/>
  <cp:contentStatus/>
</cp:coreProperties>
</file>