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E8EC18-0F21-4B61-89A6-EA36E0C02B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<sst xmlns="http://schemas.openxmlformats.org/spreadsheetml/2006/main" count="16780" uniqueCount="2516">
  <si>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</si>
  <si>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</si>
  <si>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</si>
  <si>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</si>
  <si>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</si>
  <si>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</si>
  <si>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</si>
  <si>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</si>
  <si>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</si>
  <si>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</si>
  <si>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</si>
  <si>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</si>
  <si>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</si>
  <si>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</si>
  <si>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</si>
  <si>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</si>
  <si>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</si>
  <si>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</si>
  <si>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</si>
  <si>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</si>
  <si>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</si>
  <si>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</si>
  <si>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</si>
  <si>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</si>
  <si>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</si>
  <si>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</si>
  <si>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</si>
  <si>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</si>
  <si>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</si>
  <si>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</si>
  <si>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</si>
  <si>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</si>
  <si>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</si>
  <si>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</si>
  <si>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</si>
  <si>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</si>
  <si>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</si>
  <si>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</si>
  <si>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</si>
  <si>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</si>
  <si>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</si>
  <si>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</si>
  <si>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</si>
  <si>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</si>
  <si>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</si>
  <si>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</si>
  <si>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</si>
  <si>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</si>
  <si>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</si>
  <si>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</si>
  <si>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</si>
  <si>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</si>
  <si>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</si>
  <si>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</si>
  <si>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</si>
  <si>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</si>
  <si>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</si>
  <si>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</si>
  <si>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</si>
  <si>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</si>
  <si>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</si>
  <si>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</si>
  <si>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</si>
  <si>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</si>
  <si>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</si>
  <si>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</si>
  <si>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</si>
  <si>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</si>
  <si>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</si>
  <si>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</si>
  <si>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</si>
  <si>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</si>
  <si>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</si>
  <si>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</si>
  <si>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</si>
  <si>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</si>
  <si>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</si>
  <si>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</si>
  <si>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</si>
  <si>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</si>
  <si>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</si>
  <si>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</si>
  <si>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</si>
  <si>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</si>
  <si>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</si>
  <si>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</si>
  <si>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</si>
  <si>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</si>
  <si>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</si>
  <si>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</si>
  <si>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</si>
  <si>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</si>
  <si>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</si>
  <si>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</si>
  <si>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</si>
  <si>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</si>
  <si>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</si>
  <si>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</si>
  <si>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</si>
  <si>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</si>
  <si>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</si>
  <si>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</si>
  <si>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</si>
  <si>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</si>
  <si>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</si>
  <si>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</si>
  <si>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</si>
  <si>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</si>
  <si>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</si>
  <si>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</si>
  <si>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</si>
  <si>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</si>
  <si>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</si>
  <si>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</si>
  <si>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</si>
  <si>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</si>
  <si>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</si>
  <si>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</si>
  <si>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</si>
  <si>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</si>
  <si>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</si>
  <si>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</si>
  <si>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</si>
  <si>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</si>
  <si>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</si>
  <si>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</si>
  <si>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</si>
  <si>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</si>
  <si>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</si>
  <si>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</si>
  <si>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</si>
  <si>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</si>
  <si>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</si>
  <si>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</si>
  <si>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</si>
  <si>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</si>
  <si>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</si>
  <si>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</si>
  <si>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</si>
  <si>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</si>
  <si>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</si>
  <si>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</si>
  <si>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</si>
  <si>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</si>
  <si>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</si>
  <si>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</si>
  <si>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</si>
  <si>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</si>
  <si>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</si>
  <si>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</si>
  <si>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</si>
  <si>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</si>
  <si>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</si>
  <si>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</si>
  <si>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</si>
  <si>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</si>
  <si>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</si>
  <si>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</si>
  <si>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</si>
  <si>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</si>
  <si>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</si>
  <si>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</si>
  <si>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</si>
  <si>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</si>
  <si>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</si>
  <si>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</si>
  <si>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</si>
  <si>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</si>
  <si>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</si>
  <si>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</si>
  <si>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</si>
  <si>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</si>
  <si>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</si>
  <si>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</si>
  <si>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</si>
  <si>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</si>
  <si>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</si>
  <si>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</si>
  <si>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</si>
  <si>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</si>
  <si>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</si>
  <si>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</si>
  <si>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</si>
  <si>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</si>
  <si>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</si>
  <si>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</si>
  <si>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</si>
  <si>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</si>
  <si>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</si>
  <si>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</si>
  <si>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</si>
  <si>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</si>
  <si>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</si>
  <si>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</si>
  <si>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</si>
  <si>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</si>
  <si>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</si>
  <si>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</si>
  <si>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</si>
  <si>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</si>
  <si>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</si>
  <si>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</si>
  <si>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</si>
  <si>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</si>
  <si>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</si>
  <si>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</si>
  <si>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</si>
  <si>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</si>
  <si>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</si>
  <si>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</si>
  <si>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</si>
  <si>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</si>
  <si>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</si>
  <si>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</si>
  <si>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</si>
  <si>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</si>
  <si>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</si>
  <si>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</si>
  <si>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</si>
  <si>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</si>
  <si>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</si>
  <si>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</si>
  <si>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</si>
  <si>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</si>
  <si>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</si>
  <si>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</si>
  <si>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</si>
  <si>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</si>
  <si>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</si>
  <si>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</si>
  <si>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</si>
  <si>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</si>
  <si>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</si>
  <si>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</si>
  <si>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</si>
  <si>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</si>
  <si>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</si>
  <si>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</si>
  <si>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</si>
  <si>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</si>
  <si>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</si>
  <si>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</si>
  <si>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</si>
  <si>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</si>
  <si>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</si>
  <si>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</si>
  <si>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</si>
  <si>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</si>
  <si>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</si>
  <si>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</si>
  <si>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</si>
  <si>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</si>
  <si>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</si>
  <si>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</si>
  <si>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</si>
  <si>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</si>
  <si>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</si>
  <si>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</si>
  <si>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</si>
  <si>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</si>
  <si>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</si>
  <si>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</si>
  <si>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</si>
  <si>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</si>
  <si>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</si>
  <si>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</si>
  <si>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</si>
  <si>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</si>
  <si>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</si>
  <si>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</si>
  <si>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</si>
  <si>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</si>
  <si>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</si>
  <si>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</si>
  <si>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</si>
  <si>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</si>
  <si>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</si>
  <si>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</si>
  <si>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</si>
  <si>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</si>
  <si>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</si>
  <si>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</si>
  <si>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</si>
  <si>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</si>
  <si>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</si>
  <si>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</si>
  <si>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</si>
  <si>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</si>
  <si>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</si>
  <si>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</si>
  <si>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</si>
  <si>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</si>
  <si>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</si>
  <si>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</si>
  <si>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</si>
  <si>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</si>
  <si>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</si>
  <si>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</si>
  <si>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</si>
  <si>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</si>
  <si>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</si>
  <si>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</si>
  <si>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</si>
  <si>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</si>
  <si>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</si>
  <si>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</si>
  <si>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</si>
  <si>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</si>
  <si>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</si>
  <si>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</si>
  <si>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</si>
  <si>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</si>
  <si>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</si>
  <si>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</si>
  <si>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</si>
  <si>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</si>
  <si>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</si>
  <si>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</si>
  <si>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</si>
  <si>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</si>
  <si>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</si>
  <si>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</si>
  <si>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</si>
  <si>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</si>
  <si>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</si>
  <si>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</si>
  <si>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</si>
  <si>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</si>
  <si>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</si>
  <si>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</si>
  <si>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</si>
  <si>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</si>
  <si>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</si>
  <si>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</si>
  <si>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</si>
  <si>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</si>
  <si>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</si>
  <si>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</si>
  <si>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</si>
  <si>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</si>
  <si>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</si>
  <si>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</si>
  <si>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</si>
  <si>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</si>
  <si>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</si>
  <si>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</si>
  <si>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</si>
  <si>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</si>
  <si>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</si>
  <si>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</si>
  <si>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</si>
  <si>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</si>
  <si>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</si>
  <si>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</si>
  <si>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</si>
  <si>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</si>
  <si>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</si>
  <si>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</si>
  <si>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</si>
  <si>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</si>
  <si>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</si>
  <si>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</si>
  <si>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</si>
  <si>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</si>
  <si>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</si>
  <si>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</si>
  <si>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</si>
  <si>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</si>
  <si>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</si>
  <si>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</si>
  <si>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</si>
  <si>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</si>
  <si>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</si>
  <si>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</si>
  <si>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</si>
  <si>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</si>
  <si>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</si>
  <si>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</si>
  <si>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</si>
  <si>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</si>
  <si>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</si>
  <si>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</si>
  <si>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</si>
  <si>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</si>
  <si>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</si>
  <si>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</si>
  <si>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</si>
  <si>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</si>
  <si>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</si>
  <si>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</si>
  <si>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</si>
  <si>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</si>
  <si>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</si>
  <si>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</si>
  <si>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</si>
  <si>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</si>
  <si>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</si>
  <si>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</si>
  <si>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</si>
  <si>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</si>
  <si>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</si>
  <si>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</si>
  <si>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</si>
  <si>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</si>
  <si>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</si>
  <si>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</si>
  <si>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</si>
  <si>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</si>
  <si>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</si>
  <si>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</si>
  <si>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</si>
  <si>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</si>
  <si>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</si>
  <si>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</si>
  <si>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</si>
  <si>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</si>
  <si>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</si>
  <si>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</si>
  <si>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</si>
  <si>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</si>
  <si>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</si>
  <si>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</si>
  <si>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</si>
  <si>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</si>
  <si>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</si>
  <si>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</si>
  <si>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</si>
  <si>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</si>
  <si>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</si>
  <si>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</si>
  <si>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</si>
  <si>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</si>
  <si>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</si>
  <si>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</si>
  <si>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</si>
  <si>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</si>
  <si>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</si>
  <si>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</si>
  <si>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</si>
  <si>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</si>
  <si>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</si>
  <si>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</si>
  <si>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</si>
  <si>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</si>
  <si>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</si>
  <si>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</si>
  <si>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</si>
  <si>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</si>
  <si>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</si>
  <si>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</si>
  <si>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</si>
  <si>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</si>
  <si>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</si>
  <si>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</si>
  <si>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</si>
  <si>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</si>
  <si>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</si>
  <si>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</si>
  <si>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</si>
  <si>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</si>
  <si>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</si>
  <si>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</si>
  <si>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</si>
  <si>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</si>
  <si>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</si>
  <si>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</si>
  <si>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</si>
  <si>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</si>
  <si>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</si>
  <si>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</si>
  <si>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</si>
  <si>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</si>
  <si>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</si>
  <si>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</si>
  <si>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</si>
  <si>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</si>
  <si>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</si>
  <si>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</si>
  <si>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</si>
  <si>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</si>
  <si>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</si>
  <si>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</si>
  <si>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</si>
  <si>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</si>
  <si>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</si>
  <si>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</si>
  <si>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</si>
  <si>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</si>
  <si>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</si>
  <si>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</si>
  <si>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</si>
  <si>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</si>
  <si>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</si>
  <si>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</si>
  <si>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</si>
  <si>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</si>
  <si>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</si>
  <si>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</si>
  <si>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</si>
  <si>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</si>
  <si>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</si>
  <si>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</si>
  <si>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</si>
  <si>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</si>
  <si>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</si>
  <si>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</si>
  <si>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</si>
  <si>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</si>
  <si>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</si>
  <si>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</si>
  <si>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</si>
  <si>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</si>
  <si>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</si>
  <si>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</si>
  <si>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</si>
  <si>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</si>
  <si>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</si>
  <si>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</si>
  <si>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</si>
  <si>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</si>
  <si>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</si>
  <si>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</si>
  <si>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</si>
  <si>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</si>
  <si>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</si>
  <si>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</si>
  <si>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</si>
  <si>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</si>
  <si>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</si>
  <si>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</si>
  <si>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</si>
  <si>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</si>
  <si>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</si>
  <si>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</si>
  <si>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</si>
  <si>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</si>
  <si>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</si>
  <si>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</si>
  <si>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</si>
  <si>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</si>
  <si>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</si>
  <si>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</si>
  <si>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</si>
  <si>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</si>
  <si>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</si>
  <si>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</si>
  <si>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</si>
  <si>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</si>
  <si>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</si>
  <si>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</si>
  <si>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</si>
  <si>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</si>
  <si>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</si>
  <si>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</si>
  <si>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</si>
  <si>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</si>
  <si>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</si>
  <si>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</si>
  <si>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</si>
  <si>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</si>
  <si>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</si>
  <si>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</si>
  <si>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</si>
  <si>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</si>
  <si>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</si>
  <si>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</si>
  <si>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</si>
  <si>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</si>
  <si>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</si>
  <si>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</si>
  <si>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</si>
  <si>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</si>
  <si>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</si>
  <si>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</si>
  <si>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</si>
  <si>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</si>
  <si>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</si>
  <si>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</si>
  <si>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</si>
  <si>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</si>
  <si>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</si>
  <si>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</si>
  <si>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</si>
  <si>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</si>
  <si>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</si>
  <si>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</si>
  <si>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</si>
  <si>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</si>
  <si>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</si>
  <si>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</si>
  <si>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</si>
  <si>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</si>
  <si>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</si>
  <si>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</si>
  <si>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</si>
  <si>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</si>
  <si>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</si>
  <si>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</si>
  <si>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</si>
  <si>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</si>
  <si>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</si>
  <si>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</si>
  <si>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</si>
  <si>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</si>
  <si>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</si>
  <si>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</si>
  <si>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</si>
  <si>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</si>
  <si>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</si>
  <si>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</si>
  <si>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</si>
  <si>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</si>
  <si>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</si>
  <si>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</si>
  <si>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</si>
  <si>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</si>
  <si>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</si>
  <si>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</si>
  <si>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</si>
  <si>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</si>
  <si>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</si>
  <si>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</si>
  <si>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</si>
  <si>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</si>
  <si>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</si>
  <si>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</si>
  <si>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</si>
  <si>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</si>
  <si>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</si>
  <si>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</si>
  <si>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</si>
  <si>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</si>
  <si>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</si>
  <si>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</si>
  <si>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</si>
  <si>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</si>
  <si>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</si>
  <si>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</si>
  <si>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</si>
  <si>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</si>
  <si>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</si>
  <si>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</si>
  <si>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</si>
  <si>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</si>
  <si>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</si>
  <si>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</si>
  <si>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</si>
  <si>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</si>
  <si>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</si>
  <si>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</si>
  <si>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</si>
  <si>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</si>
  <si>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</si>
  <si>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</si>
  <si>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</si>
  <si>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</si>
  <si>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</si>
  <si>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</si>
  <si>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</si>
  <si>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</si>
  <si>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</si>
  <si>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</si>
  <si>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</si>
  <si>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</si>
  <si>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</si>
  <si>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</si>
  <si>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</si>
  <si>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</si>
  <si>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</si>
  <si>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</si>
  <si>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</si>
  <si>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</si>
  <si>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</si>
  <si>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</si>
  <si>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</si>
  <si>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</si>
  <si>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</si>
  <si>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</si>
  <si>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</si>
  <si>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</si>
  <si>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</si>
  <si>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</si>
  <si>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</si>
  <si>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</si>
  <si>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</si>
  <si>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</si>
  <si>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</si>
  <si>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</si>
  <si>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</si>
  <si>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</si>
  <si>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</si>
  <si>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</si>
  <si>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</si>
  <si>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</si>
  <si>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</si>
  <si>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</si>
  <si>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</si>
  <si>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</si>
  <si>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</si>
  <si>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</si>
  <si>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</si>
  <si>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</si>
  <si>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</si>
  <si>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</si>
  <si>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</si>
  <si>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</si>
  <si>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</si>
  <si>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</si>
  <si>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</si>
  <si>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</si>
  <si>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</si>
  <si>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</si>
  <si>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</si>
  <si>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</si>
  <si>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</si>
  <si>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</si>
  <si>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</si>
  <si>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</si>
  <si>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</si>
  <si>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</si>
  <si>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</si>
  <si>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</si>
  <si>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</si>
  <si>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</si>
  <si>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</si>
  <si>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</si>
  <si>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</si>
  <si>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</si>
  <si>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</si>
  <si>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</si>
  <si>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</si>
  <si>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</si>
  <si>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</si>
  <si>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</si>
  <si>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</si>
  <si>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</si>
  <si>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</si>
  <si>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</si>
  <si>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</si>
  <si>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</si>
  <si>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</si>
  <si>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</si>
  <si>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</si>
  <si>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</si>
  <si>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</si>
  <si>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</si>
  <si>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</si>
  <si>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</si>
  <si>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</si>
  <si>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</si>
  <si>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</si>
  <si>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</si>
  <si>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</si>
  <si>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</si>
  <si>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</si>
  <si>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</si>
  <si>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</si>
  <si>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</si>
  <si>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</si>
  <si>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</si>
  <si>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</si>
  <si>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</si>
  <si>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</si>
  <si>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</si>
  <si>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</si>
  <si>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</si>
  <si>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</si>
  <si>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</si>
  <si>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</si>
  <si>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</si>
  <si>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</si>
  <si>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</si>
  <si>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</si>
  <si>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</si>
  <si>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</si>
  <si>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</si>
  <si>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</si>
  <si>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</si>
  <si>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</si>
  <si>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</si>
  <si>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</si>
  <si>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</si>
  <si>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</si>
  <si>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</si>
  <si>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</si>
  <si>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</si>
  <si>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</si>
  <si>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</si>
  <si>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</si>
  <si>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</si>
  <si>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</si>
  <si>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</si>
  <si>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</si>
  <si>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</si>
  <si>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</si>
  <si>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</si>
  <si>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</si>
  <si>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</si>
  <si>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</si>
  <si>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</si>
  <si>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</si>
  <si>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</si>
  <si>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</si>
  <si>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</si>
  <si>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</si>
  <si>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</si>
  <si>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</si>
  <si>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</si>
  <si>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</si>
  <si>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</si>
  <si>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</si>
  <si>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</si>
  <si>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</si>
  <si>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</si>
  <si>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</si>
  <si>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</si>
  <si>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</si>
  <si>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</si>
  <si>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</si>
  <si>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</si>
  <si>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</si>
  <si>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</si>
  <si>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</si>
  <si>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</si>
  <si>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</si>
  <si>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</si>
  <si>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</si>
  <si>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</si>
  <si>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</si>
  <si>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</si>
  <si>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</si>
  <si>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</si>
  <si>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</si>
  <si>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</si>
  <si>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</si>
  <si>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</si>
  <si>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</si>
  <si>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</si>
  <si>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</si>
  <si>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</si>
  <si>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</si>
  <si>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</si>
  <si>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</si>
  <si>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</si>
  <si>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</si>
  <si>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</si>
  <si>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</si>
  <si>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</si>
  <si>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</si>
  <si>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</si>
  <si>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</si>
  <si>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</si>
  <si>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</si>
  <si>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</si>
  <si>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</si>
  <si>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</si>
  <si>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</si>
  <si>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</si>
  <si>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</si>
  <si>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</si>
  <si>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</si>
  <si>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</si>
  <si>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</si>
  <si>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</si>
  <si>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</si>
  <si>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</si>
  <si>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</si>
  <si>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</si>
  <si>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</si>
  <si>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</si>
  <si>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</si>
  <si>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</si>
  <si>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</si>
  <si>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</si>
  <si>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</si>
  <si>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</si>
  <si>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</si>
  <si>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</si>
  <si>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</si>
  <si>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</si>
  <si>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</si>
  <si>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</si>
  <si>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</si>
  <si>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</si>
  <si>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</si>
  <si>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</si>
  <si>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</si>
  <si>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</si>
  <si>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</si>
  <si>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</si>
  <si>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</si>
  <si>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</si>
  <si>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</si>
  <si>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</si>
  <si>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</si>
  <si>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</si>
  <si>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</si>
  <si>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</si>
  <si>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</si>
  <si>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</si>
  <si>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</si>
  <si>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</si>
  <si>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</si>
  <si>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</si>
  <si>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</si>
  <si>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</si>
  <si>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</si>
  <si>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</si>
  <si>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</si>
  <si>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</si>
  <si>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</si>
  <si>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</si>
  <si>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</si>
  <si>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</si>
  <si>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</si>
  <si>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</si>
  <si>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</si>
  <si>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</si>
  <si>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</si>
  <si>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</si>
  <si>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</si>
  <si>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</si>
  <si>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</si>
  <si>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</si>
  <si>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</si>
  <si>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</si>
  <si>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</si>
  <si>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</si>
  <si>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</si>
  <si>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</si>
  <si>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</si>
  <si>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</si>
  <si>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</si>
  <si>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</si>
  <si>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</si>
  <si>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</si>
  <si>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</si>
  <si>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</si>
  <si>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</si>
  <si>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</si>
  <si>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</si>
  <si>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</si>
  <si>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</si>
  <si>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</si>
  <si>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</si>
  <si>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</si>
  <si>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</si>
  <si>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</si>
  <si>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</si>
  <si>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</si>
  <si>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</si>
  <si>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</si>
  <si>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</si>
  <si>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</si>
  <si>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</si>
  <si>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</si>
  <si>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</si>
  <si>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</si>
  <si>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</si>
  <si>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</si>
  <si>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</si>
  <si>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</si>
  <si>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</si>
  <si>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</si>
  <si>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</si>
  <si>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</si>
  <si>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</si>
  <si>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</si>
  <si>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</si>
  <si>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</si>
  <si>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</si>
  <si>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</si>
  <si>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</si>
  <si>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</si>
  <si>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</si>
  <si>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</si>
  <si>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</si>
  <si>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</si>
  <si>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</si>
  <si>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</si>
  <si>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</si>
  <si>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</si>
  <si>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</si>
  <si>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</si>
  <si>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</si>
  <si>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</si>
  <si>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</si>
  <si>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</si>
  <si>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</si>
  <si>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</si>
  <si>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</si>
  <si>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</si>
  <si>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</si>
  <si>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</si>
  <si>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</si>
  <si>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</si>
  <si>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</si>
  <si>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</si>
  <si>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</si>
  <si>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</si>
  <si>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</si>
  <si>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</si>
  <si>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</si>
  <si>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</si>
  <si>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</si>
  <si>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</si>
  <si>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</si>
  <si>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</si>
  <si>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</si>
  <si>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</si>
  <si>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</si>
  <si>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</si>
  <si>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</si>
  <si>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</si>
  <si>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</si>
  <si>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</si>
  <si>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</si>
  <si>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</si>
  <si>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</si>
  <si>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</si>
  <si>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</si>
  <si>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</si>
  <si>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</si>
  <si>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</si>
  <si>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</si>
  <si>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</si>
  <si>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</si>
  <si>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</si>
  <si>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</si>
  <si>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</si>
  <si>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</si>
  <si>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</si>
  <si>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</si>
  <si>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</si>
  <si>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</si>
  <si>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</si>
  <si>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</si>
  <si>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</si>
  <si>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</si>
  <si>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</si>
  <si>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</si>
  <si>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</si>
  <si>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</si>
  <si>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</si>
  <si>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</si>
  <si>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</si>
  <si>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</si>
  <si>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</si>
  <si>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</si>
  <si>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</si>
  <si>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</si>
  <si>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</si>
  <si>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</si>
  <si>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</si>
  <si>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</si>
  <si>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</si>
  <si>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</si>
  <si>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</si>
  <si>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</si>
  <si>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</si>
  <si>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</si>
  <si>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</si>
  <si>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</si>
  <si>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</si>
  <si>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</si>
  <si>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</si>
  <si>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</si>
  <si>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</si>
  <si>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</si>
  <si>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</si>
  <si>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</si>
  <si>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</si>
  <si>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</si>
  <si>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</si>
  <si>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</si>
  <si>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</si>
  <si>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</si>
  <si>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</si>
  <si>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</si>
  <si>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</si>
  <si>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</si>
  <si>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</si>
  <si>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</si>
  <si>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</si>
  <si>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</si>
  <si>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</si>
  <si>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</si>
  <si>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</si>
  <si>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</si>
  <si>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</si>
  <si>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</si>
  <si>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</si>
  <si>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</si>
  <si>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</si>
  <si>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</si>
  <si>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</si>
  <si>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</si>
  <si>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</si>
  <si>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</si>
  <si>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</si>
  <si>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</si>
  <si>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</si>
  <si>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</si>
  <si>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</si>
  <si>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</si>
  <si>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</si>
  <si>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</si>
  <si>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</si>
  <si>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</si>
  <si>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</si>
  <si>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</si>
  <si>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</si>
  <si>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</si>
  <si>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</si>
  <si>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</si>
  <si>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</si>
  <si>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</si>
  <si>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</si>
  <si>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</si>
  <si>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</si>
  <si>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</si>
  <si>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</si>
  <si>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</si>
  <si>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</si>
  <si>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</si>
  <si>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</si>
  <si>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</si>
  <si>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</si>
  <si>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</si>
  <si>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</si>
  <si>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</si>
  <si>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</si>
  <si>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</si>
  <si>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</si>
  <si>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</si>
  <si>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</si>
  <si>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</si>
  <si>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</si>
  <si>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</si>
  <si>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</si>
  <si>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</si>
  <si>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</si>
  <si>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</si>
  <si>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</si>
  <si>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</si>
  <si>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</si>
  <si>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</si>
  <si>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</si>
  <si>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</si>
  <si>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</si>
  <si>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</si>
  <si>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</si>
  <si>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</si>
  <si>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</si>
  <si>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</si>
  <si>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</si>
  <si>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</si>
  <si>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</si>
  <si>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</si>
  <si>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</si>
  <si>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</si>
  <si>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</si>
  <si>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</si>
  <si>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</si>
  <si>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</si>
  <si>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</si>
  <si>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</si>
  <si>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</si>
  <si>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</si>
  <si>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</si>
  <si>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</si>
  <si>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</si>
  <si>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</si>
  <si>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</si>
  <si>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</si>
  <si>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</si>
  <si>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</si>
  <si>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</si>
  <si>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</si>
  <si>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</si>
  <si>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</si>
  <si>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</si>
  <si>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</si>
  <si>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</si>
  <si>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</si>
  <si>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</si>
  <si>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</si>
  <si>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</si>
  <si>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</si>
  <si>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</si>
  <si>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</si>
  <si>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</si>
  <si>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</si>
  <si>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</si>
  <si>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</si>
  <si>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</si>
  <si>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</si>
  <si>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</si>
  <si>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</si>
  <si>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</si>
  <si>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</si>
  <si>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</si>
  <si>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</si>
  <si>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</si>
  <si>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</si>
  <si>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</si>
  <si>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</si>
  <si>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</si>
  <si>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</si>
  <si>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</si>
  <si>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</si>
  <si>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</si>
  <si>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</si>
  <si>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</si>
  <si>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</si>
  <si>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</si>
  <si>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</si>
  <si>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</si>
  <si>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</si>
  <si>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</si>
  <si>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</si>
  <si>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</si>
  <si>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</si>
  <si>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</si>
  <si>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</si>
  <si>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</si>
  <si>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</si>
  <si>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</si>
  <si>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</si>
  <si>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</si>
  <si>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</si>
  <si>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</si>
  <si>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</si>
  <si>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</si>
  <si>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</si>
  <si>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</si>
  <si>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</si>
  <si>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</si>
  <si>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</si>
  <si>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</si>
  <si>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</si>
  <si>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</si>
  <si>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</si>
  <si>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</si>
  <si>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</si>
  <si>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</si>
  <si>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</si>
  <si>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</si>
  <si>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</si>
  <si>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</si>
  <si>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</si>
  <si>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</si>
  <si>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</si>
  <si>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</si>
  <si>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</si>
  <si>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</si>
  <si>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</si>
  <si>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</si>
  <si>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</si>
  <si>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</si>
  <si>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</si>
  <si>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</si>
  <si>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</si>
  <si>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</si>
  <si>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</si>
  <si>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</si>
  <si>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</si>
  <si>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</si>
  <si>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</si>
  <si>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</si>
  <si>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</si>
  <si>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</si>
  <si>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</si>
  <si>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</si>
  <si>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</si>
  <si>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</si>
  <si>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</si>
  <si>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</si>
  <si>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</si>
  <si>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</si>
  <si>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</si>
  <si>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</si>
  <si>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</si>
  <si>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</si>
  <si>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</si>
  <si>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</si>
  <si>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</si>
  <si>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</si>
  <si>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</si>
  <si>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</si>
  <si>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</si>
  <si>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</si>
  <si>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</si>
  <si>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</si>
  <si>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</si>
  <si>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</si>
  <si>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</si>
  <si>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</si>
  <si>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</si>
  <si>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</si>
  <si>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</si>
  <si>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</si>
  <si>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</si>
  <si>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</si>
  <si>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</si>
  <si>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</si>
  <si>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</si>
  <si>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</si>
  <si>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</si>
  <si>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</si>
  <si>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</si>
  <si>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</si>
  <si>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</si>
  <si>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</si>
  <si>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</si>
  <si>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</si>
  <si>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</si>
  <si>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</si>
  <si>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</si>
  <si>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</si>
  <si>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</si>
  <si>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</si>
  <si>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</si>
  <si>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</si>
  <si>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</si>
  <si>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</si>
  <si>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</si>
  <si>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</si>
  <si>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</si>
  <si>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</si>
  <si>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</si>
  <si>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</si>
  <si>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</si>
  <si>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</si>
  <si>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</si>
  <si>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</si>
  <si>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</si>
  <si>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</si>
  <si>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</si>
  <si>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</si>
  <si>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</si>
  <si>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</si>
  <si>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</si>
  <si>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</si>
  <si>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</si>
  <si>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</si>
  <si>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</si>
  <si>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</si>
  <si>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</si>
  <si>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</si>
  <si>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</si>
  <si>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</si>
  <si>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</si>
  <si>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</si>
  <si>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</si>
  <si>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</si>
  <si>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</si>
  <si>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</si>
  <si>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</si>
  <si>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</si>
  <si>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</si>
  <si>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</si>
  <si>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</si>
  <si>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</si>
  <si>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</si>
  <si>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</si>
  <si>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</si>
  <si>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</si>
  <si>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</si>
  <si>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</si>
  <si>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</si>
  <si>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</si>
  <si>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</si>
  <si>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</si>
  <si>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</si>
  <si>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</si>
  <si>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</si>
  <si>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</si>
  <si>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</si>
  <si>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</si>
  <si>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</si>
  <si>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</si>
  <si>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</si>
  <si>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</si>
  <si>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</si>
  <si>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</si>
  <si>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</si>
  <si>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</si>
  <si>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</si>
  <si>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</si>
  <si>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</si>
  <si>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</si>
  <si>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</si>
  <si>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</si>
  <si>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</si>
  <si>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</si>
  <si>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</si>
  <si>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</si>
  <si>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</si>
  <si>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</si>
  <si>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</si>
  <si>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</si>
  <si>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</si>
  <si>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</si>
  <si>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</si>
  <si>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</si>
  <si>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</si>
  <si>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</si>
  <si>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</si>
  <si>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</si>
  <si>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</si>
  <si>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</si>
  <si>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</si>
  <si>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</si>
  <si>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</si>
  <si>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</si>
  <si>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</si>
  <si>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</si>
  <si>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</si>
  <si>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</si>
  <si>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</si>
  <si>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</si>
  <si>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</si>
  <si>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</si>
  <si>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</si>
  <si>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</si>
  <si>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</si>
  <si>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</si>
  <si>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</si>
  <si>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</si>
  <si>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</si>
  <si>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</si>
  <si>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</si>
  <si>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</si>
  <si>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</si>
  <si>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</si>
  <si>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</si>
  <si>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</si>
  <si>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</si>
  <si>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</si>
  <si>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</si>
  <si>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</si>
  <si>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</si>
  <si>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</si>
  <si>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</si>
  <si>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</si>
  <si>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</si>
  <si>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</si>
  <si>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</si>
  <si>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</si>
  <si>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</si>
  <si>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</si>
  <si>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</si>
  <si>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</si>
  <si>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</si>
  <si>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</si>
  <si>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</si>
  <si>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</si>
  <si>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</si>
  <si>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</si>
  <si>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</si>
  <si>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</si>
  <si>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</si>
  <si>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</si>
  <si>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</si>
  <si>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</si>
  <si>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</si>
  <si>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</si>
  <si>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</si>
  <si>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</si>
  <si>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</si>
  <si>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</si>
  <si>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</si>
  <si>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</si>
  <si>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</si>
  <si>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</si>
  <si>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</si>
  <si>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</si>
  <si>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</si>
  <si>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</si>
  <si>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</si>
  <si>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</si>
  <si>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</si>
  <si>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</si>
  <si>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</si>
  <si>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</si>
  <si>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</si>
  <si>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</si>
  <si>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</si>
  <si>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</si>
  <si>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</si>
  <si>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</si>
  <si>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</si>
  <si>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</si>
  <si>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</si>
  <si>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</si>
  <si>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</si>
  <si>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</si>
  <si>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</si>
  <si>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</si>
  <si>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</si>
  <si>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</si>
  <si>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</si>
  <si>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</si>
  <si>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</si>
  <si>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</si>
  <si>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</si>
  <si>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</si>
  <si>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</si>
  <si>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</si>
  <si>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</si>
  <si>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</si>
  <si>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</si>
  <si>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</si>
  <si>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</si>
  <si>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</si>
  <si>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</si>
  <si>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</si>
  <si>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</si>
  <si>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</si>
  <si>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</si>
  <si>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</si>
  <si>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</si>
  <si>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</si>
  <si>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</si>
  <si>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</si>
  <si>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</si>
  <si>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</si>
  <si>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</si>
  <si>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</si>
  <si>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</si>
  <si>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</si>
  <si>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</si>
  <si>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</si>
  <si>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</si>
  <si>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</si>
  <si>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</si>
  <si>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</si>
  <si>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</si>
  <si>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</si>
  <si>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</si>
  <si>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</si>
  <si>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</si>
  <si>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</si>
  <si>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</si>
  <si>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</si>
  <si>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</si>
  <si>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</si>
  <si>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</si>
  <si>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</si>
  <si>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</si>
  <si>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</si>
  <si>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</si>
  <si>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</si>
  <si>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</si>
  <si>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</si>
  <si>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</si>
  <si>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</si>
  <si>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</si>
  <si>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</si>
  <si>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</si>
  <si>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</si>
  <si>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</si>
  <si>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</si>
  <si>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</si>
  <si>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</si>
  <si>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</si>
  <si>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</si>
  <si>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</si>
  <si>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</si>
  <si>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</si>
  <si>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</si>
  <si>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</si>
  <si>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</si>
  <si>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</si>
  <si>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</si>
  <si>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</si>
  <si>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</si>
  <si>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</si>
  <si>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</si>
  <si>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</si>
  <si>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</si>
  <si>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</si>
  <si>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</si>
  <si>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</si>
  <si>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</si>
  <si>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</si>
  <si>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</si>
  <si>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</si>
  <si>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</si>
  <si>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</si>
  <si>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</si>
  <si>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</si>
  <si>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</si>
  <si>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</si>
  <si>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</si>
  <si>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</si>
  <si>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</si>
  <si>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</si>
  <si>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</si>
  <si>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</si>
  <si>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</si>
  <si>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</si>
  <si>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</si>
  <si>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</si>
  <si>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</si>
  <si>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</si>
  <si>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</si>
  <si>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</si>
  <si>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</si>
  <si>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</si>
  <si>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</si>
  <si>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</si>
  <si>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</si>
  <si>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</si>
  <si>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</si>
  <si>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</si>
  <si>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</si>
  <si>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</si>
  <si>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</si>
  <si>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</si>
  <si>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</si>
  <si>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</si>
  <si>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</si>
  <si>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</si>
  <si>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</si>
  <si>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</si>
  <si>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</si>
  <si>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</si>
  <si>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</si>
  <si>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</si>
  <si>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</si>
  <si>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</si>
  <si>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</si>
  <si>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</si>
  <si>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</si>
  <si>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</si>
  <si>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</si>
  <si>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</si>
  <si>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</si>
  <si>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</si>
  <si>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</si>
  <si>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</si>
  <si>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</si>
  <si>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</si>
  <si>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</si>
  <si>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</si>
  <si>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</si>
  <si>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</si>
  <si>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</si>
  <si>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</si>
  <si>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</si>
  <si>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</si>
  <si>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</si>
  <si>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</si>
  <si>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</si>
  <si>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</si>
  <si>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</si>
  <si>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</si>
  <si>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</si>
  <si>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</si>
  <si>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</si>
  <si>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</si>
  <si>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</si>
  <si>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</si>
  <si>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</si>
  <si>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</si>
  <si>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</si>
  <si>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</si>
  <si>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</si>
  <si>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</si>
  <si>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</si>
  <si>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</si>
  <si>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</si>
  <si>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</si>
  <si>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</si>
  <si>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</si>
  <si>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</si>
  <si>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</si>
  <si>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</si>
  <si>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</si>
  <si>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</si>
  <si>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</si>
  <si>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</si>
  <si>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</si>
  <si>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</si>
  <si>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</si>
  <si>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</si>
  <si>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</si>
  <si>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</si>
  <si>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</si>
  <si>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</si>
  <si>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</si>
  <si>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</si>
  <si>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</si>
  <si>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</si>
  <si>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</si>
  <si>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</si>
  <si>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</si>
  <si>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</si>
  <si>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</si>
  <si>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</si>
  <si>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</si>
  <si>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</si>
  <si>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</si>
  <si>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</si>
  <si>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</si>
  <si>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</si>
  <si>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</si>
  <si>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</si>
  <si>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</si>
  <si>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</si>
  <si>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</si>
  <si>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</si>
  <si>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</si>
  <si>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</si>
  <si>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</si>
  <si>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</si>
  <si>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</si>
  <si>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</si>
  <si>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</si>
  <si>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</si>
  <si>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</si>
  <si>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</si>
  <si>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</si>
  <si>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</si>
  <si>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</si>
  <si>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</si>
  <si>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</si>
  <si>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</si>
  <si>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</si>
  <si>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</si>
  <si>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</si>
  <si>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</si>
  <si>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</si>
  <si>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</si>
  <si>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</si>
  <si>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</si>
  <si>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</si>
  <si>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</si>
  <si>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</si>
  <si>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</si>
  <si>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</si>
  <si>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</si>
  <si>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</si>
  <si>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</si>
  <si>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</si>
  <si>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</si>
  <si>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</si>
  <si>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</si>
  <si>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</si>
  <si>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</si>
  <si>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</si>
  <si>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</si>
  <si>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</si>
  <si>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</si>
  <si>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</si>
  <si>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</si>
  <si>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</si>
  <si>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</si>
  <si>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</si>
  <si>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</si>
  <si>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</si>
  <si>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</si>
  <si>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</si>
  <si>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</si>
  <si>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</si>
  <si>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</si>
  <si>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</si>
  <si>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</si>
  <si>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</si>
  <si>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</si>
  <si>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</si>
  <si>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</si>
  <si>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</si>
  <si>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</si>
  <si>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</si>
  <si>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</si>
  <si>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</si>
  <si>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</si>
  <si>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</si>
  <si>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</si>
  <si>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</si>
  <si>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</si>
  <si>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</si>
  <si>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</si>
  <si>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</si>
  <si>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</si>
  <si>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</si>
  <si>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</si>
  <si>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</si>
  <si>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</si>
  <si>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</si>
  <si>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</si>
  <si>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</si>
  <si>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</si>
  <si>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</si>
  <si>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</si>
  <si>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</si>
  <si>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</si>
  <si>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</si>
  <si>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</si>
  <si>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</si>
  <si>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</si>
  <si>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</si>
  <si>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</si>
  <si>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</si>
  <si>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</si>
  <si>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</si>
  <si>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</si>
  <si>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</si>
  <si>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</si>
  <si>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</si>
  <si>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</si>
  <si>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</si>
  <si>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</si>
  <si>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</si>
  <si>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</si>
  <si>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</si>
  <si>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</si>
  <si>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</si>
  <si>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</si>
  <si>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</si>
  <si>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</si>
  <si>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</si>
  <si>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</si>
  <si>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</si>
  <si>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</si>
  <si>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</si>
  <si>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</si>
  <si>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</si>
  <si>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</si>
  <si>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</si>
  <si>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</si>
  <si>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</si>
  <si>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</si>
  <si>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</si>
  <si>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</si>
  <si>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</si>
  <si>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</si>
  <si>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</si>
  <si>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</si>
  <si>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</si>
  <si>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</si>
  <si>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</si>
  <si>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</si>
  <si>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</si>
  <si>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</si>
  <si>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</si>
  <si>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</si>
  <si>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</si>
  <si>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</si>
  <si>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</si>
  <si>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</si>
  <si>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</si>
  <si>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</si>
  <si>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</si>
  <si>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</si>
  <si>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</si>
  <si>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</si>
  <si>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</si>
  <si>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</si>
  <si>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</si>
  <si>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</si>
  <si>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</si>
  <si>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</si>
  <si>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</si>
  <si>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</si>
  <si>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</si>
  <si>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</si>
  <si>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</si>
  <si>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</si>
  <si>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</si>
  <si>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</si>
  <si>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</si>
  <si>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</si>
  <si>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</si>
  <si>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</si>
  <si>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</si>
  <si>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</si>
  <si>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</si>
  <si>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</si>
  <si>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</si>
  <si>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</si>
  <si>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</si>
  <si>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</si>
  <si>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</si>
  <si>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</si>
  <si>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</si>
  <si>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</si>
  <si>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</si>
  <si>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</si>
  <si>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</si>
  <si>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</si>
  <si>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</si>
  <si>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</si>
  <si>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</si>
  <si>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</si>
  <si>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</si>
  <si>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</si>
  <si>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</si>
  <si>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</si>
  <si>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</si>
  <si>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</si>
  <si>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</si>
  <si>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</si>
  <si>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</si>
  <si>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</si>
  <si>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</si>
  <si>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</si>
  <si>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</si>
  <si>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</si>
  <si>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</si>
  <si>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</si>
  <si>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</si>
  <si>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</si>
  <si>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</si>
  <si>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</si>
  <si>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</si>
  <si>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</si>
  <si>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</si>
  <si>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</si>
  <si>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</si>
  <si>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</si>
  <si>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</si>
  <si>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</si>
  <si>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</si>
  <si>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</si>
  <si>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</si>
  <si>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</si>
  <si>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</si>
  <si>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</si>
  <si>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</si>
  <si>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</si>
  <si>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</si>
  <si>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</si>
  <si>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</si>
  <si>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</si>
  <si>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</si>
  <si>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</si>
  <si>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</si>
  <si>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</si>
  <si>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</si>
  <si>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</si>
  <si>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</si>
  <si>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</si>
  <si>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</si>
  <si>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</si>
  <si>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</si>
  <si>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</si>
  <si>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</si>
  <si>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</si>
  <si>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</si>
  <si>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</si>
  <si>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</si>
  <si>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</si>
  <si>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</si>
  <si>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</si>
  <si>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</si>
  <si>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</si>
  <si>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</si>
  <si>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</si>
  <si>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</si>
  <si>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</si>
  <si>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</si>
  <si>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</si>
  <si>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</si>
  <si>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</si>
  <si>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</si>
  <si>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</si>
  <si>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</si>
  <si>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</si>
  <si>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</si>
  <si>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</si>
  <si>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</si>
  <si>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</si>
  <si>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</si>
  <si>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</si>
  <si>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</si>
  <si>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</si>
  <si>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</si>
  <si>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</si>
  <si>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</si>
  <si>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</si>
  <si>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</si>
  <si>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</si>
  <si>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</si>
  <si>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</si>
  <si>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</si>
  <si>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</si>
  <si>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</si>
  <si>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</si>
  <si>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</si>
  <si>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</si>
  <si>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</si>
  <si>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</si>
  <si>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</si>
  <si>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</si>
  <si>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</si>
  <si>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</si>
  <si>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</si>
  <si>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</si>
  <si>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</si>
  <si>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</si>
  <si>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</si>
  <si>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</si>
  <si>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</si>
  <si>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</si>
  <si>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</si>
  <si>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</si>
  <si>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</si>
  <si>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</si>
  <si>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</si>
  <si>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</si>
  <si>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</si>
  <si>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</si>
  <si>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</si>
  <si>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</si>
  <si>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</si>
  <si>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</si>
  <si>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</si>
  <si>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</si>
  <si>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</si>
  <si>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</si>
  <si>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</si>
  <si>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</si>
  <si>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</si>
  <si>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</si>
  <si>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</si>
  <si>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</si>
  <si>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</si>
  <si>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</si>
  <si>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</si>
  <si>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</si>
  <si>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</si>
  <si>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</si>
  <si>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</si>
  <si>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</si>
  <si>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</si>
  <si>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</si>
  <si>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</si>
  <si>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</si>
  <si>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</si>
  <si>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</si>
  <si>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</si>
  <si>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</si>
  <si>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</si>
  <si>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</si>
  <si>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</si>
  <si>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</si>
  <si>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</si>
  <si>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</si>
  <si>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</si>
  <si>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</si>
  <si>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</si>
  <si>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</si>
  <si>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</si>
  <si>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</si>
  <si>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</si>
  <si>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</si>
  <si>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</si>
  <si>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</si>
  <si>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</si>
  <si>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</si>
  <si>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</si>
  <si>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</si>
  <si>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</si>
  <si>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</si>
  <si>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</si>
  <si>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</si>
  <si>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</si>
  <si>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</si>
  <si>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</si>
  <si>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</si>
  <si>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</si>
  <si>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</si>
  <si>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</si>
  <si>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</si>
  <si>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</si>
  <si>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</si>
  <si>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</si>
  <si>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</si>
  <si>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</si>
  <si>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</si>
  <si>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</si>
  <si>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</si>
  <si>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</si>
  <si>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</si>
  <si>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</si>
  <si>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</si>
  <si>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</si>
  <si>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</si>
  <si>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</si>
  <si>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</si>
  <si>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</si>
  <si>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</si>
  <si>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</si>
  <si>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</si>
  <si>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</si>
  <si>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</si>
  <si>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</si>
  <si>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</si>
  <si>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</si>
  <si>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</si>
  <si>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</si>
  <si>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</si>
  <si>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</si>
  <si>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</si>
  <si>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</si>
  <si>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</si>
  <si>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</si>
  <si>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</si>
  <si>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</si>
  <si>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</si>
  <si>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</si>
  <si>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</si>
  <si>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</si>
  <si>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</si>
  <si>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</si>
  <si>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</si>
  <si>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</si>
  <si>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</si>
  <si>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</si>
  <si>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</si>
  <si>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</si>
  <si>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</si>
  <si>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</si>
  <si>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</si>
  <si>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</si>
  <si>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</si>
  <si>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</si>
  <si>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</si>
  <si>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</si>
  <si>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</si>
  <si>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</si>
  <si>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</si>
  <si>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</si>
  <si>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</si>
  <si>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</si>
  <si>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</si>
  <si>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</si>
  <si>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</si>
  <si>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</si>
  <si>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</si>
  <si>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</si>
  <si>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</si>
  <si>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</si>
  <si>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</si>
  <si>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</si>
  <si>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</si>
  <si>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</si>
  <si>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</si>
  <si>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</si>
  <si>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</si>
  <si>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</si>
  <si>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</si>
  <si>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</si>
  <si>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</si>
  <si>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</si>
  <si>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</si>
  <si>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</si>
  <si>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</si>
  <si>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</si>
  <si>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</si>
  <si>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</si>
  <si>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</si>
  <si>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</si>
  <si>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</si>
  <si>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</si>
  <si>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</si>
  <si>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</si>
  <si>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</si>
  <si>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</si>
  <si>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</si>
  <si>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</si>
  <si>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</si>
  <si>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</si>
  <si>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</si>
  <si>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</si>
  <si>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</si>
  <si>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</si>
  <si>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</si>
  <si>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</si>
  <si>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</si>
  <si>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</si>
  <si>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</si>
  <si>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</si>
  <si>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</si>
  <si>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</si>
  <si>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</si>
  <si>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</si>
  <si>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</si>
  <si>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</si>
  <si>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</si>
  <si>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</si>
  <si>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</si>
  <si>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</si>
  <si>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</si>
  <si>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</si>
  <si>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</si>
  <si>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</si>
  <si>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</si>
  <si>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</si>
  <si>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</si>
  <si>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</si>
  <si>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</si>
  <si>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</si>
  <si>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</si>
  <si>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</si>
  <si>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</si>
  <si>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</si>
  <si>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</si>
  <si>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</si>
  <si>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</si>
  <si>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</si>
  <si>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</si>
  <si>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</si>
  <si>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</si>
  <si>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</si>
  <si>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</si>
  <si>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</si>
  <si>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</si>
  <si>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</si>
  <si>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</si>
  <si>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</si>
  <si>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</si>
  <si>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</si>
  <si>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</si>
  <si>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</si>
  <si>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</si>
  <si>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</si>
  <si>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</si>
  <si>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</si>
  <si>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</si>
  <si>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</si>
  <si>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</si>
  <si>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</si>
  <si>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</si>
  <si>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</si>
  <si>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</si>
  <si>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</si>
  <si>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</si>
  <si>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</si>
  <si>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</si>
  <si>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</si>
  <si>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</si>
  <si>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</si>
  <si>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</si>
  <si>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</si>
  <si>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</si>
  <si>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</si>
  <si>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</si>
  <si>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</si>
  <si>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</si>
  <si>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</si>
  <si>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</si>
  <si>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</si>
  <si>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</si>
  <si>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</si>
  <si>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</si>
  <si>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</si>
  <si>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</si>
  <si>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</si>
  <si>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</si>
  <si>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</si>
  <si>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</si>
  <si>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</si>
  <si>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</si>
  <si>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</si>
  <si>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</si>
  <si>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</si>
  <si>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</si>
  <si>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</si>
  <si>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</si>
  <si>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</si>
  <si>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</si>
  <si>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</si>
  <si>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</si>
  <si>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</si>
  <si>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</si>
  <si>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</si>
  <si>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</si>
  <si>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</si>
  <si>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</si>
  <si>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</si>
  <si>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</si>
  <si>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</si>
  <si>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</si>
  <si>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</si>
  <si>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</si>
  <si>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</si>
  <si>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</si>
  <si>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</si>
  <si>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</si>
  <si>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</si>
  <si>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</si>
  <si>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</si>
  <si>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</si>
  <si>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</si>
  <si>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</si>
  <si>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</si>
  <si>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</si>
  <si>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</si>
  <si>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</si>
  <si>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</si>
  <si>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</si>
  <si>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</si>
  <si>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</si>
  <si>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</si>
  <si>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</si>
  <si>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</si>
  <si>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</si>
  <si>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</si>
  <si>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</si>
  <si>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</si>
  <si>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</si>
  <si>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</si>
  <si>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</si>
  <si>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</si>
  <si>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</si>
  <si>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</si>
  <si>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</si>
  <si>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</si>
  <si>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</si>
  <si>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</si>
  <si>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</si>
  <si>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</si>
  <si>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</si>
  <si>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</si>
  <si>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</si>
  <si>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</si>
  <si>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</si>
  <si>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</si>
  <si>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</si>
  <si>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</si>
  <si>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</si>
  <si>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</si>
  <si>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</si>
  <si>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</si>
  <si>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</si>
  <si>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</si>
  <si>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</si>
  <si>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</si>
  <si>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</si>
  <si>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</si>
  <si>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</si>
  <si>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</si>
  <si>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</si>
  <si>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</si>
  <si>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</si>
  <si>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</si>
  <si>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</si>
  <si>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</si>
  <si>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</si>
  <si>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</si>
  <si>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</si>
  <si>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</si>
  <si>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</si>
  <si>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</si>
  <si>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</si>
  <si>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</si>
  <si>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</si>
  <si>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</si>
  <si>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</si>
  <si>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</si>
  <si>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</si>
  <si>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</si>
  <si>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</si>
  <si>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</si>
  <si>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</si>
  <si>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</si>
  <si>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</si>
  <si>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</si>
  <si>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</si>
  <si>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</si>
  <si>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</si>
  <si>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</si>
  <si>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</si>
  <si>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</si>
  <si>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</si>
  <si>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</si>
  <si>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</si>
  <si>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</si>
  <si>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</si>
  <si>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</si>
  <si>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</si>
  <si>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</si>
  <si>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</si>
  <si>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</si>
  <si>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</si>
  <si>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</si>
  <si>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</si>
  <si>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</si>
  <si>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</si>
  <si>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</si>
  <si>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</si>
  <si>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</si>
  <si>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</si>
  <si>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</si>
  <si>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</si>
  <si>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</si>
  <si>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</si>
  <si>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</si>
  <si>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</si>
  <si>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</si>
  <si>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</si>
  <si>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</si>
  <si>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</si>
  <si>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</si>
  <si>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</si>
  <si>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</si>
  <si>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</si>
  <si>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</si>
  <si>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</si>
  <si>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</si>
  <si>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</si>
  <si>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</si>
  <si>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</si>
  <si>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</si>
  <si>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</si>
  <si>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</si>
  <si>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</si>
  <si>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</si>
  <si>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</si>
  <si>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</si>
  <si>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</si>
  <si>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</si>
  <si>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</si>
  <si>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</si>
  <si>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</si>
  <si>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</si>
  <si>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</si>
  <si>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</si>
  <si>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</si>
  <si>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</si>
  <si>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</si>
  <si>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</si>
  <si>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</si>
  <si>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</si>
  <si>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</si>
  <si>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</si>
  <si>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</si>
  <si>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</si>
  <si>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</si>
  <si>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</si>
  <si>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</si>
  <si>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</si>
  <si>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</si>
  <si>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</si>
  <si>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</si>
  <si>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</si>
  <si>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</si>
  <si>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</si>
  <si>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</si>
  <si>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</si>
  <si>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</si>
  <si>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</si>
  <si>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</si>
  <si>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</si>
  <si>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</si>
  <si>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</si>
  <si>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</si>
  <si>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</si>
  <si>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</si>
  <si>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</si>
  <si>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</si>
  <si>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</si>
  <si>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</si>
  <si>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</si>
  <si>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</si>
  <si>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</si>
  <si>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</si>
  <si>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</si>
  <si>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</si>
  <si>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</si>
  <si>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</si>
  <si>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</si>
  <si>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</si>
  <si>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</si>
  <si>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</si>
  <si>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</si>
  <si>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</si>
  <si>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</si>
  <si>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</si>
  <si>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</si>
  <si>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</si>
  <si>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</si>
  <si>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</si>
  <si>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</si>
  <si>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</si>
  <si>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</si>
  <si>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</si>
  <si>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</si>
  <si>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</si>
  <si>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</si>
  <si>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</si>
  <si>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</si>
  <si>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</si>
  <si>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</si>
  <si>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</si>
  <si>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</si>
  <si>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</si>
  <si>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</si>
  <si>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</si>
  <si>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</si>
  <si>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</si>
  <si>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</si>
  <si>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</si>
  <si>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</si>
  <si>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</si>
  <si>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23231_令和7年度</t>
  </si>
  <si>
    <t>23231_令和8年度</t>
  </si>
  <si>
    <t>23231_令和9年度</t>
  </si>
  <si>
    <t>23231_令和10年度</t>
  </si>
  <si>
    <t>23231_令和11年度</t>
  </si>
  <si>
    <t>23231_令和12年度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</si>
</sst>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4.62037787484</c:v>
                </c:pt>
                <c:pt idx="1">
                  <c:v>5.8236295845000017</c:v>
                </c:pt>
                <c:pt idx="2">
                  <c:v>5.9399875613859994</c:v>
                </c:pt>
                <c:pt idx="3">
                  <c:v>6.2049833571400006</c:v>
                </c:pt>
                <c:pt idx="4">
                  <c:v>5.4305974169600004</c:v>
                </c:pt>
                <c:pt idx="5">
                  <c:v>5.8321125556800002</c:v>
                </c:pt>
                <c:pt idx="6">
                  <c:v>6.9763583137739991</c:v>
                </c:pt>
                <c:pt idx="7">
                  <c:v>5.1451423837440018</c:v>
                </c:pt>
                <c:pt idx="8">
                  <c:v>6.1337488954300001</c:v>
                </c:pt>
                <c:pt idx="9">
                  <c:v>5.4045621955519998</c:v>
                </c:pt>
                <c:pt idx="10">
                  <c:v>6.7901534612142012</c:v>
                </c:pt>
                <c:pt idx="11">
                  <c:v>4.720206139663599</c:v>
                </c:pt>
                <c:pt idx="12">
                  <c:v>6.0840222480000001</c:v>
                </c:pt>
                <c:pt idx="13">
                  <c:v>5.4676439115469799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270.00687354881359</c:v>
                </c:pt>
                <c:pt idx="1">
                  <c:v>271.57532127696828</c:v>
                </c:pt>
                <c:pt idx="2">
                  <c:v>264.54157422725939</c:v>
                </c:pt>
                <c:pt idx="3">
                  <c:v>269.74096815024023</c:v>
                </c:pt>
                <c:pt idx="4">
                  <c:v>265.42153896939521</c:v>
                </c:pt>
                <c:pt idx="5">
                  <c:v>255.49203891099455</c:v>
                </c:pt>
                <c:pt idx="6">
                  <c:v>244.44308859297163</c:v>
                </c:pt>
                <c:pt idx="7">
                  <c:v>239.41898764180394</c:v>
                </c:pt>
                <c:pt idx="8">
                  <c:v>234.91255241563462</c:v>
                </c:pt>
                <c:pt idx="9">
                  <c:v>232.91878211159244</c:v>
                </c:pt>
                <c:pt idx="10">
                  <c:v>225.75966822247779</c:v>
                </c:pt>
                <c:pt idx="11">
                  <c:v>202.45211645073297</c:v>
                </c:pt>
                <c:pt idx="12">
                  <c:v>203.09286470184088</c:v>
                </c:pt>
                <c:pt idx="13">
                  <c:v>208.16843660243336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70.16325693482284</c:v>
                </c:pt>
                <c:pt idx="1">
                  <c:v>77.083073866930519</c:v>
                </c:pt>
                <c:pt idx="2">
                  <c:v>78.191288946892172</c:v>
                </c:pt>
                <c:pt idx="3">
                  <c:v>82.499965644233626</c:v>
                </c:pt>
                <c:pt idx="4">
                  <c:v>74.885295144517343</c:v>
                </c:pt>
                <c:pt idx="5">
                  <c:v>71.860243619879185</c:v>
                </c:pt>
                <c:pt idx="6">
                  <c:v>64.930651973972942</c:v>
                </c:pt>
                <c:pt idx="7">
                  <c:v>63.884221122157754</c:v>
                </c:pt>
                <c:pt idx="8">
                  <c:v>66.428436387363305</c:v>
                </c:pt>
                <c:pt idx="9">
                  <c:v>60.430389521312712</c:v>
                </c:pt>
                <c:pt idx="10">
                  <c:v>58.9538691224909</c:v>
                </c:pt>
                <c:pt idx="11">
                  <c:v>58.055437860659509</c:v>
                </c:pt>
                <c:pt idx="12">
                  <c:v>57.116946831831299</c:v>
                </c:pt>
                <c:pt idx="13">
                  <c:v>57.372338515160415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74.309357550726261</c:v>
                </c:pt>
                <c:pt idx="1">
                  <c:v>76.287540585604603</c:v>
                </c:pt>
                <c:pt idx="2">
                  <c:v>82.621160062113844</c:v>
                </c:pt>
                <c:pt idx="3">
                  <c:v>87.286012698083496</c:v>
                </c:pt>
                <c:pt idx="4">
                  <c:v>86.898950359129657</c:v>
                </c:pt>
                <c:pt idx="5">
                  <c:v>78.229214098829871</c:v>
                </c:pt>
                <c:pt idx="6">
                  <c:v>74.571632058381496</c:v>
                </c:pt>
                <c:pt idx="7">
                  <c:v>64.6942086446074</c:v>
                </c:pt>
                <c:pt idx="8">
                  <c:v>64.113825341398424</c:v>
                </c:pt>
                <c:pt idx="9">
                  <c:v>65.111297421538623</c:v>
                </c:pt>
                <c:pt idx="10">
                  <c:v>62.067849813720237</c:v>
                </c:pt>
                <c:pt idx="11">
                  <c:v>53.54718800309994</c:v>
                </c:pt>
                <c:pt idx="12">
                  <c:v>60.604515801018366</c:v>
                </c:pt>
                <c:pt idx="13">
                  <c:v>57.237345502163691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1305.8466666295615</c:v>
                </c:pt>
                <c:pt idx="1">
                  <c:v>1518.1529230150454</c:v>
                </c:pt>
                <c:pt idx="2">
                  <c:v>1480.8726894937261</c:v>
                </c:pt>
                <c:pt idx="3">
                  <c:v>1693.3103868013104</c:v>
                </c:pt>
                <c:pt idx="4">
                  <c:v>1734.2558398078552</c:v>
                </c:pt>
                <c:pt idx="5">
                  <c:v>1726.5727858860575</c:v>
                </c:pt>
                <c:pt idx="6">
                  <c:v>1495.3882416377839</c:v>
                </c:pt>
                <c:pt idx="7">
                  <c:v>1435.3811849975862</c:v>
                </c:pt>
                <c:pt idx="8">
                  <c:v>1500.8073049444733</c:v>
                </c:pt>
                <c:pt idx="9">
                  <c:v>1358.2522177923524</c:v>
                </c:pt>
                <c:pt idx="10">
                  <c:v>1219.7613731356478</c:v>
                </c:pt>
                <c:pt idx="11">
                  <c:v>976.85095003759773</c:v>
                </c:pt>
                <c:pt idx="12">
                  <c:v>1195.6221616834412</c:v>
                </c:pt>
                <c:pt idx="13">
                  <c:v>1163.0599791063078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40047</c:v>
                </c:pt>
                <c:pt idx="1">
                  <c:v>40169</c:v>
                </c:pt>
                <c:pt idx="2">
                  <c:v>40536</c:v>
                </c:pt>
                <c:pt idx="3">
                  <c:v>40797</c:v>
                </c:pt>
                <c:pt idx="4">
                  <c:v>41184</c:v>
                </c:pt>
                <c:pt idx="5">
                  <c:v>41402</c:v>
                </c:pt>
                <c:pt idx="6">
                  <c:v>41661</c:v>
                </c:pt>
                <c:pt idx="7">
                  <c:v>41832</c:v>
                </c:pt>
                <c:pt idx="8">
                  <c:v>41848</c:v>
                </c:pt>
                <c:pt idx="9">
                  <c:v>41813</c:v>
                </c:pt>
                <c:pt idx="10">
                  <c:v>41468</c:v>
                </c:pt>
                <c:pt idx="11">
                  <c:v>41333</c:v>
                </c:pt>
                <c:pt idx="12">
                  <c:v>40892</c:v>
                </c:pt>
                <c:pt idx="13">
                  <c:v>40770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23450</c:v>
                </c:pt>
                <c:pt idx="1">
                  <c:v>23005</c:v>
                </c:pt>
                <c:pt idx="2">
                  <c:v>22644</c:v>
                </c:pt>
                <c:pt idx="3">
                  <c:v>22289</c:v>
                </c:pt>
                <c:pt idx="4">
                  <c:v>22000</c:v>
                </c:pt>
                <c:pt idx="5">
                  <c:v>21658</c:v>
                </c:pt>
                <c:pt idx="6">
                  <c:v>21278</c:v>
                </c:pt>
                <c:pt idx="7">
                  <c:v>21345</c:v>
                </c:pt>
                <c:pt idx="8">
                  <c:v>21047</c:v>
                </c:pt>
                <c:pt idx="9">
                  <c:v>20846</c:v>
                </c:pt>
                <c:pt idx="10">
                  <c:v>20105</c:v>
                </c:pt>
                <c:pt idx="11">
                  <c:v>19963</c:v>
                </c:pt>
                <c:pt idx="12">
                  <c:v>19873</c:v>
                </c:pt>
                <c:pt idx="13">
                  <c:v>19813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20732</c:v>
                </c:pt>
                <c:pt idx="1">
                  <c:v>20747</c:v>
                </c:pt>
                <c:pt idx="2">
                  <c:v>20894</c:v>
                </c:pt>
                <c:pt idx="3">
                  <c:v>21808</c:v>
                </c:pt>
                <c:pt idx="4">
                  <c:v>21906</c:v>
                </c:pt>
                <c:pt idx="5">
                  <c:v>21922</c:v>
                </c:pt>
                <c:pt idx="6">
                  <c:v>22027</c:v>
                </c:pt>
                <c:pt idx="7">
                  <c:v>21999</c:v>
                </c:pt>
                <c:pt idx="8">
                  <c:v>22362</c:v>
                </c:pt>
                <c:pt idx="9">
                  <c:v>22426</c:v>
                </c:pt>
                <c:pt idx="10">
                  <c:v>22540</c:v>
                </c:pt>
                <c:pt idx="11">
                  <c:v>22413</c:v>
                </c:pt>
                <c:pt idx="12">
                  <c:v>22417</c:v>
                </c:pt>
                <c:pt idx="13">
                  <c:v>22831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1000</c:v>
                </c:pt>
                <c:pt idx="1">
                  <c:v>1000</c:v>
                </c:pt>
                <c:pt idx="2">
                  <c:v>1000</c:v>
                </c:pt>
                <c:pt idx="3">
                  <c:v>1000</c:v>
                </c:pt>
                <c:pt idx="4">
                  <c:v>1000</c:v>
                </c:pt>
                <c:pt idx="5">
                  <c:v>1106</c:v>
                </c:pt>
                <c:pt idx="6">
                  <c:v>1106</c:v>
                </c:pt>
                <c:pt idx="7">
                  <c:v>1106</c:v>
                </c:pt>
                <c:pt idx="8">
                  <c:v>1106</c:v>
                </c:pt>
                <c:pt idx="9">
                  <c:v>1106</c:v>
                </c:pt>
                <c:pt idx="10">
                  <c:v>1106</c:v>
                </c:pt>
                <c:pt idx="11">
                  <c:v>1151</c:v>
                </c:pt>
                <c:pt idx="12">
                  <c:v>1151</c:v>
                </c:pt>
                <c:pt idx="13">
                  <c:v>1151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2152</c:v>
                </c:pt>
                <c:pt idx="1">
                  <c:v>2152</c:v>
                </c:pt>
                <c:pt idx="2">
                  <c:v>2152</c:v>
                </c:pt>
                <c:pt idx="3">
                  <c:v>2152</c:v>
                </c:pt>
                <c:pt idx="4">
                  <c:v>2152</c:v>
                </c:pt>
                <c:pt idx="5">
                  <c:v>1725</c:v>
                </c:pt>
                <c:pt idx="6">
                  <c:v>1725</c:v>
                </c:pt>
                <c:pt idx="7">
                  <c:v>1725</c:v>
                </c:pt>
                <c:pt idx="8">
                  <c:v>1725</c:v>
                </c:pt>
                <c:pt idx="9">
                  <c:v>1725</c:v>
                </c:pt>
                <c:pt idx="10">
                  <c:v>1725</c:v>
                </c:pt>
                <c:pt idx="11">
                  <c:v>1466</c:v>
                </c:pt>
                <c:pt idx="12">
                  <c:v>1466</c:v>
                </c:pt>
                <c:pt idx="13">
                  <c:v>1466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12765.511</c:v>
                </c:pt>
                <c:pt idx="1">
                  <c:v>15143.464400000001</c:v>
                </c:pt>
                <c:pt idx="2">
                  <c:v>14501.796700000001</c:v>
                </c:pt>
                <c:pt idx="3">
                  <c:v>17952.511299999998</c:v>
                </c:pt>
                <c:pt idx="4">
                  <c:v>19025.0841</c:v>
                </c:pt>
                <c:pt idx="5">
                  <c:v>20536.357199999999</c:v>
                </c:pt>
                <c:pt idx="6">
                  <c:v>20152.575000000001</c:v>
                </c:pt>
                <c:pt idx="7">
                  <c:v>17849.730299999999</c:v>
                </c:pt>
                <c:pt idx="8">
                  <c:v>19991.602500000001</c:v>
                </c:pt>
                <c:pt idx="9">
                  <c:v>18856.411599999999</c:v>
                </c:pt>
                <c:pt idx="10">
                  <c:v>17628.0458</c:v>
                </c:pt>
                <c:pt idx="11">
                  <c:v>13715.124599999999</c:v>
                </c:pt>
                <c:pt idx="12">
                  <c:v>17910.826000000001</c:v>
                </c:pt>
                <c:pt idx="13">
                  <c:v>21136.264200000001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127.009</c:v>
                </c:pt>
                <c:pt idx="3">
                  <c:v>120.563</c:v>
                </c:pt>
                <c:pt idx="4">
                  <c:v>121.553</c:v>
                </c:pt>
                <c:pt idx="5">
                  <c:v>109.714</c:v>
                </c:pt>
                <c:pt idx="6">
                  <c:v>4.67</c:v>
                </c:pt>
                <c:pt idx="7">
                  <c:v>130.036</c:v>
                </c:pt>
                <c:pt idx="8">
                  <c:v>4.8650000000000002</c:v>
                </c:pt>
                <c:pt idx="9">
                  <c:v>112.667</c:v>
                </c:pt>
                <c:pt idx="10">
                  <c:v>5.7539999999999996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778.428</c:v>
                </c:pt>
                <c:pt idx="1">
                  <c:v>840.02700000000004</c:v>
                </c:pt>
                <c:pt idx="2">
                  <c:v>760.755</c:v>
                </c:pt>
                <c:pt idx="3">
                  <c:v>827.81799999999998</c:v>
                </c:pt>
                <c:pt idx="4">
                  <c:v>811.30100000000004</c:v>
                </c:pt>
                <c:pt idx="5">
                  <c:v>827.14400000000001</c:v>
                </c:pt>
                <c:pt idx="6">
                  <c:v>929.67600000000004</c:v>
                </c:pt>
                <c:pt idx="7">
                  <c:v>864.26099999999997</c:v>
                </c:pt>
                <c:pt idx="8">
                  <c:v>802.827</c:v>
                </c:pt>
                <c:pt idx="9">
                  <c:v>624.70500000000004</c:v>
                </c:pt>
                <c:pt idx="10">
                  <c:v>748.28200000000004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151.04599999999999</c:v>
                </c:pt>
                <c:pt idx="1">
                  <c:v>138.61099999999999</c:v>
                </c:pt>
                <c:pt idx="2">
                  <c:v>115.434</c:v>
                </c:pt>
                <c:pt idx="3">
                  <c:v>107.971</c:v>
                </c:pt>
                <c:pt idx="4">
                  <c:v>96.477000000000004</c:v>
                </c:pt>
                <c:pt idx="5">
                  <c:v>99.171999999999997</c:v>
                </c:pt>
                <c:pt idx="6">
                  <c:v>103.142</c:v>
                </c:pt>
                <c:pt idx="7">
                  <c:v>42.591000000000001</c:v>
                </c:pt>
                <c:pt idx="8">
                  <c:v>53.688000000000002</c:v>
                </c:pt>
                <c:pt idx="9">
                  <c:v>23.106999999999999</c:v>
                </c:pt>
                <c:pt idx="10">
                  <c:v>18.091999999999999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7.9329999999999998</c:v>
                </c:pt>
                <c:pt idx="1">
                  <c:v>7.3289999999999997</c:v>
                </c:pt>
                <c:pt idx="2">
                  <c:v>7.8540000000000001</c:v>
                </c:pt>
                <c:pt idx="3">
                  <c:v>7.58</c:v>
                </c:pt>
                <c:pt idx="4">
                  <c:v>7.3290000000000006</c:v>
                </c:pt>
                <c:pt idx="5">
                  <c:v>7.33</c:v>
                </c:pt>
                <c:pt idx="6">
                  <c:v>7.4639999999999995</c:v>
                </c:pt>
                <c:pt idx="7">
                  <c:v>7.2039999999999997</c:v>
                </c:pt>
                <c:pt idx="8">
                  <c:v>4.0279999999999996</c:v>
                </c:pt>
                <c:pt idx="9">
                  <c:v>3.8519999999999999</c:v>
                </c:pt>
                <c:pt idx="10">
                  <c:v>3.7410000000000001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619.44899999999996</c:v>
                </c:pt>
                <c:pt idx="1">
                  <c:v>694.08699999999999</c:v>
                </c:pt>
                <c:pt idx="2">
                  <c:v>764.476</c:v>
                </c:pt>
                <c:pt idx="3">
                  <c:v>832.83</c:v>
                </c:pt>
                <c:pt idx="4">
                  <c:v>829.048</c:v>
                </c:pt>
                <c:pt idx="5">
                  <c:v>830.35599999999999</c:v>
                </c:pt>
                <c:pt idx="6">
                  <c:v>823.74</c:v>
                </c:pt>
                <c:pt idx="7">
                  <c:v>944.50199999999995</c:v>
                </c:pt>
                <c:pt idx="8">
                  <c:v>749.976</c:v>
                </c:pt>
                <c:pt idx="9">
                  <c:v>710.41300000000001</c:v>
                </c:pt>
                <c:pt idx="10">
                  <c:v>732.20299999999997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82.621160062113844</c:v>
                </c:pt>
                <c:pt idx="1">
                  <c:v>87.286012698083496</c:v>
                </c:pt>
                <c:pt idx="2">
                  <c:v>86.898950359129657</c:v>
                </c:pt>
                <c:pt idx="3">
                  <c:v>78.229214098829871</c:v>
                </c:pt>
                <c:pt idx="4">
                  <c:v>74.571632058381496</c:v>
                </c:pt>
                <c:pt idx="5">
                  <c:v>64.6942086446074</c:v>
                </c:pt>
                <c:pt idx="6">
                  <c:v>64.113825341398424</c:v>
                </c:pt>
                <c:pt idx="7">
                  <c:v>65.111297421538623</c:v>
                </c:pt>
                <c:pt idx="8">
                  <c:v>62.067849813720237</c:v>
                </c:pt>
                <c:pt idx="9">
                  <c:v>53.54718800309994</c:v>
                </c:pt>
                <c:pt idx="10">
                  <c:v>60.604515801018366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1480.8726894937261</c:v>
                </c:pt>
                <c:pt idx="1">
                  <c:v>1693.3103868013104</c:v>
                </c:pt>
                <c:pt idx="2">
                  <c:v>1734.2558398078552</c:v>
                </c:pt>
                <c:pt idx="3">
                  <c:v>1726.5727858860575</c:v>
                </c:pt>
                <c:pt idx="4">
                  <c:v>1495.3882416377839</c:v>
                </c:pt>
                <c:pt idx="5">
                  <c:v>1435.3811849975862</c:v>
                </c:pt>
                <c:pt idx="6">
                  <c:v>1500.8073049444733</c:v>
                </c:pt>
                <c:pt idx="7">
                  <c:v>1358.2522177923524</c:v>
                </c:pt>
                <c:pt idx="8">
                  <c:v>1219.7613731356478</c:v>
                </c:pt>
                <c:pt idx="9">
                  <c:v>976.85095003759773</c:v>
                </c:pt>
                <c:pt idx="10">
                  <c:v>1195.6221616834412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0.4182999689269537</c:v>
                </c:pt>
                <c:pt idx="1">
                  <c:v>0.40989945222691337</c:v>
                </c:pt>
                <c:pt idx="2">
                  <c:v>0.44080924074310696</c:v>
                </c:pt>
                <c:pt idx="3">
                  <c:v>0.4823602032929073</c:v>
                </c:pt>
                <c:pt idx="4">
                  <c:v>0.55440318234146835</c:v>
                </c:pt>
                <c:pt idx="5">
                  <c:v>0.57849162903817519</c:v>
                </c:pt>
                <c:pt idx="6">
                  <c:v>0.54886459926344555</c:v>
                </c:pt>
                <c:pt idx="7">
                  <c:v>0.69538042171221692</c:v>
                </c:pt>
                <c:pt idx="8">
                  <c:v>0.61485468921845943</c:v>
                </c:pt>
                <c:pt idx="9">
                  <c:v>0.7272481026636225</c:v>
                </c:pt>
                <c:pt idx="10">
                  <c:v>0.61240333565668859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9.6016565175749677E-2</c:v>
                </c:pt>
                <c:pt idx="1">
                  <c:v>8.3965343053881064E-2</c:v>
                </c:pt>
                <c:pt idx="2">
                  <c:v>9.0380838520391332E-2</c:v>
                </c:pt>
                <c:pt idx="3">
                  <c:v>9.6894748174561798E-2</c:v>
                </c:pt>
                <c:pt idx="4">
                  <c:v>9.8281341009972656E-2</c:v>
                </c:pt>
                <c:pt idx="5">
                  <c:v>0.11330225925270659</c:v>
                </c:pt>
                <c:pt idx="6">
                  <c:v>0.11641794823901234</c:v>
                </c:pt>
                <c:pt idx="7">
                  <c:v>0.11064132163363924</c:v>
                </c:pt>
                <c:pt idx="8">
                  <c:v>6.4896722088632772E-2</c:v>
                </c:pt>
                <c:pt idx="9">
                  <c:v>7.1936550613582187E-2</c:v>
                </c:pt>
                <c:pt idx="10">
                  <c:v>6.1728073404344205E-2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732.20299999999997</c:v>
                </c:pt>
                <c:pt idx="2">
                  <c:v>0</c:v>
                </c:pt>
                <c:pt idx="3">
                  <c:v>0</c:v>
                </c:pt>
                <c:pt idx="4">
                  <c:v>3.7410000000000001</c:v>
                </c:pt>
                <c:pt idx="5">
                  <c:v>18.091999999999999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732.20299999999997</c:v>
                </c:pt>
                <c:pt idx="4" formatCode="#,##0">
                  <c:v>3.7410000000000001</c:v>
                </c:pt>
                <c:pt idx="5" formatCode="#,##0">
                  <c:v>18.091999999999999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34.197000000000003</c:v>
                </c:pt>
                <c:pt idx="2">
                  <c:v>0</c:v>
                </c:pt>
                <c:pt idx="3">
                  <c:v>0</c:v>
                </c:pt>
                <c:pt idx="4">
                  <c:v>427.62299999999999</c:v>
                </c:pt>
                <c:pt idx="5">
                  <c:v>4.9379999999999997</c:v>
                </c:pt>
                <c:pt idx="6">
                  <c:v>0</c:v>
                </c:pt>
                <c:pt idx="7">
                  <c:v>0</c:v>
                </c:pt>
                <c:pt idx="8">
                  <c:v>0</c:v>
                </c:pt>
                <c:pt idx="9">
                  <c:v>0</c:v>
                </c:pt>
                <c:pt idx="10">
                  <c:v>0</c:v>
                </c:pt>
                <c:pt idx="11">
                  <c:v>2.8929999999999998</c:v>
                </c:pt>
                <c:pt idx="12">
                  <c:v>0</c:v>
                </c:pt>
                <c:pt idx="13">
                  <c:v>0</c:v>
                </c:pt>
                <c:pt idx="14">
                  <c:v>8.6649999999999991</c:v>
                </c:pt>
                <c:pt idx="15">
                  <c:v>0</c:v>
                </c:pt>
                <c:pt idx="16">
                  <c:v>0</c:v>
                </c:pt>
                <c:pt idx="17">
                  <c:v>0</c:v>
                </c:pt>
                <c:pt idx="18">
                  <c:v>0</c:v>
                </c:pt>
                <c:pt idx="19">
                  <c:v>0</c:v>
                </c:pt>
                <c:pt idx="20">
                  <c:v>0</c:v>
                </c:pt>
                <c:pt idx="21">
                  <c:v>0</c:v>
                </c:pt>
                <c:pt idx="22">
                  <c:v>253.887</c:v>
                </c:pt>
                <c:pt idx="23">
                  <c:v>0</c:v>
                </c:pt>
                <c:pt idx="24">
                  <c:v>0</c:v>
                </c:pt>
                <c:pt idx="25">
                  <c:v>0</c:v>
                </c:pt>
                <c:pt idx="26">
                  <c:v>0</c:v>
                </c:pt>
                <c:pt idx="27">
                  <c:v>0</c:v>
                </c:pt>
                <c:pt idx="28">
                  <c:v>0</c:v>
                </c:pt>
                <c:pt idx="29">
                  <c:v>0</c:v>
                </c:pt>
                <c:pt idx="30">
                  <c:v>0</c:v>
                </c:pt>
                <c:pt idx="31">
                  <c:v>0</c:v>
                </c:pt>
                <c:pt idx="32">
                  <c:v>0</c:v>
                </c:pt>
                <c:pt idx="33">
                  <c:v>0</c:v>
                </c:pt>
                <c:pt idx="34">
                  <c:v>3.7410000000000001</c:v>
                </c:pt>
                <c:pt idx="35">
                  <c:v>0</c:v>
                </c:pt>
                <c:pt idx="36">
                  <c:v>0</c:v>
                </c:pt>
                <c:pt idx="37">
                  <c:v>0</c:v>
                </c:pt>
                <c:pt idx="38">
                  <c:v>0</c:v>
                </c:pt>
                <c:pt idx="39">
                  <c:v>18.091999999999999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1970.530996821522</c:v>
                </c:pt>
                <c:pt idx="2">
                  <c:v>5.3992557906820542</c:v>
                </c:pt>
                <c:pt idx="3">
                  <c:v>22.84603251099556</c:v>
                </c:pt>
                <c:pt idx="4">
                  <c:v>63.890028257321191</c:v>
                </c:pt>
                <c:pt idx="5">
                  <c:v>72.388896099989225</c:v>
                </c:pt>
                <c:pt idx="7">
                  <c:v>199.79385741175585</c:v>
                </c:pt>
                <c:pt idx="8">
                  <c:v>3.8605962747925102</c:v>
                </c:pt>
                <c:pt idx="9">
                  <c:v>66.913860677057187</c:v>
                </c:pt>
                <c:pt idx="10">
                  <c:v>0.11214592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1998.7762851231996</c:v>
                </c:pt>
                <c:pt idx="4" formatCode="#,##0">
                  <c:v>63.890028257321191</c:v>
                </c:pt>
                <c:pt idx="5" formatCode="#,##0">
                  <c:v>72.388896099989225</c:v>
                </c:pt>
                <c:pt idx="6" formatCode="#,##0">
                  <c:v>270.56831436360551</c:v>
                </c:pt>
                <c:pt idx="10" formatCode="#,##0">
                  <c:v>0.11214592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748.28200000000004</c:v>
                </c:pt>
                <c:pt idx="2" formatCode="#,##0_);[Red]\(#,##0\)">
                  <c:v>0</c:v>
                </c:pt>
                <c:pt idx="3" formatCode="#,##0_);[Red]\(#,##0\)">
                  <c:v>5.7539999999999996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748.28200000000004</c:v>
                </c:pt>
                <c:pt idx="1">
                  <c:v>5.7539999999999996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4.9379999999999997</c:v>
                </c:pt>
                <c:pt idx="1">
                  <c:v>0</c:v>
                </c:pt>
                <c:pt idx="2">
                  <c:v>0</c:v>
                </c:pt>
                <c:pt idx="3">
                  <c:v>0</c:v>
                </c:pt>
                <c:pt idx="4">
                  <c:v>0</c:v>
                </c:pt>
                <c:pt idx="5">
                  <c:v>0</c:v>
                </c:pt>
                <c:pt idx="6">
                  <c:v>2.8929999999999998</c:v>
                </c:pt>
                <c:pt idx="7">
                  <c:v>0</c:v>
                </c:pt>
                <c:pt idx="8">
                  <c:v>0</c:v>
                </c:pt>
                <c:pt idx="9">
                  <c:v>8.6649999999999991</c:v>
                </c:pt>
                <c:pt idx="10">
                  <c:v>0</c:v>
                </c:pt>
                <c:pt idx="11">
                  <c:v>0</c:v>
                </c:pt>
                <c:pt idx="12">
                  <c:v>0</c:v>
                </c:pt>
                <c:pt idx="13">
                  <c:v>0</c:v>
                </c:pt>
                <c:pt idx="14">
                  <c:v>0</c:v>
                </c:pt>
                <c:pt idx="15">
                  <c:v>0</c:v>
                </c:pt>
                <c:pt idx="16">
                  <c:v>0</c:v>
                </c:pt>
                <c:pt idx="17">
                  <c:v>50.7774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3.7410000000000001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18.091999999999999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17.098500000000001</c:v>
                </c:pt>
                <c:pt idx="2">
                  <c:v>0</c:v>
                </c:pt>
                <c:pt idx="3">
                  <c:v>0</c:v>
                </c:pt>
                <c:pt idx="4">
                  <c:v>427.62299999999999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237,916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12728.199999999964</c:v>
                </c:pt>
                <c:pt idx="1">
                  <c:v>160201.20000000039</c:v>
                </c:pt>
                <c:pt idx="2">
                  <c:v>64937.1</c:v>
                </c:pt>
                <c:pt idx="3">
                  <c:v>0</c:v>
                </c:pt>
                <c:pt idx="4">
                  <c:v>0</c:v>
                </c:pt>
                <c:pt idx="5">
                  <c:v>49.9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368,607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15275.367383999957</c:v>
                </c:pt>
                <c:pt idx="1">
                  <c:v>211907.73931200051</c:v>
                </c:pt>
                <c:pt idx="2">
                  <c:v>141074.55100800001</c:v>
                </c:pt>
                <c:pt idx="3">
                  <c:v>0</c:v>
                </c:pt>
                <c:pt idx="4">
                  <c:v>0</c:v>
                </c:pt>
                <c:pt idx="5">
                  <c:v>349.69920000000002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99.263976155999984</c:v>
                </c:pt>
                <c:pt idx="1">
                  <c:v>11.44836432</c:v>
                </c:pt>
                <c:pt idx="2">
                  <c:v>0</c:v>
                </c:pt>
                <c:pt idx="3">
                  <c:v>4.8830399999999982E-3</c:v>
                </c:pt>
                <c:pt idx="4">
                  <c:v>13.10029273</c:v>
                </c:pt>
                <c:pt idx="5">
                  <c:v>39.965504180000003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1,994,257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1889335</c:v>
                </c:pt>
                <c:pt idx="1">
                  <c:v>104900</c:v>
                </c:pt>
                <c:pt idx="2">
                  <c:v>0</c:v>
                </c:pt>
                <c:pt idx="3">
                  <c:v>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49.9</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59250</c:v>
                </c:pt>
                <c:pt idx="1">
                  <c:v>59250</c:v>
                </c:pt>
                <c:pt idx="2">
                  <c:v>59250</c:v>
                </c:pt>
                <c:pt idx="3">
                  <c:v>59337</c:v>
                </c:pt>
                <c:pt idx="4">
                  <c:v>59356.9</c:v>
                </c:pt>
                <c:pt idx="5">
                  <c:v>59356.9</c:v>
                </c:pt>
                <c:pt idx="6">
                  <c:v>59056.9</c:v>
                </c:pt>
                <c:pt idx="7">
                  <c:v>57537.1</c:v>
                </c:pt>
                <c:pt idx="8">
                  <c:v>64937.1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115459.2</c:v>
                </c:pt>
                <c:pt idx="1">
                  <c:v>134453.20000000001</c:v>
                </c:pt>
                <c:pt idx="2">
                  <c:v>139779.6</c:v>
                </c:pt>
                <c:pt idx="3">
                  <c:v>153752</c:v>
                </c:pt>
                <c:pt idx="4">
                  <c:v>156784.79999999999</c:v>
                </c:pt>
                <c:pt idx="5">
                  <c:v>157470.70000000039</c:v>
                </c:pt>
                <c:pt idx="6">
                  <c:v>158630.70000000039</c:v>
                </c:pt>
                <c:pt idx="7">
                  <c:v>159369.00000000041</c:v>
                </c:pt>
                <c:pt idx="8">
                  <c:v>160201.20000000039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7938.9</c:v>
                </c:pt>
                <c:pt idx="1">
                  <c:v>8631.9</c:v>
                </c:pt>
                <c:pt idx="2">
                  <c:v>9117.9</c:v>
                </c:pt>
                <c:pt idx="3">
                  <c:v>9564.5</c:v>
                </c:pt>
                <c:pt idx="4">
                  <c:v>10168.9</c:v>
                </c:pt>
                <c:pt idx="5">
                  <c:v>10621.69999999999</c:v>
                </c:pt>
                <c:pt idx="6">
                  <c:v>11412.899999999991</c:v>
                </c:pt>
                <c:pt idx="7">
                  <c:v>12093.699999999975</c:v>
                </c:pt>
                <c:pt idx="8">
                  <c:v>12728.199999999964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0.22644921093285147</c:v>
                </c:pt>
                <c:pt idx="1">
                  <c:v>0.26968211593021252</c:v>
                </c:pt>
                <c:pt idx="2">
                  <c:v>0.24935516978282682</c:v>
                </c:pt>
                <c:pt idx="3">
                  <c:v>0.28904583088519592</c:v>
                </c:pt>
                <c:pt idx="4">
                  <c:v>0.31368293668509978</c:v>
                </c:pt>
                <c:pt idx="5">
                  <c:v>0.37671686235963964</c:v>
                </c:pt>
                <c:pt idx="6">
                  <c:v>0.32371614682364991</c:v>
                </c:pt>
                <c:pt idx="7">
                  <c:v>0.32055012296360125</c:v>
                </c:pt>
                <c:pt idx="8">
                  <c:v>0.33694802011902142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1689.681294234462</c:v>
                </c:pt>
                <c:pt idx="2">
                  <c:v>3.8521299866627841</c:v>
                </c:pt>
                <c:pt idx="3">
                  <c:v>40.722415586730342</c:v>
                </c:pt>
                <c:pt idx="4">
                  <c:v>86.898950359129657</c:v>
                </c:pt>
                <c:pt idx="5">
                  <c:v>74.885295144517343</c:v>
                </c:pt>
                <c:pt idx="7">
                  <c:v>185.27483605082608</c:v>
                </c:pt>
                <c:pt idx="8">
                  <c:v>5.0508104356467101</c:v>
                </c:pt>
                <c:pt idx="9">
                  <c:v>75.095892482922423</c:v>
                </c:pt>
                <c:pt idx="10">
                  <c:v>5.4305974169600004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1734.2558398078552</c:v>
                </c:pt>
                <c:pt idx="4" formatCode="#,##0">
                  <c:v>86.898950359129657</c:v>
                </c:pt>
                <c:pt idx="5" formatCode="#,##0">
                  <c:v>74.885295144517343</c:v>
                </c:pt>
                <c:pt idx="6" formatCode="#,##0">
                  <c:v>265.42153896939521</c:v>
                </c:pt>
                <c:pt idx="10" formatCode="#,##0">
                  <c:v>5.4305974169600004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1908</c:v>
                </c:pt>
                <c:pt idx="1">
                  <c:v>2035</c:v>
                </c:pt>
                <c:pt idx="2">
                  <c:v>2134</c:v>
                </c:pt>
                <c:pt idx="3">
                  <c:v>2227</c:v>
                </c:pt>
                <c:pt idx="4">
                  <c:v>2341</c:v>
                </c:pt>
                <c:pt idx="5">
                  <c:v>2426</c:v>
                </c:pt>
                <c:pt idx="6">
                  <c:v>2552</c:v>
                </c:pt>
                <c:pt idx="7">
                  <c:v>2666</c:v>
                </c:pt>
                <c:pt idx="8">
                  <c:v>2769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1093959.1120725265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368607.35690400045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3075478.4309999999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2757332.6709999996</c:v>
                </c:pt>
                <c:pt idx="1">
                  <c:v>318010.12</c:v>
                </c:pt>
                <c:pt idx="2">
                  <c:v>0</c:v>
                </c:pt>
                <c:pt idx="3">
                  <c:v>135.63999999999996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227183.10669600047</c:v>
                </c:pt>
                <c:pt idx="1">
                  <c:v>141074.55100800001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1112.3607131371177</c:v>
                </c:pt>
                <c:pt idx="2">
                  <c:v>2.7674332509740966</c:v>
                </c:pt>
                <c:pt idx="3">
                  <c:v>47.931832718215958</c:v>
                </c:pt>
                <c:pt idx="4">
                  <c:v>57.237345502163691</c:v>
                </c:pt>
                <c:pt idx="5">
                  <c:v>57.372338515160415</c:v>
                </c:pt>
                <c:pt idx="7">
                  <c:v>149.00266247382342</c:v>
                </c:pt>
                <c:pt idx="8">
                  <c:v>3.5084071340521938</c:v>
                </c:pt>
                <c:pt idx="9">
                  <c:v>55.657366994557734</c:v>
                </c:pt>
                <c:pt idx="10">
                  <c:v>5.4676439115469799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1163.0599791063078</c:v>
                </c:pt>
                <c:pt idx="4">
                  <c:v>57.237345502163691</c:v>
                </c:pt>
                <c:pt idx="5">
                  <c:v>57.372338515160415</c:v>
                </c:pt>
                <c:pt idx="6">
                  <c:v>208.16843660243336</c:v>
                </c:pt>
                <c:pt idx="10">
                  <c:v>5.4676439115469799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田原市</c:v>
                </c:pt>
              </c:strCache>
            </c:strRef>
          </c:cat>
          <c:val>
            <c:numRef>
              <c:f>①CO2排出量の現状把握!$AX$43:$AX$45</c:f>
              <c:numCache>
                <c:formatCode>0%</c:formatCode>
                <c:ptCount val="3"/>
                <c:pt idx="0">
                  <c:v>0.42072759503743129</c:v>
                </c:pt>
                <c:pt idx="1">
                  <c:v>0.48159870411577027</c:v>
                </c:pt>
                <c:pt idx="2">
                  <c:v>0.77989371667633822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田原市</c:v>
                </c:pt>
              </c:strCache>
            </c:strRef>
          </c:cat>
          <c:val>
            <c:numRef>
              <c:f>①CO2排出量の現状把握!$AY$43:$AY$45</c:f>
              <c:numCache>
                <c:formatCode>0%</c:formatCode>
                <c:ptCount val="3"/>
                <c:pt idx="0">
                  <c:v>0.19118662390594171</c:v>
                </c:pt>
                <c:pt idx="1">
                  <c:v>0.17265784176038373</c:v>
                </c:pt>
                <c:pt idx="2">
                  <c:v>3.8380691381600683E-2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田原市</c:v>
                </c:pt>
              </c:strCache>
            </c:strRef>
          </c:cat>
          <c:val>
            <c:numRef>
              <c:f>①CO2排出量の現状把握!$AZ$43:$AZ$45</c:f>
              <c:numCache>
                <c:formatCode>0%</c:formatCode>
                <c:ptCount val="3"/>
                <c:pt idx="0">
                  <c:v>0.18034974026133399</c:v>
                </c:pt>
                <c:pt idx="1">
                  <c:v>0.14541825021795096</c:v>
                </c:pt>
                <c:pt idx="2">
                  <c:v>3.8471211393055503E-2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田原市</c:v>
                </c:pt>
              </c:strCache>
            </c:strRef>
          </c:cat>
          <c:val>
            <c:numRef>
              <c:f>①CO2排出量の現状把握!$BA$43:$BA$45</c:f>
              <c:numCache>
                <c:formatCode>0%</c:formatCode>
                <c:ptCount val="3"/>
                <c:pt idx="0">
                  <c:v>0.19226168778726088</c:v>
                </c:pt>
                <c:pt idx="1">
                  <c:v>0.18600006857044579</c:v>
                </c:pt>
                <c:pt idx="2">
                  <c:v>0.13958803383581575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田原市</c:v>
                </c:pt>
              </c:strCache>
            </c:strRef>
          </c:cat>
          <c:val>
            <c:numRef>
              <c:f>①CO2排出量の現状把握!$BB$43:$BB$45</c:f>
              <c:numCache>
                <c:formatCode>0%</c:formatCode>
                <c:ptCount val="3"/>
                <c:pt idx="0">
                  <c:v>1.5474353008032191E-2</c:v>
                </c:pt>
                <c:pt idx="1">
                  <c:v>1.4325135335449277E-2</c:v>
                </c:pt>
                <c:pt idx="2">
                  <c:v>3.6663467131899008E-3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17415</c:v>
                </c:pt>
                <c:pt idx="1">
                  <c:v>17415</c:v>
                </c:pt>
                <c:pt idx="2">
                  <c:v>17415</c:v>
                </c:pt>
                <c:pt idx="3">
                  <c:v>17415</c:v>
                </c:pt>
                <c:pt idx="4">
                  <c:v>17415</c:v>
                </c:pt>
                <c:pt idx="5">
                  <c:v>16795</c:v>
                </c:pt>
                <c:pt idx="6">
                  <c:v>16795</c:v>
                </c:pt>
                <c:pt idx="7">
                  <c:v>16795</c:v>
                </c:pt>
                <c:pt idx="8">
                  <c:v>16795</c:v>
                </c:pt>
                <c:pt idx="9">
                  <c:v>16795</c:v>
                </c:pt>
                <c:pt idx="10">
                  <c:v>16795</c:v>
                </c:pt>
                <c:pt idx="11">
                  <c:v>16368</c:v>
                </c:pt>
                <c:pt idx="12">
                  <c:v>16368</c:v>
                </c:pt>
                <c:pt idx="13">
                  <c:v>16368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4.62037787484</c:v>
                </c:pt>
                <c:pt idx="1">
                  <c:v>5.8236295845000017</c:v>
                </c:pt>
                <c:pt idx="2">
                  <c:v>5.9399875613859994</c:v>
                </c:pt>
                <c:pt idx="3">
                  <c:v>6.2049833571400006</c:v>
                </c:pt>
                <c:pt idx="4">
                  <c:v>5.4305974169600004</c:v>
                </c:pt>
                <c:pt idx="5">
                  <c:v>5.8321125556800002</c:v>
                </c:pt>
                <c:pt idx="6">
                  <c:v>6.9763583137739991</c:v>
                </c:pt>
                <c:pt idx="7">
                  <c:v>5.1451423837440018</c:v>
                </c:pt>
                <c:pt idx="8">
                  <c:v>6.1337488954300001</c:v>
                </c:pt>
                <c:pt idx="9">
                  <c:v>5.4045621955519998</c:v>
                </c:pt>
                <c:pt idx="10">
                  <c:v>6.7901534612142012</c:v>
                </c:pt>
                <c:pt idx="11">
                  <c:v>4.720206139663599</c:v>
                </c:pt>
                <c:pt idx="12">
                  <c:v>6.0840222480000001</c:v>
                </c:pt>
                <c:pt idx="13">
                  <c:v>5.4676439115469799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12985179.5</c:v>
                </c:pt>
                <c:pt idx="1">
                  <c:v>12451810</c:v>
                </c:pt>
                <c:pt idx="2">
                  <c:v>12173703.5</c:v>
                </c:pt>
                <c:pt idx="3">
                  <c:v>12877078</c:v>
                </c:pt>
                <c:pt idx="4">
                  <c:v>12448782</c:v>
                </c:pt>
                <c:pt idx="5">
                  <c:v>11638856</c:v>
                </c:pt>
                <c:pt idx="6">
                  <c:v>10453054.25</c:v>
                </c:pt>
                <c:pt idx="7">
                  <c:v>10264950.455616459</c:v>
                </c:pt>
                <c:pt idx="8">
                  <c:v>10275191.75</c:v>
                </c:pt>
                <c:pt idx="9">
                  <c:v>10531010.25</c:v>
                </c:pt>
                <c:pt idx="10">
                  <c:v>10383175</c:v>
                </c:pt>
                <c:pt idx="11">
                  <c:v>8964040.2499999981</c:v>
                </c:pt>
                <c:pt idx="12">
                  <c:v>8884956.7499999981</c:v>
                </c:pt>
                <c:pt idx="13">
                  <c:v>9691747.7499999981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65372</c:v>
                </c:pt>
                <c:pt idx="1">
                  <c:v>64947</c:v>
                </c:pt>
                <c:pt idx="2">
                  <c:v>64739</c:v>
                </c:pt>
                <c:pt idx="3">
                  <c:v>65433</c:v>
                </c:pt>
                <c:pt idx="4">
                  <c:v>65294</c:v>
                </c:pt>
                <c:pt idx="5">
                  <c:v>64721</c:v>
                </c:pt>
                <c:pt idx="6">
                  <c:v>64078</c:v>
                </c:pt>
                <c:pt idx="7">
                  <c:v>63431</c:v>
                </c:pt>
                <c:pt idx="8">
                  <c:v>63159</c:v>
                </c:pt>
                <c:pt idx="9">
                  <c:v>62452</c:v>
                </c:pt>
                <c:pt idx="10">
                  <c:v>61860</c:v>
                </c:pt>
                <c:pt idx="11">
                  <c:v>60895</c:v>
                </c:pt>
                <c:pt idx="12">
                  <c:v>60082</c:v>
                </c:pt>
                <c:pt idx="13">
                  <c:v>59596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2197</v>
      </c>
      <c r="B9" s="70">
        <v>1</v>
      </c>
      <c r="C9" s="70">
        <v>1</v>
      </c>
      <c r="D9" s="70">
        <v>1</v>
      </c>
      <c r="E9" s="70">
        <v>1990</v>
      </c>
      <c r="F9" s="70" t="s">
        <v>787</v>
      </c>
      <c r="G9" s="1073" t="s">
        <v>2198</v>
      </c>
      <c r="H9" s="70" t="s">
        <v>2199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2200</v>
      </c>
      <c r="B10" s="70">
        <v>2</v>
      </c>
      <c r="C10" s="70">
        <v>2</v>
      </c>
      <c r="D10" s="70">
        <v>1</v>
      </c>
      <c r="E10" s="70">
        <v>2005</v>
      </c>
      <c r="F10" s="70" t="s">
        <v>789</v>
      </c>
      <c r="G10" s="1073" t="s">
        <v>2198</v>
      </c>
      <c r="H10" s="70" t="s">
        <v>2199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2201</v>
      </c>
      <c r="B11" s="70">
        <v>3</v>
      </c>
      <c r="C11" s="70">
        <v>3</v>
      </c>
      <c r="D11" s="70">
        <v>1</v>
      </c>
      <c r="E11" s="70">
        <v>2006</v>
      </c>
      <c r="F11" s="70" t="s">
        <v>790</v>
      </c>
      <c r="G11" s="1073" t="s">
        <v>2198</v>
      </c>
      <c r="H11" s="70" t="s">
        <v>2199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2202</v>
      </c>
      <c r="B12" s="70">
        <v>4</v>
      </c>
      <c r="C12" s="70">
        <v>4</v>
      </c>
      <c r="D12" s="70">
        <v>1</v>
      </c>
      <c r="E12" s="70">
        <v>2007</v>
      </c>
      <c r="F12" s="70" t="s">
        <v>791</v>
      </c>
      <c r="G12" s="1073" t="s">
        <v>2198</v>
      </c>
      <c r="H12" s="70" t="s">
        <v>2199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2203</v>
      </c>
      <c r="B13" s="70">
        <v>5</v>
      </c>
      <c r="C13" s="70">
        <v>5</v>
      </c>
      <c r="D13" s="70">
        <v>1</v>
      </c>
      <c r="E13" s="70">
        <v>2008</v>
      </c>
      <c r="F13" s="70" t="s">
        <v>792</v>
      </c>
      <c r="G13" s="1073" t="s">
        <v>2198</v>
      </c>
      <c r="H13" s="70" t="s">
        <v>2199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2204</v>
      </c>
      <c r="B14" s="70">
        <v>6</v>
      </c>
      <c r="C14" s="70">
        <v>6</v>
      </c>
      <c r="D14" s="70">
        <v>1</v>
      </c>
      <c r="E14" s="70">
        <v>2009</v>
      </c>
      <c r="F14" s="70" t="s">
        <v>176</v>
      </c>
      <c r="G14" s="1073" t="s">
        <v>2198</v>
      </c>
      <c r="H14" s="70" t="s">
        <v>2199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9.69</v>
      </c>
      <c r="Z14" s="73">
        <v>0</v>
      </c>
      <c r="AA14" s="73">
        <v>2.84</v>
      </c>
      <c r="AB14" s="73">
        <v>0</v>
      </c>
      <c r="AC14" s="73">
        <v>0</v>
      </c>
      <c r="AD14" s="73">
        <v>0</v>
      </c>
      <c r="AE14" s="73">
        <v>13.6</v>
      </c>
      <c r="AF14" s="73">
        <v>0</v>
      </c>
      <c r="AG14" s="73">
        <v>0</v>
      </c>
      <c r="AH14" s="73">
        <v>0</v>
      </c>
      <c r="AI14" s="73">
        <v>0</v>
      </c>
      <c r="AJ14" s="73">
        <v>0</v>
      </c>
      <c r="AK14" s="73">
        <v>0</v>
      </c>
      <c r="AL14" s="73">
        <v>0</v>
      </c>
      <c r="AM14" s="73">
        <v>0</v>
      </c>
      <c r="AN14" s="73">
        <v>320.36399999999998</v>
      </c>
      <c r="AO14" s="73">
        <v>0</v>
      </c>
      <c r="AP14" s="73">
        <v>102.042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3.46</v>
      </c>
      <c r="CG14" s="73">
        <v>0</v>
      </c>
      <c r="CH14" s="73">
        <v>0</v>
      </c>
      <c r="CI14" s="73">
        <v>0</v>
      </c>
      <c r="CJ14" s="73">
        <v>0</v>
      </c>
      <c r="CK14" s="73">
        <v>0</v>
      </c>
      <c r="CL14" s="73">
        <v>0</v>
      </c>
      <c r="CM14" s="73">
        <v>0</v>
      </c>
      <c r="CN14" s="73">
        <v>4.3099999999999996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102.042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9.69</v>
      </c>
      <c r="EA14" s="73">
        <v>0</v>
      </c>
      <c r="EB14" s="73">
        <v>2.84</v>
      </c>
      <c r="EC14" s="73">
        <v>0</v>
      </c>
      <c r="ED14" s="73">
        <v>0</v>
      </c>
      <c r="EE14" s="73">
        <v>0</v>
      </c>
      <c r="EF14" s="73">
        <v>13.6</v>
      </c>
      <c r="EG14" s="73">
        <v>0</v>
      </c>
      <c r="EH14" s="73">
        <v>0</v>
      </c>
      <c r="EI14" s="73">
        <v>0</v>
      </c>
      <c r="EJ14" s="73">
        <v>0</v>
      </c>
      <c r="EK14" s="73">
        <v>0</v>
      </c>
      <c r="EL14" s="73">
        <v>0</v>
      </c>
      <c r="EM14" s="73">
        <v>0</v>
      </c>
      <c r="EN14" s="73">
        <v>0</v>
      </c>
      <c r="EO14" s="73">
        <v>320.36399999999998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3.46</v>
      </c>
      <c r="GH14" s="73">
        <v>0</v>
      </c>
      <c r="GI14" s="73">
        <v>0</v>
      </c>
      <c r="GJ14" s="73">
        <v>0</v>
      </c>
      <c r="GK14" s="73">
        <v>0</v>
      </c>
      <c r="GL14" s="73">
        <v>0</v>
      </c>
      <c r="GM14" s="73">
        <v>0</v>
      </c>
      <c r="GN14" s="73">
        <v>0</v>
      </c>
      <c r="GO14" s="73">
        <v>4.3099999999999996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102.042</v>
      </c>
      <c r="HG14" s="73">
        <v>0</v>
      </c>
      <c r="HH14" s="73">
        <v>0</v>
      </c>
      <c r="HI14" s="73">
        <v>0</v>
      </c>
      <c r="HJ14" s="73">
        <v>0</v>
      </c>
      <c r="HK14" s="73">
        <v>346.49400000000003</v>
      </c>
      <c r="HL14" s="73">
        <v>0</v>
      </c>
      <c r="HM14" s="73">
        <v>0</v>
      </c>
      <c r="HN14" s="73">
        <v>0</v>
      </c>
      <c r="HO14" s="73">
        <v>0</v>
      </c>
      <c r="HP14" s="73">
        <v>0</v>
      </c>
      <c r="HQ14" s="73">
        <v>0</v>
      </c>
      <c r="HR14" s="73">
        <v>0</v>
      </c>
      <c r="HS14" s="73">
        <v>3.46</v>
      </c>
      <c r="HT14" s="73">
        <v>0</v>
      </c>
      <c r="HU14" s="73">
        <v>0</v>
      </c>
      <c r="HV14" s="73">
        <v>4.3099999999999996</v>
      </c>
      <c r="HW14" s="73">
        <v>0</v>
      </c>
      <c r="HX14" s="73">
        <v>0</v>
      </c>
      <c r="HY14" s="73">
        <v>0</v>
      </c>
      <c r="HZ14" s="73">
        <v>0</v>
      </c>
      <c r="IA14" s="73">
        <v>102.042</v>
      </c>
      <c r="IB14" s="73">
        <v>0</v>
      </c>
      <c r="IC14" s="73">
        <v>0</v>
      </c>
      <c r="ID14" s="73">
        <v>0</v>
      </c>
      <c r="IE14" s="73">
        <v>0</v>
      </c>
      <c r="IF14" s="73">
        <v>346.49400000000003</v>
      </c>
      <c r="IG14" s="73">
        <v>102.042</v>
      </c>
      <c r="IH14" s="73">
        <v>0</v>
      </c>
      <c r="II14" s="73">
        <v>0</v>
      </c>
      <c r="IJ14" s="73">
        <v>0</v>
      </c>
      <c r="IK14" s="73">
        <v>0</v>
      </c>
      <c r="IL14" s="73">
        <v>0</v>
      </c>
      <c r="IM14" s="73">
        <v>0</v>
      </c>
      <c r="IN14" s="73">
        <v>3.46</v>
      </c>
      <c r="IO14" s="73">
        <v>0</v>
      </c>
      <c r="IP14" s="73">
        <v>0</v>
      </c>
      <c r="IQ14" s="73">
        <v>4.3099999999999996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1</v>
      </c>
      <c r="JS14" s="71">
        <v>0</v>
      </c>
      <c r="JT14" s="71">
        <v>0</v>
      </c>
      <c r="JU14" s="71">
        <v>0</v>
      </c>
      <c r="JV14" s="71">
        <v>0</v>
      </c>
      <c r="JW14" s="71">
        <v>0</v>
      </c>
      <c r="JX14" s="71">
        <v>0</v>
      </c>
      <c r="JY14" s="71">
        <v>0</v>
      </c>
      <c r="JZ14" s="71">
        <v>0</v>
      </c>
      <c r="KA14" s="71">
        <v>5</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1</v>
      </c>
      <c r="NT14" s="71">
        <v>0</v>
      </c>
      <c r="NU14" s="71">
        <v>0</v>
      </c>
      <c r="NV14" s="71">
        <v>0</v>
      </c>
      <c r="NW14" s="71">
        <v>0</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8</v>
      </c>
      <c r="QY14" s="71">
        <v>0</v>
      </c>
      <c r="QZ14" s="71">
        <v>0</v>
      </c>
      <c r="RA14" s="71">
        <v>0</v>
      </c>
      <c r="RB14" s="71">
        <v>0</v>
      </c>
      <c r="RC14" s="71">
        <v>0</v>
      </c>
      <c r="RD14" s="71">
        <v>0</v>
      </c>
      <c r="RE14" s="71">
        <v>0</v>
      </c>
      <c r="RF14" s="71">
        <v>1</v>
      </c>
      <c r="RG14" s="71">
        <v>0</v>
      </c>
      <c r="RH14" s="71">
        <v>0</v>
      </c>
      <c r="RI14" s="71">
        <v>1</v>
      </c>
      <c r="RJ14" s="71">
        <v>0</v>
      </c>
      <c r="RK14" s="71">
        <v>0</v>
      </c>
      <c r="RL14" s="71">
        <v>0</v>
      </c>
      <c r="RM14" s="71">
        <v>0</v>
      </c>
      <c r="RN14" s="71">
        <v>1</v>
      </c>
      <c r="RO14" s="71">
        <v>0</v>
      </c>
      <c r="RP14" s="71">
        <v>0</v>
      </c>
      <c r="RQ14" s="71">
        <v>0</v>
      </c>
      <c r="RR14" s="71">
        <v>0</v>
      </c>
      <c r="RS14" s="71">
        <v>8</v>
      </c>
      <c r="RT14" s="71">
        <v>1</v>
      </c>
      <c r="RU14" s="71">
        <v>0</v>
      </c>
      <c r="RV14" s="71">
        <v>0</v>
      </c>
      <c r="RW14" s="71">
        <v>0</v>
      </c>
      <c r="RX14" s="71">
        <v>0</v>
      </c>
      <c r="RY14" s="71">
        <v>0</v>
      </c>
      <c r="RZ14" s="71">
        <v>0</v>
      </c>
      <c r="SA14" s="71">
        <v>1</v>
      </c>
      <c r="SB14" s="71">
        <v>0</v>
      </c>
      <c r="SC14" s="71">
        <v>0</v>
      </c>
      <c r="SD14" s="71">
        <v>1</v>
      </c>
      <c r="SE14" s="71">
        <v>0</v>
      </c>
      <c r="SF14" s="71">
        <v>0</v>
      </c>
      <c r="SG14" s="71">
        <v>0</v>
      </c>
      <c r="SH14" s="71">
        <v>0</v>
      </c>
    </row>
    <row r="15" spans="1:503">
      <c r="A15" s="16" t="s">
        <v>2205</v>
      </c>
      <c r="B15" s="70">
        <v>7</v>
      </c>
      <c r="C15" s="70">
        <v>7</v>
      </c>
      <c r="D15" s="70">
        <v>1</v>
      </c>
      <c r="E15" s="70">
        <v>2010</v>
      </c>
      <c r="F15" s="70" t="s">
        <v>177</v>
      </c>
      <c r="G15" s="1073" t="s">
        <v>2198</v>
      </c>
      <c r="H15" s="70" t="s">
        <v>2199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7.391</v>
      </c>
      <c r="Z15" s="73">
        <v>0</v>
      </c>
      <c r="AA15" s="73">
        <v>3.4279999999999999</v>
      </c>
      <c r="AB15" s="73">
        <v>0</v>
      </c>
      <c r="AC15" s="73">
        <v>0</v>
      </c>
      <c r="AD15" s="73">
        <v>0</v>
      </c>
      <c r="AE15" s="73">
        <v>125.348</v>
      </c>
      <c r="AF15" s="73">
        <v>7.9240000000000004</v>
      </c>
      <c r="AG15" s="73">
        <v>0</v>
      </c>
      <c r="AH15" s="73">
        <v>0</v>
      </c>
      <c r="AI15" s="73">
        <v>0</v>
      </c>
      <c r="AJ15" s="73">
        <v>0</v>
      </c>
      <c r="AK15" s="73">
        <v>0</v>
      </c>
      <c r="AL15" s="73">
        <v>0</v>
      </c>
      <c r="AM15" s="73">
        <v>0</v>
      </c>
      <c r="AN15" s="73">
        <v>343.62400000000002</v>
      </c>
      <c r="AO15" s="73">
        <v>0</v>
      </c>
      <c r="AP15" s="73">
        <v>115.608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3.02</v>
      </c>
      <c r="CG15" s="73">
        <v>0</v>
      </c>
      <c r="CH15" s="73">
        <v>0</v>
      </c>
      <c r="CI15" s="73">
        <v>0</v>
      </c>
      <c r="CJ15" s="73">
        <v>0</v>
      </c>
      <c r="CK15" s="73">
        <v>0</v>
      </c>
      <c r="CL15" s="73">
        <v>0</v>
      </c>
      <c r="CM15" s="73">
        <v>0</v>
      </c>
      <c r="CN15" s="73">
        <v>4.6609999999999996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115.608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7.391</v>
      </c>
      <c r="EA15" s="73">
        <v>0</v>
      </c>
      <c r="EB15" s="73">
        <v>3.4279999999999999</v>
      </c>
      <c r="EC15" s="73">
        <v>0</v>
      </c>
      <c r="ED15" s="73">
        <v>0</v>
      </c>
      <c r="EE15" s="73">
        <v>0</v>
      </c>
      <c r="EF15" s="73">
        <v>125.348</v>
      </c>
      <c r="EG15" s="73">
        <v>7.9240000000000004</v>
      </c>
      <c r="EH15" s="73">
        <v>0</v>
      </c>
      <c r="EI15" s="73">
        <v>0</v>
      </c>
      <c r="EJ15" s="73">
        <v>0</v>
      </c>
      <c r="EK15" s="73">
        <v>0</v>
      </c>
      <c r="EL15" s="73">
        <v>0</v>
      </c>
      <c r="EM15" s="73">
        <v>0</v>
      </c>
      <c r="EN15" s="73">
        <v>0</v>
      </c>
      <c r="EO15" s="73">
        <v>343.62400000000002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3.02</v>
      </c>
      <c r="GH15" s="73">
        <v>0</v>
      </c>
      <c r="GI15" s="73">
        <v>0</v>
      </c>
      <c r="GJ15" s="73">
        <v>0</v>
      </c>
      <c r="GK15" s="73">
        <v>0</v>
      </c>
      <c r="GL15" s="73">
        <v>0</v>
      </c>
      <c r="GM15" s="73">
        <v>0</v>
      </c>
      <c r="GN15" s="73">
        <v>0</v>
      </c>
      <c r="GO15" s="73">
        <v>4.6609999999999996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115.608</v>
      </c>
      <c r="HG15" s="73">
        <v>0</v>
      </c>
      <c r="HH15" s="73">
        <v>0</v>
      </c>
      <c r="HI15" s="73">
        <v>0</v>
      </c>
      <c r="HJ15" s="73">
        <v>0</v>
      </c>
      <c r="HK15" s="73">
        <v>487.71499999999997</v>
      </c>
      <c r="HL15" s="73">
        <v>0</v>
      </c>
      <c r="HM15" s="73">
        <v>0</v>
      </c>
      <c r="HN15" s="73">
        <v>0</v>
      </c>
      <c r="HO15" s="73">
        <v>0</v>
      </c>
      <c r="HP15" s="73">
        <v>0</v>
      </c>
      <c r="HQ15" s="73">
        <v>0</v>
      </c>
      <c r="HR15" s="73">
        <v>0</v>
      </c>
      <c r="HS15" s="73">
        <v>3.02</v>
      </c>
      <c r="HT15" s="73">
        <v>0</v>
      </c>
      <c r="HU15" s="73">
        <v>0</v>
      </c>
      <c r="HV15" s="73">
        <v>4.6609999999999996</v>
      </c>
      <c r="HW15" s="73">
        <v>0</v>
      </c>
      <c r="HX15" s="73">
        <v>0</v>
      </c>
      <c r="HY15" s="73">
        <v>0</v>
      </c>
      <c r="HZ15" s="73">
        <v>0</v>
      </c>
      <c r="IA15" s="73">
        <v>115.608</v>
      </c>
      <c r="IB15" s="73">
        <v>0</v>
      </c>
      <c r="IC15" s="73">
        <v>0</v>
      </c>
      <c r="ID15" s="73">
        <v>0</v>
      </c>
      <c r="IE15" s="73">
        <v>0</v>
      </c>
      <c r="IF15" s="73">
        <v>487.71499999999997</v>
      </c>
      <c r="IG15" s="73">
        <v>115.608</v>
      </c>
      <c r="IH15" s="73">
        <v>0</v>
      </c>
      <c r="II15" s="73">
        <v>0</v>
      </c>
      <c r="IJ15" s="73">
        <v>0</v>
      </c>
      <c r="IK15" s="73">
        <v>0</v>
      </c>
      <c r="IL15" s="73">
        <v>0</v>
      </c>
      <c r="IM15" s="73">
        <v>0</v>
      </c>
      <c r="IN15" s="73">
        <v>3.02</v>
      </c>
      <c r="IO15" s="73">
        <v>0</v>
      </c>
      <c r="IP15" s="73">
        <v>0</v>
      </c>
      <c r="IQ15" s="73">
        <v>4.6609999999999996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1</v>
      </c>
      <c r="JS15" s="71">
        <v>1</v>
      </c>
      <c r="JT15" s="71">
        <v>0</v>
      </c>
      <c r="JU15" s="71">
        <v>0</v>
      </c>
      <c r="JV15" s="71">
        <v>0</v>
      </c>
      <c r="JW15" s="71">
        <v>0</v>
      </c>
      <c r="JX15" s="71">
        <v>0</v>
      </c>
      <c r="JY15" s="71">
        <v>0</v>
      </c>
      <c r="JZ15" s="71">
        <v>0</v>
      </c>
      <c r="KA15" s="71">
        <v>5</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1</v>
      </c>
      <c r="NT15" s="71">
        <v>1</v>
      </c>
      <c r="NU15" s="71">
        <v>0</v>
      </c>
      <c r="NV15" s="71">
        <v>0</v>
      </c>
      <c r="NW15" s="71">
        <v>0</v>
      </c>
      <c r="NX15" s="71">
        <v>0</v>
      </c>
      <c r="NY15" s="71">
        <v>0</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0</v>
      </c>
      <c r="QZ15" s="71">
        <v>0</v>
      </c>
      <c r="RA15" s="71">
        <v>0</v>
      </c>
      <c r="RB15" s="71">
        <v>0</v>
      </c>
      <c r="RC15" s="71">
        <v>0</v>
      </c>
      <c r="RD15" s="71">
        <v>0</v>
      </c>
      <c r="RE15" s="71">
        <v>0</v>
      </c>
      <c r="RF15" s="71">
        <v>1</v>
      </c>
      <c r="RG15" s="71">
        <v>0</v>
      </c>
      <c r="RH15" s="71">
        <v>0</v>
      </c>
      <c r="RI15" s="71">
        <v>1</v>
      </c>
      <c r="RJ15" s="71">
        <v>0</v>
      </c>
      <c r="RK15" s="71">
        <v>0</v>
      </c>
      <c r="RL15" s="71">
        <v>0</v>
      </c>
      <c r="RM15" s="71">
        <v>0</v>
      </c>
      <c r="RN15" s="71">
        <v>1</v>
      </c>
      <c r="RO15" s="71">
        <v>0</v>
      </c>
      <c r="RP15" s="71">
        <v>0</v>
      </c>
      <c r="RQ15" s="71">
        <v>0</v>
      </c>
      <c r="RR15" s="71">
        <v>0</v>
      </c>
      <c r="RS15" s="71">
        <v>9</v>
      </c>
      <c r="RT15" s="71">
        <v>1</v>
      </c>
      <c r="RU15" s="71">
        <v>0</v>
      </c>
      <c r="RV15" s="71">
        <v>0</v>
      </c>
      <c r="RW15" s="71">
        <v>0</v>
      </c>
      <c r="RX15" s="71">
        <v>0</v>
      </c>
      <c r="RY15" s="71">
        <v>0</v>
      </c>
      <c r="RZ15" s="71">
        <v>0</v>
      </c>
      <c r="SA15" s="71">
        <v>1</v>
      </c>
      <c r="SB15" s="71">
        <v>0</v>
      </c>
      <c r="SC15" s="71">
        <v>0</v>
      </c>
      <c r="SD15" s="71">
        <v>1</v>
      </c>
      <c r="SE15" s="71">
        <v>0</v>
      </c>
      <c r="SF15" s="71">
        <v>0</v>
      </c>
      <c r="SG15" s="71">
        <v>0</v>
      </c>
      <c r="SH15" s="71">
        <v>0</v>
      </c>
    </row>
    <row r="16" spans="1:503">
      <c r="A16" s="16" t="s">
        <v>2206</v>
      </c>
      <c r="B16" s="70">
        <v>8</v>
      </c>
      <c r="C16" s="70">
        <v>8</v>
      </c>
      <c r="D16" s="70">
        <v>1</v>
      </c>
      <c r="E16" s="70">
        <v>2011</v>
      </c>
      <c r="F16" s="70" t="s">
        <v>178</v>
      </c>
      <c r="G16" s="1073" t="s">
        <v>2198</v>
      </c>
      <c r="H16" s="70" t="s">
        <v>2199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27.302</v>
      </c>
      <c r="Z16" s="73">
        <v>0</v>
      </c>
      <c r="AA16" s="73">
        <v>2.9279999999999999</v>
      </c>
      <c r="AB16" s="73">
        <v>0</v>
      </c>
      <c r="AC16" s="73">
        <v>0</v>
      </c>
      <c r="AD16" s="73">
        <v>0</v>
      </c>
      <c r="AE16" s="73">
        <v>229.27600000000001</v>
      </c>
      <c r="AF16" s="73">
        <v>8.89</v>
      </c>
      <c r="AG16" s="73">
        <v>0</v>
      </c>
      <c r="AH16" s="73">
        <v>0</v>
      </c>
      <c r="AI16" s="73">
        <v>0</v>
      </c>
      <c r="AJ16" s="73">
        <v>0</v>
      </c>
      <c r="AK16" s="73">
        <v>0</v>
      </c>
      <c r="AL16" s="73">
        <v>0</v>
      </c>
      <c r="AM16" s="73">
        <v>0</v>
      </c>
      <c r="AN16" s="73">
        <v>351.053</v>
      </c>
      <c r="AO16" s="73">
        <v>0</v>
      </c>
      <c r="AP16" s="73">
        <v>151.04599999999999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3.2189999999999999</v>
      </c>
      <c r="CG16" s="73">
        <v>0</v>
      </c>
      <c r="CH16" s="73">
        <v>0</v>
      </c>
      <c r="CI16" s="73">
        <v>0</v>
      </c>
      <c r="CJ16" s="73">
        <v>0</v>
      </c>
      <c r="CK16" s="73">
        <v>0</v>
      </c>
      <c r="CL16" s="73">
        <v>0</v>
      </c>
      <c r="CM16" s="73">
        <v>0</v>
      </c>
      <c r="CN16" s="73">
        <v>4.7140000000000004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151.04599999999999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27.302</v>
      </c>
      <c r="EA16" s="73">
        <v>0</v>
      </c>
      <c r="EB16" s="73">
        <v>2.9279999999999999</v>
      </c>
      <c r="EC16" s="73">
        <v>0</v>
      </c>
      <c r="ED16" s="73">
        <v>0</v>
      </c>
      <c r="EE16" s="73">
        <v>0</v>
      </c>
      <c r="EF16" s="73">
        <v>229.27600000000001</v>
      </c>
      <c r="EG16" s="73">
        <v>8.89</v>
      </c>
      <c r="EH16" s="73">
        <v>0</v>
      </c>
      <c r="EI16" s="73">
        <v>0</v>
      </c>
      <c r="EJ16" s="73">
        <v>0</v>
      </c>
      <c r="EK16" s="73">
        <v>0</v>
      </c>
      <c r="EL16" s="73">
        <v>0</v>
      </c>
      <c r="EM16" s="73">
        <v>0</v>
      </c>
      <c r="EN16" s="73">
        <v>0</v>
      </c>
      <c r="EO16" s="73">
        <v>351.053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3.2189999999999999</v>
      </c>
      <c r="GH16" s="73">
        <v>0</v>
      </c>
      <c r="GI16" s="73">
        <v>0</v>
      </c>
      <c r="GJ16" s="73">
        <v>0</v>
      </c>
      <c r="GK16" s="73">
        <v>0</v>
      </c>
      <c r="GL16" s="73">
        <v>0</v>
      </c>
      <c r="GM16" s="73">
        <v>0</v>
      </c>
      <c r="GN16" s="73">
        <v>0</v>
      </c>
      <c r="GO16" s="73">
        <v>4.7140000000000004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151.04599999999999</v>
      </c>
      <c r="HG16" s="73">
        <v>0</v>
      </c>
      <c r="HH16" s="73">
        <v>0</v>
      </c>
      <c r="HI16" s="73">
        <v>0</v>
      </c>
      <c r="HJ16" s="73">
        <v>0</v>
      </c>
      <c r="HK16" s="73">
        <v>619.44899999999996</v>
      </c>
      <c r="HL16" s="73">
        <v>0</v>
      </c>
      <c r="HM16" s="73">
        <v>0</v>
      </c>
      <c r="HN16" s="73">
        <v>0</v>
      </c>
      <c r="HO16" s="73">
        <v>0</v>
      </c>
      <c r="HP16" s="73">
        <v>0</v>
      </c>
      <c r="HQ16" s="73">
        <v>0</v>
      </c>
      <c r="HR16" s="73">
        <v>0</v>
      </c>
      <c r="HS16" s="73">
        <v>3.2189999999999999</v>
      </c>
      <c r="HT16" s="73">
        <v>0</v>
      </c>
      <c r="HU16" s="73">
        <v>0</v>
      </c>
      <c r="HV16" s="73">
        <v>4.7140000000000004</v>
      </c>
      <c r="HW16" s="73">
        <v>0</v>
      </c>
      <c r="HX16" s="73">
        <v>0</v>
      </c>
      <c r="HY16" s="73">
        <v>0</v>
      </c>
      <c r="HZ16" s="73">
        <v>0</v>
      </c>
      <c r="IA16" s="73">
        <v>151.04599999999999</v>
      </c>
      <c r="IB16" s="73">
        <v>0</v>
      </c>
      <c r="IC16" s="73">
        <v>0</v>
      </c>
      <c r="ID16" s="73">
        <v>0</v>
      </c>
      <c r="IE16" s="73">
        <v>0</v>
      </c>
      <c r="IF16" s="73">
        <v>619.44899999999996</v>
      </c>
      <c r="IG16" s="73">
        <v>151.04599999999999</v>
      </c>
      <c r="IH16" s="73">
        <v>0</v>
      </c>
      <c r="II16" s="73">
        <v>0</v>
      </c>
      <c r="IJ16" s="73">
        <v>0</v>
      </c>
      <c r="IK16" s="73">
        <v>0</v>
      </c>
      <c r="IL16" s="73">
        <v>0</v>
      </c>
      <c r="IM16" s="73">
        <v>0</v>
      </c>
      <c r="IN16" s="73">
        <v>3.2189999999999999</v>
      </c>
      <c r="IO16" s="73">
        <v>0</v>
      </c>
      <c r="IP16" s="73">
        <v>0</v>
      </c>
      <c r="IQ16" s="73">
        <v>4.7140000000000004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1</v>
      </c>
      <c r="JO16" s="71">
        <v>0</v>
      </c>
      <c r="JP16" s="71">
        <v>0</v>
      </c>
      <c r="JQ16" s="71">
        <v>0</v>
      </c>
      <c r="JR16" s="71">
        <v>1</v>
      </c>
      <c r="JS16" s="71">
        <v>1</v>
      </c>
      <c r="JT16" s="71">
        <v>0</v>
      </c>
      <c r="JU16" s="71">
        <v>0</v>
      </c>
      <c r="JV16" s="71">
        <v>0</v>
      </c>
      <c r="JW16" s="71">
        <v>0</v>
      </c>
      <c r="JX16" s="71">
        <v>0</v>
      </c>
      <c r="JY16" s="71">
        <v>0</v>
      </c>
      <c r="JZ16" s="71">
        <v>0</v>
      </c>
      <c r="KA16" s="71">
        <v>5</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1</v>
      </c>
      <c r="NP16" s="71">
        <v>0</v>
      </c>
      <c r="NQ16" s="71">
        <v>0</v>
      </c>
      <c r="NR16" s="71">
        <v>0</v>
      </c>
      <c r="NS16" s="71">
        <v>1</v>
      </c>
      <c r="NT16" s="71">
        <v>1</v>
      </c>
      <c r="NU16" s="71">
        <v>0</v>
      </c>
      <c r="NV16" s="71">
        <v>0</v>
      </c>
      <c r="NW16" s="71">
        <v>0</v>
      </c>
      <c r="NX16" s="71">
        <v>0</v>
      </c>
      <c r="NY16" s="71">
        <v>0</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10</v>
      </c>
      <c r="QY16" s="71">
        <v>0</v>
      </c>
      <c r="QZ16" s="71">
        <v>0</v>
      </c>
      <c r="RA16" s="71">
        <v>0</v>
      </c>
      <c r="RB16" s="71">
        <v>0</v>
      </c>
      <c r="RC16" s="71">
        <v>0</v>
      </c>
      <c r="RD16" s="71">
        <v>0</v>
      </c>
      <c r="RE16" s="71">
        <v>0</v>
      </c>
      <c r="RF16" s="71">
        <v>1</v>
      </c>
      <c r="RG16" s="71">
        <v>0</v>
      </c>
      <c r="RH16" s="71">
        <v>0</v>
      </c>
      <c r="RI16" s="71">
        <v>1</v>
      </c>
      <c r="RJ16" s="71">
        <v>0</v>
      </c>
      <c r="RK16" s="71">
        <v>0</v>
      </c>
      <c r="RL16" s="71">
        <v>0</v>
      </c>
      <c r="RM16" s="71">
        <v>0</v>
      </c>
      <c r="RN16" s="71">
        <v>1</v>
      </c>
      <c r="RO16" s="71">
        <v>0</v>
      </c>
      <c r="RP16" s="71">
        <v>0</v>
      </c>
      <c r="RQ16" s="71">
        <v>0</v>
      </c>
      <c r="RR16" s="71">
        <v>0</v>
      </c>
      <c r="RS16" s="71">
        <v>10</v>
      </c>
      <c r="RT16" s="71">
        <v>1</v>
      </c>
      <c r="RU16" s="71">
        <v>0</v>
      </c>
      <c r="RV16" s="71">
        <v>0</v>
      </c>
      <c r="RW16" s="71">
        <v>0</v>
      </c>
      <c r="RX16" s="71">
        <v>0</v>
      </c>
      <c r="RY16" s="71">
        <v>0</v>
      </c>
      <c r="RZ16" s="71">
        <v>0</v>
      </c>
      <c r="SA16" s="71">
        <v>1</v>
      </c>
      <c r="SB16" s="71">
        <v>0</v>
      </c>
      <c r="SC16" s="71">
        <v>0</v>
      </c>
      <c r="SD16" s="71">
        <v>1</v>
      </c>
      <c r="SE16" s="71">
        <v>0</v>
      </c>
      <c r="SF16" s="71">
        <v>0</v>
      </c>
      <c r="SG16" s="71">
        <v>0</v>
      </c>
      <c r="SH16" s="71">
        <v>0</v>
      </c>
    </row>
    <row r="17" spans="1:502">
      <c r="A17" s="16" t="s">
        <v>2207</v>
      </c>
      <c r="B17" s="70">
        <v>9</v>
      </c>
      <c r="C17" s="70">
        <v>9</v>
      </c>
      <c r="D17" s="70">
        <v>1</v>
      </c>
      <c r="E17" s="70">
        <v>2012</v>
      </c>
      <c r="F17" s="70" t="s">
        <v>179</v>
      </c>
      <c r="G17" s="1073" t="s">
        <v>2198</v>
      </c>
      <c r="H17" s="70" t="s">
        <v>2199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29.073</v>
      </c>
      <c r="Z17" s="73">
        <v>0</v>
      </c>
      <c r="AA17" s="73">
        <v>3.3490000000000002</v>
      </c>
      <c r="AB17" s="73">
        <v>0</v>
      </c>
      <c r="AC17" s="73">
        <v>0</v>
      </c>
      <c r="AD17" s="73">
        <v>0</v>
      </c>
      <c r="AE17" s="73">
        <v>283.88400000000001</v>
      </c>
      <c r="AF17" s="73">
        <v>9.3979999999999997</v>
      </c>
      <c r="AG17" s="73">
        <v>0</v>
      </c>
      <c r="AH17" s="73">
        <v>0</v>
      </c>
      <c r="AI17" s="73">
        <v>0</v>
      </c>
      <c r="AJ17" s="73">
        <v>0</v>
      </c>
      <c r="AK17" s="73">
        <v>0</v>
      </c>
      <c r="AL17" s="73">
        <v>0</v>
      </c>
      <c r="AM17" s="73">
        <v>0</v>
      </c>
      <c r="AN17" s="73">
        <v>368.38299999999998</v>
      </c>
      <c r="AO17" s="73">
        <v>0</v>
      </c>
      <c r="AP17" s="73">
        <v>138.61099999999999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2.6669999999999998</v>
      </c>
      <c r="CG17" s="73">
        <v>0</v>
      </c>
      <c r="CH17" s="73">
        <v>0</v>
      </c>
      <c r="CI17" s="73">
        <v>0</v>
      </c>
      <c r="CJ17" s="73">
        <v>0</v>
      </c>
      <c r="CK17" s="73">
        <v>0</v>
      </c>
      <c r="CL17" s="73">
        <v>0</v>
      </c>
      <c r="CM17" s="73">
        <v>0</v>
      </c>
      <c r="CN17" s="73">
        <v>4.6619999999999999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138.61099999999999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29.073</v>
      </c>
      <c r="EA17" s="73">
        <v>0</v>
      </c>
      <c r="EB17" s="73">
        <v>3.3490000000000002</v>
      </c>
      <c r="EC17" s="73">
        <v>0</v>
      </c>
      <c r="ED17" s="73">
        <v>0</v>
      </c>
      <c r="EE17" s="73">
        <v>0</v>
      </c>
      <c r="EF17" s="73">
        <v>283.88400000000001</v>
      </c>
      <c r="EG17" s="73">
        <v>9.3979999999999997</v>
      </c>
      <c r="EH17" s="73">
        <v>0</v>
      </c>
      <c r="EI17" s="73">
        <v>0</v>
      </c>
      <c r="EJ17" s="73">
        <v>0</v>
      </c>
      <c r="EK17" s="73">
        <v>0</v>
      </c>
      <c r="EL17" s="73">
        <v>0</v>
      </c>
      <c r="EM17" s="73">
        <v>0</v>
      </c>
      <c r="EN17" s="73">
        <v>0</v>
      </c>
      <c r="EO17" s="73">
        <v>368.38299999999998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2.6669999999999998</v>
      </c>
      <c r="GH17" s="73">
        <v>0</v>
      </c>
      <c r="GI17" s="73">
        <v>0</v>
      </c>
      <c r="GJ17" s="73">
        <v>0</v>
      </c>
      <c r="GK17" s="73">
        <v>0</v>
      </c>
      <c r="GL17" s="73">
        <v>0</v>
      </c>
      <c r="GM17" s="73">
        <v>0</v>
      </c>
      <c r="GN17" s="73">
        <v>0</v>
      </c>
      <c r="GO17" s="73">
        <v>4.6619999999999999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138.61099999999999</v>
      </c>
      <c r="HG17" s="73">
        <v>0</v>
      </c>
      <c r="HH17" s="73">
        <v>0</v>
      </c>
      <c r="HI17" s="73">
        <v>0</v>
      </c>
      <c r="HJ17" s="73">
        <v>0</v>
      </c>
      <c r="HK17" s="73">
        <v>694.08699999999999</v>
      </c>
      <c r="HL17" s="73">
        <v>0</v>
      </c>
      <c r="HM17" s="73">
        <v>0</v>
      </c>
      <c r="HN17" s="73">
        <v>0</v>
      </c>
      <c r="HO17" s="73">
        <v>0</v>
      </c>
      <c r="HP17" s="73">
        <v>0</v>
      </c>
      <c r="HQ17" s="73">
        <v>0</v>
      </c>
      <c r="HR17" s="73">
        <v>0</v>
      </c>
      <c r="HS17" s="73">
        <v>2.6669999999999998</v>
      </c>
      <c r="HT17" s="73">
        <v>0</v>
      </c>
      <c r="HU17" s="73">
        <v>0</v>
      </c>
      <c r="HV17" s="73">
        <v>4.6619999999999999</v>
      </c>
      <c r="HW17" s="73">
        <v>0</v>
      </c>
      <c r="HX17" s="73">
        <v>0</v>
      </c>
      <c r="HY17" s="73">
        <v>0</v>
      </c>
      <c r="HZ17" s="73">
        <v>0</v>
      </c>
      <c r="IA17" s="73">
        <v>138.61099999999999</v>
      </c>
      <c r="IB17" s="73">
        <v>0</v>
      </c>
      <c r="IC17" s="73">
        <v>0</v>
      </c>
      <c r="ID17" s="73">
        <v>0</v>
      </c>
      <c r="IE17" s="73">
        <v>0</v>
      </c>
      <c r="IF17" s="73">
        <v>694.08699999999999</v>
      </c>
      <c r="IG17" s="73">
        <v>138.61099999999999</v>
      </c>
      <c r="IH17" s="73">
        <v>0</v>
      </c>
      <c r="II17" s="73">
        <v>0</v>
      </c>
      <c r="IJ17" s="73">
        <v>0</v>
      </c>
      <c r="IK17" s="73">
        <v>0</v>
      </c>
      <c r="IL17" s="73">
        <v>0</v>
      </c>
      <c r="IM17" s="73">
        <v>0</v>
      </c>
      <c r="IN17" s="73">
        <v>2.6669999999999998</v>
      </c>
      <c r="IO17" s="73">
        <v>0</v>
      </c>
      <c r="IP17" s="73">
        <v>0</v>
      </c>
      <c r="IQ17" s="73">
        <v>4.6619999999999999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1</v>
      </c>
      <c r="JO17" s="71">
        <v>0</v>
      </c>
      <c r="JP17" s="71">
        <v>0</v>
      </c>
      <c r="JQ17" s="71">
        <v>0</v>
      </c>
      <c r="JR17" s="71">
        <v>1</v>
      </c>
      <c r="JS17" s="71">
        <v>1</v>
      </c>
      <c r="JT17" s="71">
        <v>0</v>
      </c>
      <c r="JU17" s="71">
        <v>0</v>
      </c>
      <c r="JV17" s="71">
        <v>0</v>
      </c>
      <c r="JW17" s="71">
        <v>0</v>
      </c>
      <c r="JX17" s="71">
        <v>0</v>
      </c>
      <c r="JY17" s="71">
        <v>0</v>
      </c>
      <c r="JZ17" s="71">
        <v>0</v>
      </c>
      <c r="KA17" s="71">
        <v>5</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1</v>
      </c>
      <c r="NP17" s="71">
        <v>0</v>
      </c>
      <c r="NQ17" s="71">
        <v>0</v>
      </c>
      <c r="NR17" s="71">
        <v>0</v>
      </c>
      <c r="NS17" s="71">
        <v>1</v>
      </c>
      <c r="NT17" s="71">
        <v>1</v>
      </c>
      <c r="NU17" s="71">
        <v>0</v>
      </c>
      <c r="NV17" s="71">
        <v>0</v>
      </c>
      <c r="NW17" s="71">
        <v>0</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10</v>
      </c>
      <c r="QY17" s="71">
        <v>0</v>
      </c>
      <c r="QZ17" s="71">
        <v>0</v>
      </c>
      <c r="RA17" s="71">
        <v>0</v>
      </c>
      <c r="RB17" s="71">
        <v>0</v>
      </c>
      <c r="RC17" s="71">
        <v>0</v>
      </c>
      <c r="RD17" s="71">
        <v>0</v>
      </c>
      <c r="RE17" s="71">
        <v>0</v>
      </c>
      <c r="RF17" s="71">
        <v>1</v>
      </c>
      <c r="RG17" s="71">
        <v>0</v>
      </c>
      <c r="RH17" s="71">
        <v>0</v>
      </c>
      <c r="RI17" s="71">
        <v>1</v>
      </c>
      <c r="RJ17" s="71">
        <v>0</v>
      </c>
      <c r="RK17" s="71">
        <v>0</v>
      </c>
      <c r="RL17" s="71">
        <v>0</v>
      </c>
      <c r="RM17" s="71">
        <v>0</v>
      </c>
      <c r="RN17" s="71">
        <v>1</v>
      </c>
      <c r="RO17" s="71">
        <v>0</v>
      </c>
      <c r="RP17" s="71">
        <v>0</v>
      </c>
      <c r="RQ17" s="71">
        <v>0</v>
      </c>
      <c r="RR17" s="71">
        <v>0</v>
      </c>
      <c r="RS17" s="71">
        <v>10</v>
      </c>
      <c r="RT17" s="71">
        <v>1</v>
      </c>
      <c r="RU17" s="71">
        <v>0</v>
      </c>
      <c r="RV17" s="71">
        <v>0</v>
      </c>
      <c r="RW17" s="71">
        <v>0</v>
      </c>
      <c r="RX17" s="71">
        <v>0</v>
      </c>
      <c r="RY17" s="71">
        <v>0</v>
      </c>
      <c r="RZ17" s="71">
        <v>0</v>
      </c>
      <c r="SA17" s="71">
        <v>1</v>
      </c>
      <c r="SB17" s="71">
        <v>0</v>
      </c>
      <c r="SC17" s="71">
        <v>0</v>
      </c>
      <c r="SD17" s="71">
        <v>1</v>
      </c>
      <c r="SE17" s="71">
        <v>0</v>
      </c>
      <c r="SF17" s="71">
        <v>0</v>
      </c>
      <c r="SG17" s="71">
        <v>0</v>
      </c>
      <c r="SH17" s="71">
        <v>0</v>
      </c>
    </row>
    <row r="18" spans="1:502">
      <c r="A18" s="16" t="s">
        <v>2208</v>
      </c>
      <c r="B18" s="70">
        <v>10</v>
      </c>
      <c r="C18" s="70">
        <v>10</v>
      </c>
      <c r="D18" s="70">
        <v>1</v>
      </c>
      <c r="E18" s="70">
        <v>2013</v>
      </c>
      <c r="F18" s="70" t="s">
        <v>180</v>
      </c>
      <c r="G18" s="1073" t="s">
        <v>2198</v>
      </c>
      <c r="H18" s="70" t="s">
        <v>2199</v>
      </c>
      <c r="I18" s="1066"/>
      <c r="J18" s="73">
        <v>0</v>
      </c>
      <c r="K18" s="73">
        <v>0</v>
      </c>
      <c r="L18" s="73">
        <v>0</v>
      </c>
      <c r="M18" s="73">
        <v>0</v>
      </c>
      <c r="N18" s="73">
        <v>0</v>
      </c>
      <c r="O18" s="73">
        <v>0</v>
      </c>
      <c r="P18" s="73">
        <v>0</v>
      </c>
      <c r="Q18" s="73">
        <v>0</v>
      </c>
      <c r="R18" s="73">
        <v>6.2809999999999997</v>
      </c>
      <c r="S18" s="73">
        <v>0</v>
      </c>
      <c r="T18" s="73">
        <v>0</v>
      </c>
      <c r="U18" s="73">
        <v>0</v>
      </c>
      <c r="V18" s="73">
        <v>0</v>
      </c>
      <c r="W18" s="73">
        <v>0</v>
      </c>
      <c r="X18" s="73">
        <v>0</v>
      </c>
      <c r="Y18" s="73">
        <v>156.626</v>
      </c>
      <c r="Z18" s="73">
        <v>0</v>
      </c>
      <c r="AA18" s="73">
        <v>3.42</v>
      </c>
      <c r="AB18" s="73">
        <v>0</v>
      </c>
      <c r="AC18" s="73">
        <v>0</v>
      </c>
      <c r="AD18" s="73">
        <v>0</v>
      </c>
      <c r="AE18" s="73">
        <v>184.845</v>
      </c>
      <c r="AF18" s="73">
        <v>9.1630000000000003</v>
      </c>
      <c r="AG18" s="73">
        <v>0</v>
      </c>
      <c r="AH18" s="73">
        <v>0</v>
      </c>
      <c r="AI18" s="73">
        <v>0</v>
      </c>
      <c r="AJ18" s="73">
        <v>0</v>
      </c>
      <c r="AK18" s="73">
        <v>0</v>
      </c>
      <c r="AL18" s="73">
        <v>0</v>
      </c>
      <c r="AM18" s="73">
        <v>0</v>
      </c>
      <c r="AN18" s="73">
        <v>404.14100000000002</v>
      </c>
      <c r="AO18" s="73">
        <v>0</v>
      </c>
      <c r="AP18" s="73">
        <v>115.434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3.2389999999999999</v>
      </c>
      <c r="CG18" s="73">
        <v>0</v>
      </c>
      <c r="CH18" s="73">
        <v>0</v>
      </c>
      <c r="CI18" s="73">
        <v>0</v>
      </c>
      <c r="CJ18" s="73">
        <v>0</v>
      </c>
      <c r="CK18" s="73">
        <v>0</v>
      </c>
      <c r="CL18" s="73">
        <v>0</v>
      </c>
      <c r="CM18" s="73">
        <v>0</v>
      </c>
      <c r="CN18" s="73">
        <v>4.6150000000000002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115.434</v>
      </c>
      <c r="DH18" s="73">
        <v>0</v>
      </c>
      <c r="DI18" s="73">
        <v>0</v>
      </c>
      <c r="DJ18" s="73">
        <v>0</v>
      </c>
      <c r="DK18" s="73">
        <v>0</v>
      </c>
      <c r="DL18" s="73">
        <v>0</v>
      </c>
      <c r="DM18" s="73">
        <v>0</v>
      </c>
      <c r="DN18" s="73">
        <v>0</v>
      </c>
      <c r="DO18" s="73">
        <v>0</v>
      </c>
      <c r="DP18" s="73">
        <v>0</v>
      </c>
      <c r="DQ18" s="73">
        <v>0</v>
      </c>
      <c r="DR18" s="73">
        <v>0</v>
      </c>
      <c r="DS18" s="73">
        <v>6.2809999999999997</v>
      </c>
      <c r="DT18" s="73">
        <v>0</v>
      </c>
      <c r="DU18" s="73">
        <v>0</v>
      </c>
      <c r="DV18" s="73">
        <v>0</v>
      </c>
      <c r="DW18" s="73">
        <v>0</v>
      </c>
      <c r="DX18" s="73">
        <v>0</v>
      </c>
      <c r="DY18" s="73">
        <v>0</v>
      </c>
      <c r="DZ18" s="73">
        <v>156.626</v>
      </c>
      <c r="EA18" s="73">
        <v>0</v>
      </c>
      <c r="EB18" s="73">
        <v>3.42</v>
      </c>
      <c r="EC18" s="73">
        <v>0</v>
      </c>
      <c r="ED18" s="73">
        <v>0</v>
      </c>
      <c r="EE18" s="73">
        <v>0</v>
      </c>
      <c r="EF18" s="73">
        <v>184.845</v>
      </c>
      <c r="EG18" s="73">
        <v>9.1630000000000003</v>
      </c>
      <c r="EH18" s="73">
        <v>0</v>
      </c>
      <c r="EI18" s="73">
        <v>0</v>
      </c>
      <c r="EJ18" s="73">
        <v>0</v>
      </c>
      <c r="EK18" s="73">
        <v>0</v>
      </c>
      <c r="EL18" s="73">
        <v>0</v>
      </c>
      <c r="EM18" s="73">
        <v>0</v>
      </c>
      <c r="EN18" s="73">
        <v>0</v>
      </c>
      <c r="EO18" s="73">
        <v>404.14100000000002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3.2389999999999999</v>
      </c>
      <c r="GH18" s="73">
        <v>0</v>
      </c>
      <c r="GI18" s="73">
        <v>0</v>
      </c>
      <c r="GJ18" s="73">
        <v>0</v>
      </c>
      <c r="GK18" s="73">
        <v>0</v>
      </c>
      <c r="GL18" s="73">
        <v>0</v>
      </c>
      <c r="GM18" s="73">
        <v>0</v>
      </c>
      <c r="GN18" s="73">
        <v>0</v>
      </c>
      <c r="GO18" s="73">
        <v>4.6150000000000002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115.434</v>
      </c>
      <c r="HG18" s="73">
        <v>0</v>
      </c>
      <c r="HH18" s="73">
        <v>0</v>
      </c>
      <c r="HI18" s="73">
        <v>0</v>
      </c>
      <c r="HJ18" s="73">
        <v>0</v>
      </c>
      <c r="HK18" s="73">
        <v>764.476</v>
      </c>
      <c r="HL18" s="73">
        <v>0</v>
      </c>
      <c r="HM18" s="73">
        <v>0</v>
      </c>
      <c r="HN18" s="73">
        <v>0</v>
      </c>
      <c r="HO18" s="73">
        <v>0</v>
      </c>
      <c r="HP18" s="73">
        <v>0</v>
      </c>
      <c r="HQ18" s="73">
        <v>0</v>
      </c>
      <c r="HR18" s="73">
        <v>0</v>
      </c>
      <c r="HS18" s="73">
        <v>3.2389999999999999</v>
      </c>
      <c r="HT18" s="73">
        <v>0</v>
      </c>
      <c r="HU18" s="73">
        <v>0</v>
      </c>
      <c r="HV18" s="73">
        <v>4.6150000000000002</v>
      </c>
      <c r="HW18" s="73">
        <v>0</v>
      </c>
      <c r="HX18" s="73">
        <v>0</v>
      </c>
      <c r="HY18" s="73">
        <v>0</v>
      </c>
      <c r="HZ18" s="73">
        <v>0</v>
      </c>
      <c r="IA18" s="73">
        <v>115.434</v>
      </c>
      <c r="IB18" s="73">
        <v>0</v>
      </c>
      <c r="IC18" s="73">
        <v>0</v>
      </c>
      <c r="ID18" s="73">
        <v>0</v>
      </c>
      <c r="IE18" s="73">
        <v>0</v>
      </c>
      <c r="IF18" s="73">
        <v>764.476</v>
      </c>
      <c r="IG18" s="73">
        <v>115.434</v>
      </c>
      <c r="IH18" s="73">
        <v>0</v>
      </c>
      <c r="II18" s="73">
        <v>0</v>
      </c>
      <c r="IJ18" s="73">
        <v>0</v>
      </c>
      <c r="IK18" s="73">
        <v>0</v>
      </c>
      <c r="IL18" s="73">
        <v>0</v>
      </c>
      <c r="IM18" s="73">
        <v>0</v>
      </c>
      <c r="IN18" s="73">
        <v>3.2389999999999999</v>
      </c>
      <c r="IO18" s="73">
        <v>0</v>
      </c>
      <c r="IP18" s="73">
        <v>0</v>
      </c>
      <c r="IQ18" s="73">
        <v>4.6150000000000002</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2</v>
      </c>
      <c r="JM18" s="71">
        <v>0</v>
      </c>
      <c r="JN18" s="71">
        <v>1</v>
      </c>
      <c r="JO18" s="71">
        <v>0</v>
      </c>
      <c r="JP18" s="71">
        <v>0</v>
      </c>
      <c r="JQ18" s="71">
        <v>0</v>
      </c>
      <c r="JR18" s="71">
        <v>1</v>
      </c>
      <c r="JS18" s="71">
        <v>1</v>
      </c>
      <c r="JT18" s="71">
        <v>0</v>
      </c>
      <c r="JU18" s="71">
        <v>0</v>
      </c>
      <c r="JV18" s="71">
        <v>0</v>
      </c>
      <c r="JW18" s="71">
        <v>0</v>
      </c>
      <c r="JX18" s="71">
        <v>0</v>
      </c>
      <c r="JY18" s="71">
        <v>0</v>
      </c>
      <c r="JZ18" s="71">
        <v>0</v>
      </c>
      <c r="KA18" s="71">
        <v>5</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2</v>
      </c>
      <c r="NN18" s="71">
        <v>0</v>
      </c>
      <c r="NO18" s="71">
        <v>1</v>
      </c>
      <c r="NP18" s="71">
        <v>0</v>
      </c>
      <c r="NQ18" s="71">
        <v>0</v>
      </c>
      <c r="NR18" s="71">
        <v>0</v>
      </c>
      <c r="NS18" s="71">
        <v>1</v>
      </c>
      <c r="NT18" s="71">
        <v>1</v>
      </c>
      <c r="NU18" s="71">
        <v>0</v>
      </c>
      <c r="NV18" s="71">
        <v>0</v>
      </c>
      <c r="NW18" s="71">
        <v>0</v>
      </c>
      <c r="NX18" s="71">
        <v>0</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11</v>
      </c>
      <c r="QY18" s="71">
        <v>0</v>
      </c>
      <c r="QZ18" s="71">
        <v>0</v>
      </c>
      <c r="RA18" s="71">
        <v>0</v>
      </c>
      <c r="RB18" s="71">
        <v>0</v>
      </c>
      <c r="RC18" s="71">
        <v>0</v>
      </c>
      <c r="RD18" s="71">
        <v>0</v>
      </c>
      <c r="RE18" s="71">
        <v>0</v>
      </c>
      <c r="RF18" s="71">
        <v>1</v>
      </c>
      <c r="RG18" s="71">
        <v>0</v>
      </c>
      <c r="RH18" s="71">
        <v>0</v>
      </c>
      <c r="RI18" s="71">
        <v>1</v>
      </c>
      <c r="RJ18" s="71">
        <v>0</v>
      </c>
      <c r="RK18" s="71">
        <v>0</v>
      </c>
      <c r="RL18" s="71">
        <v>0</v>
      </c>
      <c r="RM18" s="71">
        <v>0</v>
      </c>
      <c r="RN18" s="71">
        <v>1</v>
      </c>
      <c r="RO18" s="71">
        <v>0</v>
      </c>
      <c r="RP18" s="71">
        <v>0</v>
      </c>
      <c r="RQ18" s="71">
        <v>0</v>
      </c>
      <c r="RR18" s="71">
        <v>0</v>
      </c>
      <c r="RS18" s="71">
        <v>11</v>
      </c>
      <c r="RT18" s="71">
        <v>1</v>
      </c>
      <c r="RU18" s="71">
        <v>0</v>
      </c>
      <c r="RV18" s="71">
        <v>0</v>
      </c>
      <c r="RW18" s="71">
        <v>0</v>
      </c>
      <c r="RX18" s="71">
        <v>0</v>
      </c>
      <c r="RY18" s="71">
        <v>0</v>
      </c>
      <c r="RZ18" s="71">
        <v>0</v>
      </c>
      <c r="SA18" s="71">
        <v>1</v>
      </c>
      <c r="SB18" s="71">
        <v>0</v>
      </c>
      <c r="SC18" s="71">
        <v>0</v>
      </c>
      <c r="SD18" s="71">
        <v>1</v>
      </c>
      <c r="SE18" s="71">
        <v>0</v>
      </c>
      <c r="SF18" s="71">
        <v>0</v>
      </c>
      <c r="SG18" s="71">
        <v>0</v>
      </c>
      <c r="SH18" s="71">
        <v>0</v>
      </c>
    </row>
    <row r="19" spans="1:502">
      <c r="A19" s="16" t="s">
        <v>2209</v>
      </c>
      <c r="B19" s="70">
        <v>11</v>
      </c>
      <c r="C19" s="70">
        <v>11</v>
      </c>
      <c r="D19" s="70">
        <v>1</v>
      </c>
      <c r="E19" s="70">
        <v>2014</v>
      </c>
      <c r="F19" s="70" t="s">
        <v>181</v>
      </c>
      <c r="G19" s="1073" t="s">
        <v>2198</v>
      </c>
      <c r="H19" s="70" t="s">
        <v>2199</v>
      </c>
      <c r="I19" s="1066"/>
      <c r="J19" s="73">
        <v>0</v>
      </c>
      <c r="K19" s="73">
        <v>0</v>
      </c>
      <c r="L19" s="73">
        <v>0</v>
      </c>
      <c r="M19" s="73">
        <v>0</v>
      </c>
      <c r="N19" s="73">
        <v>0</v>
      </c>
      <c r="O19" s="73">
        <v>0</v>
      </c>
      <c r="P19" s="73">
        <v>0</v>
      </c>
      <c r="Q19" s="73">
        <v>0</v>
      </c>
      <c r="R19" s="73">
        <v>6.4790000000000001</v>
      </c>
      <c r="S19" s="73">
        <v>0</v>
      </c>
      <c r="T19" s="73">
        <v>0</v>
      </c>
      <c r="U19" s="73">
        <v>0</v>
      </c>
      <c r="V19" s="73">
        <v>0</v>
      </c>
      <c r="W19" s="73">
        <v>0</v>
      </c>
      <c r="X19" s="73">
        <v>0</v>
      </c>
      <c r="Y19" s="73">
        <v>150.07499999999999</v>
      </c>
      <c r="Z19" s="73">
        <v>0</v>
      </c>
      <c r="AA19" s="73">
        <v>3.6819999999999999</v>
      </c>
      <c r="AB19" s="73">
        <v>0</v>
      </c>
      <c r="AC19" s="73">
        <v>0</v>
      </c>
      <c r="AD19" s="73">
        <v>0</v>
      </c>
      <c r="AE19" s="73">
        <v>274.15800000000002</v>
      </c>
      <c r="AF19" s="73">
        <v>10.041</v>
      </c>
      <c r="AG19" s="73">
        <v>0</v>
      </c>
      <c r="AH19" s="73">
        <v>0</v>
      </c>
      <c r="AI19" s="73">
        <v>0</v>
      </c>
      <c r="AJ19" s="73">
        <v>0</v>
      </c>
      <c r="AK19" s="73">
        <v>0</v>
      </c>
      <c r="AL19" s="73">
        <v>0</v>
      </c>
      <c r="AM19" s="73">
        <v>0</v>
      </c>
      <c r="AN19" s="73">
        <v>388.39499999999998</v>
      </c>
      <c r="AO19" s="73">
        <v>0</v>
      </c>
      <c r="AP19" s="73">
        <v>107.971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3.0750000000000002</v>
      </c>
      <c r="CG19" s="73">
        <v>0</v>
      </c>
      <c r="CH19" s="73">
        <v>0</v>
      </c>
      <c r="CI19" s="73">
        <v>0</v>
      </c>
      <c r="CJ19" s="73">
        <v>0</v>
      </c>
      <c r="CK19" s="73">
        <v>0</v>
      </c>
      <c r="CL19" s="73">
        <v>0</v>
      </c>
      <c r="CM19" s="73">
        <v>0</v>
      </c>
      <c r="CN19" s="73">
        <v>4.5049999999999999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107.971</v>
      </c>
      <c r="DH19" s="73">
        <v>0</v>
      </c>
      <c r="DI19" s="73">
        <v>0</v>
      </c>
      <c r="DJ19" s="73">
        <v>0</v>
      </c>
      <c r="DK19" s="73">
        <v>0</v>
      </c>
      <c r="DL19" s="73">
        <v>0</v>
      </c>
      <c r="DM19" s="73">
        <v>0</v>
      </c>
      <c r="DN19" s="73">
        <v>0</v>
      </c>
      <c r="DO19" s="73">
        <v>0</v>
      </c>
      <c r="DP19" s="73">
        <v>0</v>
      </c>
      <c r="DQ19" s="73">
        <v>0</v>
      </c>
      <c r="DR19" s="73">
        <v>0</v>
      </c>
      <c r="DS19" s="73">
        <v>6.4790000000000001</v>
      </c>
      <c r="DT19" s="73">
        <v>0</v>
      </c>
      <c r="DU19" s="73">
        <v>0</v>
      </c>
      <c r="DV19" s="73">
        <v>0</v>
      </c>
      <c r="DW19" s="73">
        <v>0</v>
      </c>
      <c r="DX19" s="73">
        <v>0</v>
      </c>
      <c r="DY19" s="73">
        <v>0</v>
      </c>
      <c r="DZ19" s="73">
        <v>150.07499999999999</v>
      </c>
      <c r="EA19" s="73">
        <v>0</v>
      </c>
      <c r="EB19" s="73">
        <v>3.6819999999999999</v>
      </c>
      <c r="EC19" s="73">
        <v>0</v>
      </c>
      <c r="ED19" s="73">
        <v>0</v>
      </c>
      <c r="EE19" s="73">
        <v>0</v>
      </c>
      <c r="EF19" s="73">
        <v>274.15800000000002</v>
      </c>
      <c r="EG19" s="73">
        <v>10.041</v>
      </c>
      <c r="EH19" s="73">
        <v>0</v>
      </c>
      <c r="EI19" s="73">
        <v>0</v>
      </c>
      <c r="EJ19" s="73">
        <v>0</v>
      </c>
      <c r="EK19" s="73">
        <v>0</v>
      </c>
      <c r="EL19" s="73">
        <v>0</v>
      </c>
      <c r="EM19" s="73">
        <v>0</v>
      </c>
      <c r="EN19" s="73">
        <v>0</v>
      </c>
      <c r="EO19" s="73">
        <v>388.39499999999998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3.0750000000000002</v>
      </c>
      <c r="GH19" s="73">
        <v>0</v>
      </c>
      <c r="GI19" s="73">
        <v>0</v>
      </c>
      <c r="GJ19" s="73">
        <v>0</v>
      </c>
      <c r="GK19" s="73">
        <v>0</v>
      </c>
      <c r="GL19" s="73">
        <v>0</v>
      </c>
      <c r="GM19" s="73">
        <v>0</v>
      </c>
      <c r="GN19" s="73">
        <v>0</v>
      </c>
      <c r="GO19" s="73">
        <v>4.5049999999999999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107.971</v>
      </c>
      <c r="HG19" s="73">
        <v>0</v>
      </c>
      <c r="HH19" s="73">
        <v>0</v>
      </c>
      <c r="HI19" s="73">
        <v>0</v>
      </c>
      <c r="HJ19" s="73">
        <v>0</v>
      </c>
      <c r="HK19" s="73">
        <v>832.83</v>
      </c>
      <c r="HL19" s="73">
        <v>0</v>
      </c>
      <c r="HM19" s="73">
        <v>0</v>
      </c>
      <c r="HN19" s="73">
        <v>0</v>
      </c>
      <c r="HO19" s="73">
        <v>0</v>
      </c>
      <c r="HP19" s="73">
        <v>0</v>
      </c>
      <c r="HQ19" s="73">
        <v>0</v>
      </c>
      <c r="HR19" s="73">
        <v>0</v>
      </c>
      <c r="HS19" s="73">
        <v>3.0750000000000002</v>
      </c>
      <c r="HT19" s="73">
        <v>0</v>
      </c>
      <c r="HU19" s="73">
        <v>0</v>
      </c>
      <c r="HV19" s="73">
        <v>4.5049999999999999</v>
      </c>
      <c r="HW19" s="73">
        <v>0</v>
      </c>
      <c r="HX19" s="73">
        <v>0</v>
      </c>
      <c r="HY19" s="73">
        <v>0</v>
      </c>
      <c r="HZ19" s="73">
        <v>0</v>
      </c>
      <c r="IA19" s="73">
        <v>107.971</v>
      </c>
      <c r="IB19" s="73">
        <v>0</v>
      </c>
      <c r="IC19" s="73">
        <v>0</v>
      </c>
      <c r="ID19" s="73">
        <v>0</v>
      </c>
      <c r="IE19" s="73">
        <v>0</v>
      </c>
      <c r="IF19" s="73">
        <v>832.83</v>
      </c>
      <c r="IG19" s="73">
        <v>107.971</v>
      </c>
      <c r="IH19" s="73">
        <v>0</v>
      </c>
      <c r="II19" s="73">
        <v>0</v>
      </c>
      <c r="IJ19" s="73">
        <v>0</v>
      </c>
      <c r="IK19" s="73">
        <v>0</v>
      </c>
      <c r="IL19" s="73">
        <v>0</v>
      </c>
      <c r="IM19" s="73">
        <v>0</v>
      </c>
      <c r="IN19" s="73">
        <v>3.0750000000000002</v>
      </c>
      <c r="IO19" s="73">
        <v>0</v>
      </c>
      <c r="IP19" s="73">
        <v>0</v>
      </c>
      <c r="IQ19" s="73">
        <v>4.5049999999999999</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2</v>
      </c>
      <c r="JM19" s="71">
        <v>0</v>
      </c>
      <c r="JN19" s="71">
        <v>1</v>
      </c>
      <c r="JO19" s="71">
        <v>0</v>
      </c>
      <c r="JP19" s="71">
        <v>0</v>
      </c>
      <c r="JQ19" s="71">
        <v>0</v>
      </c>
      <c r="JR19" s="71">
        <v>1</v>
      </c>
      <c r="JS19" s="71">
        <v>1</v>
      </c>
      <c r="JT19" s="71">
        <v>0</v>
      </c>
      <c r="JU19" s="71">
        <v>0</v>
      </c>
      <c r="JV19" s="71">
        <v>0</v>
      </c>
      <c r="JW19" s="71">
        <v>0</v>
      </c>
      <c r="JX19" s="71">
        <v>0</v>
      </c>
      <c r="JY19" s="71">
        <v>0</v>
      </c>
      <c r="JZ19" s="71">
        <v>0</v>
      </c>
      <c r="KA19" s="71">
        <v>5</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2</v>
      </c>
      <c r="NN19" s="71">
        <v>0</v>
      </c>
      <c r="NO19" s="71">
        <v>1</v>
      </c>
      <c r="NP19" s="71">
        <v>0</v>
      </c>
      <c r="NQ19" s="71">
        <v>0</v>
      </c>
      <c r="NR19" s="71">
        <v>0</v>
      </c>
      <c r="NS19" s="71">
        <v>1</v>
      </c>
      <c r="NT19" s="71">
        <v>1</v>
      </c>
      <c r="NU19" s="71">
        <v>0</v>
      </c>
      <c r="NV19" s="71">
        <v>0</v>
      </c>
      <c r="NW19" s="71">
        <v>0</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11</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1</v>
      </c>
      <c r="RO19" s="71">
        <v>0</v>
      </c>
      <c r="RP19" s="71">
        <v>0</v>
      </c>
      <c r="RQ19" s="71">
        <v>0</v>
      </c>
      <c r="RR19" s="71">
        <v>0</v>
      </c>
      <c r="RS19" s="71">
        <v>11</v>
      </c>
      <c r="RT19" s="71">
        <v>1</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2210</v>
      </c>
      <c r="B20" s="70">
        <v>12</v>
      </c>
      <c r="C20" s="70">
        <v>12</v>
      </c>
      <c r="D20" s="70">
        <v>1</v>
      </c>
      <c r="E20" s="70">
        <v>2015</v>
      </c>
      <c r="F20" s="70" t="s">
        <v>182</v>
      </c>
      <c r="G20" s="1073" t="s">
        <v>2198</v>
      </c>
      <c r="H20" s="70" t="s">
        <v>2199</v>
      </c>
      <c r="I20" s="1066"/>
      <c r="J20" s="73">
        <v>0</v>
      </c>
      <c r="K20" s="73">
        <v>0</v>
      </c>
      <c r="L20" s="73">
        <v>0</v>
      </c>
      <c r="M20" s="73">
        <v>0</v>
      </c>
      <c r="N20" s="73">
        <v>0</v>
      </c>
      <c r="O20" s="73">
        <v>0</v>
      </c>
      <c r="P20" s="73">
        <v>0</v>
      </c>
      <c r="Q20" s="73">
        <v>0</v>
      </c>
      <c r="R20" s="73">
        <v>5.766</v>
      </c>
      <c r="S20" s="73">
        <v>0</v>
      </c>
      <c r="T20" s="73">
        <v>0</v>
      </c>
      <c r="U20" s="73">
        <v>0</v>
      </c>
      <c r="V20" s="73">
        <v>0</v>
      </c>
      <c r="W20" s="73">
        <v>0</v>
      </c>
      <c r="X20" s="73">
        <v>0</v>
      </c>
      <c r="Y20" s="73">
        <v>149.477</v>
      </c>
      <c r="Z20" s="73">
        <v>0</v>
      </c>
      <c r="AA20" s="73">
        <v>3.4319999999999999</v>
      </c>
      <c r="AB20" s="73">
        <v>0</v>
      </c>
      <c r="AC20" s="73">
        <v>0</v>
      </c>
      <c r="AD20" s="73">
        <v>0</v>
      </c>
      <c r="AE20" s="73">
        <v>302.51799999999997</v>
      </c>
      <c r="AF20" s="73">
        <v>8.9700000000000006</v>
      </c>
      <c r="AG20" s="73">
        <v>0</v>
      </c>
      <c r="AH20" s="73">
        <v>0</v>
      </c>
      <c r="AI20" s="73">
        <v>0</v>
      </c>
      <c r="AJ20" s="73">
        <v>0</v>
      </c>
      <c r="AK20" s="73">
        <v>0</v>
      </c>
      <c r="AL20" s="73">
        <v>0</v>
      </c>
      <c r="AM20" s="73">
        <v>0</v>
      </c>
      <c r="AN20" s="73">
        <v>358.88499999999999</v>
      </c>
      <c r="AO20" s="73">
        <v>0</v>
      </c>
      <c r="AP20" s="73">
        <v>96.477000000000004</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3.089</v>
      </c>
      <c r="CG20" s="73">
        <v>0</v>
      </c>
      <c r="CH20" s="73">
        <v>0</v>
      </c>
      <c r="CI20" s="73">
        <v>0</v>
      </c>
      <c r="CJ20" s="73">
        <v>0</v>
      </c>
      <c r="CK20" s="73">
        <v>0</v>
      </c>
      <c r="CL20" s="73">
        <v>0</v>
      </c>
      <c r="CM20" s="73">
        <v>0</v>
      </c>
      <c r="CN20" s="73">
        <v>4.24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96.477000000000004</v>
      </c>
      <c r="DH20" s="73">
        <v>0</v>
      </c>
      <c r="DI20" s="73">
        <v>0</v>
      </c>
      <c r="DJ20" s="73">
        <v>0</v>
      </c>
      <c r="DK20" s="73">
        <v>0</v>
      </c>
      <c r="DL20" s="73">
        <v>0</v>
      </c>
      <c r="DM20" s="73">
        <v>0</v>
      </c>
      <c r="DN20" s="73">
        <v>0</v>
      </c>
      <c r="DO20" s="73">
        <v>0</v>
      </c>
      <c r="DP20" s="73">
        <v>0</v>
      </c>
      <c r="DQ20" s="73">
        <v>0</v>
      </c>
      <c r="DR20" s="73">
        <v>0</v>
      </c>
      <c r="DS20" s="73">
        <v>5.766</v>
      </c>
      <c r="DT20" s="73">
        <v>0</v>
      </c>
      <c r="DU20" s="73">
        <v>0</v>
      </c>
      <c r="DV20" s="73">
        <v>0</v>
      </c>
      <c r="DW20" s="73">
        <v>0</v>
      </c>
      <c r="DX20" s="73">
        <v>0</v>
      </c>
      <c r="DY20" s="73">
        <v>0</v>
      </c>
      <c r="DZ20" s="73">
        <v>149.477</v>
      </c>
      <c r="EA20" s="73">
        <v>0</v>
      </c>
      <c r="EB20" s="73">
        <v>3.4319999999999999</v>
      </c>
      <c r="EC20" s="73">
        <v>0</v>
      </c>
      <c r="ED20" s="73">
        <v>0</v>
      </c>
      <c r="EE20" s="73">
        <v>0</v>
      </c>
      <c r="EF20" s="73">
        <v>302.51799999999997</v>
      </c>
      <c r="EG20" s="73">
        <v>8.9700000000000006</v>
      </c>
      <c r="EH20" s="73">
        <v>0</v>
      </c>
      <c r="EI20" s="73">
        <v>0</v>
      </c>
      <c r="EJ20" s="73">
        <v>0</v>
      </c>
      <c r="EK20" s="73">
        <v>0</v>
      </c>
      <c r="EL20" s="73">
        <v>0</v>
      </c>
      <c r="EM20" s="73">
        <v>0</v>
      </c>
      <c r="EN20" s="73">
        <v>0</v>
      </c>
      <c r="EO20" s="73">
        <v>358.88499999999999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3.089</v>
      </c>
      <c r="GH20" s="73">
        <v>0</v>
      </c>
      <c r="GI20" s="73">
        <v>0</v>
      </c>
      <c r="GJ20" s="73">
        <v>0</v>
      </c>
      <c r="GK20" s="73">
        <v>0</v>
      </c>
      <c r="GL20" s="73">
        <v>0</v>
      </c>
      <c r="GM20" s="73">
        <v>0</v>
      </c>
      <c r="GN20" s="73">
        <v>0</v>
      </c>
      <c r="GO20" s="73">
        <v>4.24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96.477000000000004</v>
      </c>
      <c r="HG20" s="73">
        <v>0</v>
      </c>
      <c r="HH20" s="73">
        <v>0</v>
      </c>
      <c r="HI20" s="73">
        <v>0</v>
      </c>
      <c r="HJ20" s="73">
        <v>0</v>
      </c>
      <c r="HK20" s="73">
        <v>829.048</v>
      </c>
      <c r="HL20" s="73">
        <v>0</v>
      </c>
      <c r="HM20" s="73">
        <v>0</v>
      </c>
      <c r="HN20" s="73">
        <v>0</v>
      </c>
      <c r="HO20" s="73">
        <v>0</v>
      </c>
      <c r="HP20" s="73">
        <v>0</v>
      </c>
      <c r="HQ20" s="73">
        <v>0</v>
      </c>
      <c r="HR20" s="73">
        <v>0</v>
      </c>
      <c r="HS20" s="73">
        <v>3.089</v>
      </c>
      <c r="HT20" s="73">
        <v>0</v>
      </c>
      <c r="HU20" s="73">
        <v>0</v>
      </c>
      <c r="HV20" s="73">
        <v>4.24</v>
      </c>
      <c r="HW20" s="73">
        <v>0</v>
      </c>
      <c r="HX20" s="73">
        <v>0</v>
      </c>
      <c r="HY20" s="73">
        <v>0</v>
      </c>
      <c r="HZ20" s="73">
        <v>0</v>
      </c>
      <c r="IA20" s="73">
        <v>96.477000000000004</v>
      </c>
      <c r="IB20" s="73">
        <v>0</v>
      </c>
      <c r="IC20" s="73">
        <v>0</v>
      </c>
      <c r="ID20" s="73">
        <v>0</v>
      </c>
      <c r="IE20" s="73">
        <v>0</v>
      </c>
      <c r="IF20" s="73">
        <v>829.048</v>
      </c>
      <c r="IG20" s="73">
        <v>96.477000000000004</v>
      </c>
      <c r="IH20" s="73">
        <v>0</v>
      </c>
      <c r="II20" s="73">
        <v>0</v>
      </c>
      <c r="IJ20" s="73">
        <v>0</v>
      </c>
      <c r="IK20" s="73">
        <v>0</v>
      </c>
      <c r="IL20" s="73">
        <v>0</v>
      </c>
      <c r="IM20" s="73">
        <v>0</v>
      </c>
      <c r="IN20" s="73">
        <v>3.089</v>
      </c>
      <c r="IO20" s="73">
        <v>0</v>
      </c>
      <c r="IP20" s="73">
        <v>0</v>
      </c>
      <c r="IQ20" s="73">
        <v>4.24</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2</v>
      </c>
      <c r="JM20" s="71">
        <v>0</v>
      </c>
      <c r="JN20" s="71">
        <v>1</v>
      </c>
      <c r="JO20" s="71">
        <v>0</v>
      </c>
      <c r="JP20" s="71">
        <v>0</v>
      </c>
      <c r="JQ20" s="71">
        <v>0</v>
      </c>
      <c r="JR20" s="71">
        <v>1</v>
      </c>
      <c r="JS20" s="71">
        <v>1</v>
      </c>
      <c r="JT20" s="71">
        <v>0</v>
      </c>
      <c r="JU20" s="71">
        <v>0</v>
      </c>
      <c r="JV20" s="71">
        <v>0</v>
      </c>
      <c r="JW20" s="71">
        <v>0</v>
      </c>
      <c r="JX20" s="71">
        <v>0</v>
      </c>
      <c r="JY20" s="71">
        <v>0</v>
      </c>
      <c r="JZ20" s="71">
        <v>0</v>
      </c>
      <c r="KA20" s="71">
        <v>5</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2</v>
      </c>
      <c r="NN20" s="71">
        <v>0</v>
      </c>
      <c r="NO20" s="71">
        <v>1</v>
      </c>
      <c r="NP20" s="71">
        <v>0</v>
      </c>
      <c r="NQ20" s="71">
        <v>0</v>
      </c>
      <c r="NR20" s="71">
        <v>0</v>
      </c>
      <c r="NS20" s="71">
        <v>1</v>
      </c>
      <c r="NT20" s="71">
        <v>1</v>
      </c>
      <c r="NU20" s="71">
        <v>0</v>
      </c>
      <c r="NV20" s="71">
        <v>0</v>
      </c>
      <c r="NW20" s="71">
        <v>0</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11</v>
      </c>
      <c r="QY20" s="71">
        <v>0</v>
      </c>
      <c r="QZ20" s="71">
        <v>0</v>
      </c>
      <c r="RA20" s="71">
        <v>0</v>
      </c>
      <c r="RB20" s="71">
        <v>0</v>
      </c>
      <c r="RC20" s="71">
        <v>0</v>
      </c>
      <c r="RD20" s="71">
        <v>0</v>
      </c>
      <c r="RE20" s="71">
        <v>0</v>
      </c>
      <c r="RF20" s="71">
        <v>1</v>
      </c>
      <c r="RG20" s="71">
        <v>0</v>
      </c>
      <c r="RH20" s="71">
        <v>0</v>
      </c>
      <c r="RI20" s="71">
        <v>1</v>
      </c>
      <c r="RJ20" s="71">
        <v>0</v>
      </c>
      <c r="RK20" s="71">
        <v>0</v>
      </c>
      <c r="RL20" s="71">
        <v>0</v>
      </c>
      <c r="RM20" s="71">
        <v>0</v>
      </c>
      <c r="RN20" s="71">
        <v>1</v>
      </c>
      <c r="RO20" s="71">
        <v>0</v>
      </c>
      <c r="RP20" s="71">
        <v>0</v>
      </c>
      <c r="RQ20" s="71">
        <v>0</v>
      </c>
      <c r="RR20" s="71">
        <v>0</v>
      </c>
      <c r="RS20" s="71">
        <v>11</v>
      </c>
      <c r="RT20" s="71">
        <v>1</v>
      </c>
      <c r="RU20" s="71">
        <v>0</v>
      </c>
      <c r="RV20" s="71">
        <v>0</v>
      </c>
      <c r="RW20" s="71">
        <v>0</v>
      </c>
      <c r="RX20" s="71">
        <v>0</v>
      </c>
      <c r="RY20" s="71">
        <v>0</v>
      </c>
      <c r="RZ20" s="71">
        <v>0</v>
      </c>
      <c r="SA20" s="71">
        <v>1</v>
      </c>
      <c r="SB20" s="71">
        <v>0</v>
      </c>
      <c r="SC20" s="71">
        <v>0</v>
      </c>
      <c r="SD20" s="71">
        <v>1</v>
      </c>
      <c r="SE20" s="71">
        <v>0</v>
      </c>
      <c r="SF20" s="71">
        <v>0</v>
      </c>
      <c r="SG20" s="71">
        <v>0</v>
      </c>
      <c r="SH20" s="71">
        <v>0</v>
      </c>
    </row>
    <row r="21" spans="1:502">
      <c r="A21" s="16" t="s">
        <v>2211</v>
      </c>
      <c r="B21" s="70">
        <v>13</v>
      </c>
      <c r="C21" s="70">
        <v>13</v>
      </c>
      <c r="D21" s="70">
        <v>1</v>
      </c>
      <c r="E21" s="70">
        <v>2016</v>
      </c>
      <c r="F21" s="70" t="s">
        <v>155</v>
      </c>
      <c r="G21" s="1073" t="s">
        <v>2198</v>
      </c>
      <c r="H21" s="70" t="s">
        <v>2199</v>
      </c>
      <c r="I21" s="1066"/>
      <c r="J21" s="73">
        <v>0</v>
      </c>
      <c r="K21" s="73">
        <v>0</v>
      </c>
      <c r="L21" s="73">
        <v>0</v>
      </c>
      <c r="M21" s="73">
        <v>0</v>
      </c>
      <c r="N21" s="73">
        <v>0</v>
      </c>
      <c r="O21" s="73">
        <v>0</v>
      </c>
      <c r="P21" s="73">
        <v>0</v>
      </c>
      <c r="Q21" s="73">
        <v>0</v>
      </c>
      <c r="R21" s="73">
        <v>5.2430000000000003</v>
      </c>
      <c r="S21" s="73">
        <v>0</v>
      </c>
      <c r="T21" s="73">
        <v>0</v>
      </c>
      <c r="U21" s="73">
        <v>0</v>
      </c>
      <c r="V21" s="73">
        <v>0</v>
      </c>
      <c r="W21" s="73">
        <v>0</v>
      </c>
      <c r="X21" s="73">
        <v>0</v>
      </c>
      <c r="Y21" s="73">
        <v>138.72200000000001</v>
      </c>
      <c r="Z21" s="73">
        <v>0</v>
      </c>
      <c r="AA21" s="73">
        <v>3.5270000000000001</v>
      </c>
      <c r="AB21" s="73">
        <v>0</v>
      </c>
      <c r="AC21" s="73">
        <v>0</v>
      </c>
      <c r="AD21" s="73">
        <v>0</v>
      </c>
      <c r="AE21" s="73">
        <v>327.96699999999998</v>
      </c>
      <c r="AF21" s="73">
        <v>9.4109999999999996</v>
      </c>
      <c r="AG21" s="73">
        <v>0</v>
      </c>
      <c r="AH21" s="73">
        <v>0</v>
      </c>
      <c r="AI21" s="73">
        <v>0</v>
      </c>
      <c r="AJ21" s="73">
        <v>0</v>
      </c>
      <c r="AK21" s="73">
        <v>0</v>
      </c>
      <c r="AL21" s="73">
        <v>0</v>
      </c>
      <c r="AM21" s="73">
        <v>0</v>
      </c>
      <c r="AN21" s="73">
        <v>345.48599999999999</v>
      </c>
      <c r="AO21" s="73">
        <v>0</v>
      </c>
      <c r="AP21" s="73">
        <v>99.171999999999997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2.988</v>
      </c>
      <c r="CG21" s="73">
        <v>0</v>
      </c>
      <c r="CH21" s="73">
        <v>0</v>
      </c>
      <c r="CI21" s="73">
        <v>0</v>
      </c>
      <c r="CJ21" s="73">
        <v>0</v>
      </c>
      <c r="CK21" s="73">
        <v>0</v>
      </c>
      <c r="CL21" s="73">
        <v>0</v>
      </c>
      <c r="CM21" s="73">
        <v>0</v>
      </c>
      <c r="CN21" s="73">
        <v>4.3419999999999996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99.171999999999997</v>
      </c>
      <c r="DH21" s="73">
        <v>0</v>
      </c>
      <c r="DI21" s="73">
        <v>0</v>
      </c>
      <c r="DJ21" s="73">
        <v>0</v>
      </c>
      <c r="DK21" s="73">
        <v>0</v>
      </c>
      <c r="DL21" s="73">
        <v>0</v>
      </c>
      <c r="DM21" s="73">
        <v>0</v>
      </c>
      <c r="DN21" s="73">
        <v>0</v>
      </c>
      <c r="DO21" s="73">
        <v>0</v>
      </c>
      <c r="DP21" s="73">
        <v>0</v>
      </c>
      <c r="DQ21" s="73">
        <v>0</v>
      </c>
      <c r="DR21" s="73">
        <v>0</v>
      </c>
      <c r="DS21" s="73">
        <v>5.2430000000000003</v>
      </c>
      <c r="DT21" s="73">
        <v>0</v>
      </c>
      <c r="DU21" s="73">
        <v>0</v>
      </c>
      <c r="DV21" s="73">
        <v>0</v>
      </c>
      <c r="DW21" s="73">
        <v>0</v>
      </c>
      <c r="DX21" s="73">
        <v>0</v>
      </c>
      <c r="DY21" s="73">
        <v>0</v>
      </c>
      <c r="DZ21" s="73">
        <v>138.72200000000001</v>
      </c>
      <c r="EA21" s="73">
        <v>0</v>
      </c>
      <c r="EB21" s="73">
        <v>3.5270000000000001</v>
      </c>
      <c r="EC21" s="73">
        <v>0</v>
      </c>
      <c r="ED21" s="73">
        <v>0</v>
      </c>
      <c r="EE21" s="73">
        <v>0</v>
      </c>
      <c r="EF21" s="73">
        <v>327.96699999999998</v>
      </c>
      <c r="EG21" s="73">
        <v>9.4109999999999996</v>
      </c>
      <c r="EH21" s="73">
        <v>0</v>
      </c>
      <c r="EI21" s="73">
        <v>0</v>
      </c>
      <c r="EJ21" s="73">
        <v>0</v>
      </c>
      <c r="EK21" s="73">
        <v>0</v>
      </c>
      <c r="EL21" s="73">
        <v>0</v>
      </c>
      <c r="EM21" s="73">
        <v>0</v>
      </c>
      <c r="EN21" s="73">
        <v>0</v>
      </c>
      <c r="EO21" s="73">
        <v>345.48599999999999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2.988</v>
      </c>
      <c r="GH21" s="73">
        <v>0</v>
      </c>
      <c r="GI21" s="73">
        <v>0</v>
      </c>
      <c r="GJ21" s="73">
        <v>0</v>
      </c>
      <c r="GK21" s="73">
        <v>0</v>
      </c>
      <c r="GL21" s="73">
        <v>0</v>
      </c>
      <c r="GM21" s="73">
        <v>0</v>
      </c>
      <c r="GN21" s="73">
        <v>0</v>
      </c>
      <c r="GO21" s="73">
        <v>4.3419999999999996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99.171999999999997</v>
      </c>
      <c r="HG21" s="73">
        <v>0</v>
      </c>
      <c r="HH21" s="73">
        <v>0</v>
      </c>
      <c r="HI21" s="73">
        <v>0</v>
      </c>
      <c r="HJ21" s="73">
        <v>0</v>
      </c>
      <c r="HK21" s="73">
        <v>830.35599999999999</v>
      </c>
      <c r="HL21" s="73">
        <v>0</v>
      </c>
      <c r="HM21" s="73">
        <v>0</v>
      </c>
      <c r="HN21" s="73">
        <v>0</v>
      </c>
      <c r="HO21" s="73">
        <v>0</v>
      </c>
      <c r="HP21" s="73">
        <v>0</v>
      </c>
      <c r="HQ21" s="73">
        <v>0</v>
      </c>
      <c r="HR21" s="73">
        <v>0</v>
      </c>
      <c r="HS21" s="73">
        <v>2.988</v>
      </c>
      <c r="HT21" s="73">
        <v>0</v>
      </c>
      <c r="HU21" s="73">
        <v>0</v>
      </c>
      <c r="HV21" s="73">
        <v>4.3419999999999996</v>
      </c>
      <c r="HW21" s="73">
        <v>0</v>
      </c>
      <c r="HX21" s="73">
        <v>0</v>
      </c>
      <c r="HY21" s="73">
        <v>0</v>
      </c>
      <c r="HZ21" s="73">
        <v>0</v>
      </c>
      <c r="IA21" s="73">
        <v>99.171999999999997</v>
      </c>
      <c r="IB21" s="73">
        <v>0</v>
      </c>
      <c r="IC21" s="73">
        <v>0</v>
      </c>
      <c r="ID21" s="73">
        <v>0</v>
      </c>
      <c r="IE21" s="73">
        <v>0</v>
      </c>
      <c r="IF21" s="73">
        <v>830.35599999999999</v>
      </c>
      <c r="IG21" s="73">
        <v>99.171999999999997</v>
      </c>
      <c r="IH21" s="73">
        <v>0</v>
      </c>
      <c r="II21" s="73">
        <v>0</v>
      </c>
      <c r="IJ21" s="73">
        <v>0</v>
      </c>
      <c r="IK21" s="73">
        <v>0</v>
      </c>
      <c r="IL21" s="73">
        <v>0</v>
      </c>
      <c r="IM21" s="73">
        <v>0</v>
      </c>
      <c r="IN21" s="73">
        <v>2.988</v>
      </c>
      <c r="IO21" s="73">
        <v>0</v>
      </c>
      <c r="IP21" s="73">
        <v>0</v>
      </c>
      <c r="IQ21" s="73">
        <v>4.3419999999999996</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2</v>
      </c>
      <c r="JM21" s="71">
        <v>0</v>
      </c>
      <c r="JN21" s="71">
        <v>1</v>
      </c>
      <c r="JO21" s="71">
        <v>0</v>
      </c>
      <c r="JP21" s="71">
        <v>0</v>
      </c>
      <c r="JQ21" s="71">
        <v>0</v>
      </c>
      <c r="JR21" s="71">
        <v>1</v>
      </c>
      <c r="JS21" s="71">
        <v>1</v>
      </c>
      <c r="JT21" s="71">
        <v>0</v>
      </c>
      <c r="JU21" s="71">
        <v>0</v>
      </c>
      <c r="JV21" s="71">
        <v>0</v>
      </c>
      <c r="JW21" s="71">
        <v>0</v>
      </c>
      <c r="JX21" s="71">
        <v>0</v>
      </c>
      <c r="JY21" s="71">
        <v>0</v>
      </c>
      <c r="JZ21" s="71">
        <v>0</v>
      </c>
      <c r="KA21" s="71">
        <v>5</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2</v>
      </c>
      <c r="NN21" s="71">
        <v>0</v>
      </c>
      <c r="NO21" s="71">
        <v>1</v>
      </c>
      <c r="NP21" s="71">
        <v>0</v>
      </c>
      <c r="NQ21" s="71">
        <v>0</v>
      </c>
      <c r="NR21" s="71">
        <v>0</v>
      </c>
      <c r="NS21" s="71">
        <v>1</v>
      </c>
      <c r="NT21" s="71">
        <v>1</v>
      </c>
      <c r="NU21" s="71">
        <v>0</v>
      </c>
      <c r="NV21" s="71">
        <v>0</v>
      </c>
      <c r="NW21" s="71">
        <v>0</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11</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1</v>
      </c>
      <c r="RO21" s="71">
        <v>0</v>
      </c>
      <c r="RP21" s="71">
        <v>0</v>
      </c>
      <c r="RQ21" s="71">
        <v>0</v>
      </c>
      <c r="RR21" s="71">
        <v>0</v>
      </c>
      <c r="RS21" s="71">
        <v>11</v>
      </c>
      <c r="RT21" s="71">
        <v>1</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2212</v>
      </c>
      <c r="B22" s="70">
        <v>14</v>
      </c>
      <c r="C22" s="70">
        <v>14</v>
      </c>
      <c r="D22" s="70">
        <v>1</v>
      </c>
      <c r="E22" s="70">
        <v>2017</v>
      </c>
      <c r="F22" s="70" t="s">
        <v>156</v>
      </c>
      <c r="G22" s="1073" t="s">
        <v>2198</v>
      </c>
      <c r="H22" s="70" t="s">
        <v>2199</v>
      </c>
      <c r="I22" s="1066"/>
      <c r="J22" s="73">
        <v>0</v>
      </c>
      <c r="K22" s="73">
        <v>0</v>
      </c>
      <c r="L22" s="73">
        <v>0</v>
      </c>
      <c r="M22" s="73">
        <v>0</v>
      </c>
      <c r="N22" s="73">
        <v>0</v>
      </c>
      <c r="O22" s="73">
        <v>0</v>
      </c>
      <c r="P22" s="73">
        <v>0</v>
      </c>
      <c r="Q22" s="73">
        <v>0</v>
      </c>
      <c r="R22" s="73">
        <v>4.9859999999999998</v>
      </c>
      <c r="S22" s="73">
        <v>0</v>
      </c>
      <c r="T22" s="73">
        <v>0</v>
      </c>
      <c r="U22" s="73">
        <v>0</v>
      </c>
      <c r="V22" s="73">
        <v>0</v>
      </c>
      <c r="W22" s="73">
        <v>0</v>
      </c>
      <c r="X22" s="73">
        <v>0</v>
      </c>
      <c r="Y22" s="73">
        <v>37.079000000000001</v>
      </c>
      <c r="Z22" s="73">
        <v>0</v>
      </c>
      <c r="AA22" s="73">
        <v>3.4540000000000002</v>
      </c>
      <c r="AB22" s="73">
        <v>0</v>
      </c>
      <c r="AC22" s="73">
        <v>0</v>
      </c>
      <c r="AD22" s="73">
        <v>0</v>
      </c>
      <c r="AE22" s="73">
        <v>413.80500000000001</v>
      </c>
      <c r="AF22" s="73">
        <v>9.2750000000000004</v>
      </c>
      <c r="AG22" s="73">
        <v>0</v>
      </c>
      <c r="AH22" s="73">
        <v>0</v>
      </c>
      <c r="AI22" s="73">
        <v>0</v>
      </c>
      <c r="AJ22" s="73">
        <v>0</v>
      </c>
      <c r="AK22" s="73">
        <v>0</v>
      </c>
      <c r="AL22" s="73">
        <v>0</v>
      </c>
      <c r="AM22" s="73">
        <v>0</v>
      </c>
      <c r="AN22" s="73">
        <v>355.14100000000002</v>
      </c>
      <c r="AO22" s="73">
        <v>0</v>
      </c>
      <c r="AP22" s="73">
        <v>103.142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3.0739999999999998</v>
      </c>
      <c r="CG22" s="73">
        <v>0</v>
      </c>
      <c r="CH22" s="73">
        <v>0</v>
      </c>
      <c r="CI22" s="73">
        <v>0</v>
      </c>
      <c r="CJ22" s="73">
        <v>0</v>
      </c>
      <c r="CK22" s="73">
        <v>0</v>
      </c>
      <c r="CL22" s="73">
        <v>0</v>
      </c>
      <c r="CM22" s="73">
        <v>0</v>
      </c>
      <c r="CN22" s="73">
        <v>4.3899999999999997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103.142</v>
      </c>
      <c r="DH22" s="73">
        <v>0</v>
      </c>
      <c r="DI22" s="73">
        <v>0</v>
      </c>
      <c r="DJ22" s="73">
        <v>0</v>
      </c>
      <c r="DK22" s="73">
        <v>0</v>
      </c>
      <c r="DL22" s="73">
        <v>0</v>
      </c>
      <c r="DM22" s="73">
        <v>0</v>
      </c>
      <c r="DN22" s="73">
        <v>0</v>
      </c>
      <c r="DO22" s="73">
        <v>0</v>
      </c>
      <c r="DP22" s="73">
        <v>0</v>
      </c>
      <c r="DQ22" s="73">
        <v>0</v>
      </c>
      <c r="DR22" s="73">
        <v>0</v>
      </c>
      <c r="DS22" s="73">
        <v>4.9859999999999998</v>
      </c>
      <c r="DT22" s="73">
        <v>0</v>
      </c>
      <c r="DU22" s="73">
        <v>0</v>
      </c>
      <c r="DV22" s="73">
        <v>0</v>
      </c>
      <c r="DW22" s="73">
        <v>0</v>
      </c>
      <c r="DX22" s="73">
        <v>0</v>
      </c>
      <c r="DY22" s="73">
        <v>0</v>
      </c>
      <c r="DZ22" s="73">
        <v>37.079000000000001</v>
      </c>
      <c r="EA22" s="73">
        <v>0</v>
      </c>
      <c r="EB22" s="73">
        <v>3.4540000000000002</v>
      </c>
      <c r="EC22" s="73">
        <v>0</v>
      </c>
      <c r="ED22" s="73">
        <v>0</v>
      </c>
      <c r="EE22" s="73">
        <v>0</v>
      </c>
      <c r="EF22" s="73">
        <v>413.80500000000001</v>
      </c>
      <c r="EG22" s="73">
        <v>9.2750000000000004</v>
      </c>
      <c r="EH22" s="73">
        <v>0</v>
      </c>
      <c r="EI22" s="73">
        <v>0</v>
      </c>
      <c r="EJ22" s="73">
        <v>0</v>
      </c>
      <c r="EK22" s="73">
        <v>0</v>
      </c>
      <c r="EL22" s="73">
        <v>0</v>
      </c>
      <c r="EM22" s="73">
        <v>0</v>
      </c>
      <c r="EN22" s="73">
        <v>0</v>
      </c>
      <c r="EO22" s="73">
        <v>355.14100000000002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3.0739999999999998</v>
      </c>
      <c r="GH22" s="73">
        <v>0</v>
      </c>
      <c r="GI22" s="73">
        <v>0</v>
      </c>
      <c r="GJ22" s="73">
        <v>0</v>
      </c>
      <c r="GK22" s="73">
        <v>0</v>
      </c>
      <c r="GL22" s="73">
        <v>0</v>
      </c>
      <c r="GM22" s="73">
        <v>0</v>
      </c>
      <c r="GN22" s="73">
        <v>0</v>
      </c>
      <c r="GO22" s="73">
        <v>4.3899999999999997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103.142</v>
      </c>
      <c r="HG22" s="73">
        <v>0</v>
      </c>
      <c r="HH22" s="73">
        <v>0</v>
      </c>
      <c r="HI22" s="73">
        <v>0</v>
      </c>
      <c r="HJ22" s="73">
        <v>0</v>
      </c>
      <c r="HK22" s="73">
        <v>823.74</v>
      </c>
      <c r="HL22" s="73">
        <v>0</v>
      </c>
      <c r="HM22" s="73">
        <v>0</v>
      </c>
      <c r="HN22" s="73">
        <v>0</v>
      </c>
      <c r="HO22" s="73">
        <v>0</v>
      </c>
      <c r="HP22" s="73">
        <v>0</v>
      </c>
      <c r="HQ22" s="73">
        <v>0</v>
      </c>
      <c r="HR22" s="73">
        <v>0</v>
      </c>
      <c r="HS22" s="73">
        <v>3.0739999999999998</v>
      </c>
      <c r="HT22" s="73">
        <v>0</v>
      </c>
      <c r="HU22" s="73">
        <v>0</v>
      </c>
      <c r="HV22" s="73">
        <v>4.3899999999999997</v>
      </c>
      <c r="HW22" s="73">
        <v>0</v>
      </c>
      <c r="HX22" s="73">
        <v>0</v>
      </c>
      <c r="HY22" s="73">
        <v>0</v>
      </c>
      <c r="HZ22" s="73">
        <v>0</v>
      </c>
      <c r="IA22" s="73">
        <v>103.142</v>
      </c>
      <c r="IB22" s="73">
        <v>0</v>
      </c>
      <c r="IC22" s="73">
        <v>0</v>
      </c>
      <c r="ID22" s="73">
        <v>0</v>
      </c>
      <c r="IE22" s="73">
        <v>0</v>
      </c>
      <c r="IF22" s="73">
        <v>823.74</v>
      </c>
      <c r="IG22" s="73">
        <v>103.142</v>
      </c>
      <c r="IH22" s="73">
        <v>0</v>
      </c>
      <c r="II22" s="73">
        <v>0</v>
      </c>
      <c r="IJ22" s="73">
        <v>0</v>
      </c>
      <c r="IK22" s="73">
        <v>0</v>
      </c>
      <c r="IL22" s="73">
        <v>0</v>
      </c>
      <c r="IM22" s="73">
        <v>0</v>
      </c>
      <c r="IN22" s="73">
        <v>3.0739999999999998</v>
      </c>
      <c r="IO22" s="73">
        <v>0</v>
      </c>
      <c r="IP22" s="73">
        <v>0</v>
      </c>
      <c r="IQ22" s="73">
        <v>4.3899999999999997</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2</v>
      </c>
      <c r="JM22" s="71">
        <v>0</v>
      </c>
      <c r="JN22" s="71">
        <v>1</v>
      </c>
      <c r="JO22" s="71">
        <v>0</v>
      </c>
      <c r="JP22" s="71">
        <v>0</v>
      </c>
      <c r="JQ22" s="71">
        <v>0</v>
      </c>
      <c r="JR22" s="71">
        <v>1</v>
      </c>
      <c r="JS22" s="71">
        <v>1</v>
      </c>
      <c r="JT22" s="71">
        <v>0</v>
      </c>
      <c r="JU22" s="71">
        <v>0</v>
      </c>
      <c r="JV22" s="71">
        <v>0</v>
      </c>
      <c r="JW22" s="71">
        <v>0</v>
      </c>
      <c r="JX22" s="71">
        <v>0</v>
      </c>
      <c r="JY22" s="71">
        <v>0</v>
      </c>
      <c r="JZ22" s="71">
        <v>0</v>
      </c>
      <c r="KA22" s="71">
        <v>5</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2</v>
      </c>
      <c r="NN22" s="71">
        <v>0</v>
      </c>
      <c r="NO22" s="71">
        <v>1</v>
      </c>
      <c r="NP22" s="71">
        <v>0</v>
      </c>
      <c r="NQ22" s="71">
        <v>0</v>
      </c>
      <c r="NR22" s="71">
        <v>0</v>
      </c>
      <c r="NS22" s="71">
        <v>1</v>
      </c>
      <c r="NT22" s="71">
        <v>1</v>
      </c>
      <c r="NU22" s="71">
        <v>0</v>
      </c>
      <c r="NV22" s="71">
        <v>0</v>
      </c>
      <c r="NW22" s="71">
        <v>0</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11</v>
      </c>
      <c r="QY22" s="71">
        <v>0</v>
      </c>
      <c r="QZ22" s="71">
        <v>0</v>
      </c>
      <c r="RA22" s="71">
        <v>0</v>
      </c>
      <c r="RB22" s="71">
        <v>0</v>
      </c>
      <c r="RC22" s="71">
        <v>0</v>
      </c>
      <c r="RD22" s="71">
        <v>0</v>
      </c>
      <c r="RE22" s="71">
        <v>0</v>
      </c>
      <c r="RF22" s="71">
        <v>1</v>
      </c>
      <c r="RG22" s="71">
        <v>0</v>
      </c>
      <c r="RH22" s="71">
        <v>0</v>
      </c>
      <c r="RI22" s="71">
        <v>1</v>
      </c>
      <c r="RJ22" s="71">
        <v>0</v>
      </c>
      <c r="RK22" s="71">
        <v>0</v>
      </c>
      <c r="RL22" s="71">
        <v>0</v>
      </c>
      <c r="RM22" s="71">
        <v>0</v>
      </c>
      <c r="RN22" s="71">
        <v>1</v>
      </c>
      <c r="RO22" s="71">
        <v>0</v>
      </c>
      <c r="RP22" s="71">
        <v>0</v>
      </c>
      <c r="RQ22" s="71">
        <v>0</v>
      </c>
      <c r="RR22" s="71">
        <v>0</v>
      </c>
      <c r="RS22" s="71">
        <v>11</v>
      </c>
      <c r="RT22" s="71">
        <v>1</v>
      </c>
      <c r="RU22" s="71">
        <v>0</v>
      </c>
      <c r="RV22" s="71">
        <v>0</v>
      </c>
      <c r="RW22" s="71">
        <v>0</v>
      </c>
      <c r="RX22" s="71">
        <v>0</v>
      </c>
      <c r="RY22" s="71">
        <v>0</v>
      </c>
      <c r="RZ22" s="71">
        <v>0</v>
      </c>
      <c r="SA22" s="71">
        <v>1</v>
      </c>
      <c r="SB22" s="71">
        <v>0</v>
      </c>
      <c r="SC22" s="71">
        <v>0</v>
      </c>
      <c r="SD22" s="71">
        <v>1</v>
      </c>
      <c r="SE22" s="71">
        <v>0</v>
      </c>
      <c r="SF22" s="71">
        <v>0</v>
      </c>
      <c r="SG22" s="71">
        <v>0</v>
      </c>
      <c r="SH22" s="71">
        <v>0</v>
      </c>
    </row>
    <row r="23" spans="1:502">
      <c r="A23" s="16" t="s">
        <v>2213</v>
      </c>
      <c r="B23" s="70">
        <v>15</v>
      </c>
      <c r="C23" s="70">
        <v>15</v>
      </c>
      <c r="D23" s="70">
        <v>1</v>
      </c>
      <c r="E23" s="70">
        <v>2018</v>
      </c>
      <c r="F23" s="70" t="s">
        <v>183</v>
      </c>
      <c r="G23" s="1073" t="s">
        <v>2198</v>
      </c>
      <c r="H23" s="70" t="s">
        <v>2199</v>
      </c>
      <c r="I23" s="1066"/>
      <c r="J23" s="73">
        <v>0</v>
      </c>
      <c r="K23" s="73">
        <v>0</v>
      </c>
      <c r="L23" s="73">
        <v>0</v>
      </c>
      <c r="M23" s="73">
        <v>0</v>
      </c>
      <c r="N23" s="73">
        <v>0</v>
      </c>
      <c r="O23" s="73">
        <v>0</v>
      </c>
      <c r="P23" s="73">
        <v>0</v>
      </c>
      <c r="Q23" s="73">
        <v>0</v>
      </c>
      <c r="R23" s="73">
        <v>5.8460000000000001</v>
      </c>
      <c r="S23" s="73">
        <v>0</v>
      </c>
      <c r="T23" s="73">
        <v>0</v>
      </c>
      <c r="U23" s="73">
        <v>0</v>
      </c>
      <c r="V23" s="73">
        <v>0</v>
      </c>
      <c r="W23" s="73">
        <v>0</v>
      </c>
      <c r="X23" s="73">
        <v>0</v>
      </c>
      <c r="Y23" s="73">
        <v>162.708</v>
      </c>
      <c r="Z23" s="73">
        <v>0</v>
      </c>
      <c r="AA23" s="73">
        <v>3.2959999999999998</v>
      </c>
      <c r="AB23" s="73">
        <v>0</v>
      </c>
      <c r="AC23" s="73">
        <v>0</v>
      </c>
      <c r="AD23" s="73">
        <v>0</v>
      </c>
      <c r="AE23" s="73">
        <v>430.50799999999998</v>
      </c>
      <c r="AF23" s="73">
        <v>9.2569999999999997</v>
      </c>
      <c r="AG23" s="73">
        <v>0</v>
      </c>
      <c r="AH23" s="73">
        <v>0</v>
      </c>
      <c r="AI23" s="73">
        <v>0</v>
      </c>
      <c r="AJ23" s="73">
        <v>0</v>
      </c>
      <c r="AK23" s="73">
        <v>0</v>
      </c>
      <c r="AL23" s="73">
        <v>0</v>
      </c>
      <c r="AM23" s="73">
        <v>0</v>
      </c>
      <c r="AN23" s="73">
        <v>332.887</v>
      </c>
      <c r="AO23" s="73">
        <v>0</v>
      </c>
      <c r="AP23" s="73">
        <v>42.591000000000001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2.9550000000000001</v>
      </c>
      <c r="CG23" s="73">
        <v>0</v>
      </c>
      <c r="CH23" s="73">
        <v>0</v>
      </c>
      <c r="CI23" s="73">
        <v>0</v>
      </c>
      <c r="CJ23" s="73">
        <v>0</v>
      </c>
      <c r="CK23" s="73">
        <v>0</v>
      </c>
      <c r="CL23" s="73">
        <v>0</v>
      </c>
      <c r="CM23" s="73">
        <v>0</v>
      </c>
      <c r="CN23" s="73">
        <v>4.2489999999999997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42.591000000000001</v>
      </c>
      <c r="DH23" s="73">
        <v>0</v>
      </c>
      <c r="DI23" s="73">
        <v>0</v>
      </c>
      <c r="DJ23" s="73">
        <v>0</v>
      </c>
      <c r="DK23" s="73">
        <v>0</v>
      </c>
      <c r="DL23" s="73">
        <v>0</v>
      </c>
      <c r="DM23" s="73">
        <v>0</v>
      </c>
      <c r="DN23" s="73">
        <v>0</v>
      </c>
      <c r="DO23" s="73">
        <v>0</v>
      </c>
      <c r="DP23" s="73">
        <v>0</v>
      </c>
      <c r="DQ23" s="73">
        <v>0</v>
      </c>
      <c r="DR23" s="73">
        <v>0</v>
      </c>
      <c r="DS23" s="73">
        <v>5.8460000000000001</v>
      </c>
      <c r="DT23" s="73">
        <v>0</v>
      </c>
      <c r="DU23" s="73">
        <v>0</v>
      </c>
      <c r="DV23" s="73">
        <v>0</v>
      </c>
      <c r="DW23" s="73">
        <v>0</v>
      </c>
      <c r="DX23" s="73">
        <v>0</v>
      </c>
      <c r="DY23" s="73">
        <v>0</v>
      </c>
      <c r="DZ23" s="73">
        <v>162.708</v>
      </c>
      <c r="EA23" s="73">
        <v>0</v>
      </c>
      <c r="EB23" s="73">
        <v>3.2959999999999998</v>
      </c>
      <c r="EC23" s="73">
        <v>0</v>
      </c>
      <c r="ED23" s="73">
        <v>0</v>
      </c>
      <c r="EE23" s="73">
        <v>0</v>
      </c>
      <c r="EF23" s="73">
        <v>430.50799999999998</v>
      </c>
      <c r="EG23" s="73">
        <v>9.2569999999999997</v>
      </c>
      <c r="EH23" s="73">
        <v>0</v>
      </c>
      <c r="EI23" s="73">
        <v>0</v>
      </c>
      <c r="EJ23" s="73">
        <v>0</v>
      </c>
      <c r="EK23" s="73">
        <v>0</v>
      </c>
      <c r="EL23" s="73">
        <v>0</v>
      </c>
      <c r="EM23" s="73">
        <v>0</v>
      </c>
      <c r="EN23" s="73">
        <v>0</v>
      </c>
      <c r="EO23" s="73">
        <v>332.887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2.9550000000000001</v>
      </c>
      <c r="GH23" s="73">
        <v>0</v>
      </c>
      <c r="GI23" s="73">
        <v>0</v>
      </c>
      <c r="GJ23" s="73">
        <v>0</v>
      </c>
      <c r="GK23" s="73">
        <v>0</v>
      </c>
      <c r="GL23" s="73">
        <v>0</v>
      </c>
      <c r="GM23" s="73">
        <v>0</v>
      </c>
      <c r="GN23" s="73">
        <v>0</v>
      </c>
      <c r="GO23" s="73">
        <v>4.2489999999999997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42.591000000000001</v>
      </c>
      <c r="HG23" s="73">
        <v>0</v>
      </c>
      <c r="HH23" s="73">
        <v>0</v>
      </c>
      <c r="HI23" s="73">
        <v>0</v>
      </c>
      <c r="HJ23" s="73">
        <v>0</v>
      </c>
      <c r="HK23" s="73">
        <v>944.50199999999995</v>
      </c>
      <c r="HL23" s="73">
        <v>0</v>
      </c>
      <c r="HM23" s="73">
        <v>0</v>
      </c>
      <c r="HN23" s="73">
        <v>0</v>
      </c>
      <c r="HO23" s="73">
        <v>0</v>
      </c>
      <c r="HP23" s="73">
        <v>0</v>
      </c>
      <c r="HQ23" s="73">
        <v>0</v>
      </c>
      <c r="HR23" s="73">
        <v>0</v>
      </c>
      <c r="HS23" s="73">
        <v>2.9550000000000001</v>
      </c>
      <c r="HT23" s="73">
        <v>0</v>
      </c>
      <c r="HU23" s="73">
        <v>0</v>
      </c>
      <c r="HV23" s="73">
        <v>4.2489999999999997</v>
      </c>
      <c r="HW23" s="73">
        <v>0</v>
      </c>
      <c r="HX23" s="73">
        <v>0</v>
      </c>
      <c r="HY23" s="73">
        <v>0</v>
      </c>
      <c r="HZ23" s="73">
        <v>0</v>
      </c>
      <c r="IA23" s="73">
        <v>42.591000000000001</v>
      </c>
      <c r="IB23" s="73">
        <v>0</v>
      </c>
      <c r="IC23" s="73">
        <v>0</v>
      </c>
      <c r="ID23" s="73">
        <v>0</v>
      </c>
      <c r="IE23" s="73">
        <v>0</v>
      </c>
      <c r="IF23" s="73">
        <v>944.50199999999995</v>
      </c>
      <c r="IG23" s="73">
        <v>42.591000000000001</v>
      </c>
      <c r="IH23" s="73">
        <v>0</v>
      </c>
      <c r="II23" s="73">
        <v>0</v>
      </c>
      <c r="IJ23" s="73">
        <v>0</v>
      </c>
      <c r="IK23" s="73">
        <v>0</v>
      </c>
      <c r="IL23" s="73">
        <v>0</v>
      </c>
      <c r="IM23" s="73">
        <v>0</v>
      </c>
      <c r="IN23" s="73">
        <v>2.9550000000000001</v>
      </c>
      <c r="IO23" s="73">
        <v>0</v>
      </c>
      <c r="IP23" s="73">
        <v>0</v>
      </c>
      <c r="IQ23" s="73">
        <v>4.2489999999999997</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2</v>
      </c>
      <c r="JM23" s="71">
        <v>0</v>
      </c>
      <c r="JN23" s="71">
        <v>1</v>
      </c>
      <c r="JO23" s="71">
        <v>0</v>
      </c>
      <c r="JP23" s="71">
        <v>0</v>
      </c>
      <c r="JQ23" s="71">
        <v>0</v>
      </c>
      <c r="JR23" s="71">
        <v>1</v>
      </c>
      <c r="JS23" s="71">
        <v>1</v>
      </c>
      <c r="JT23" s="71">
        <v>0</v>
      </c>
      <c r="JU23" s="71">
        <v>0</v>
      </c>
      <c r="JV23" s="71">
        <v>0</v>
      </c>
      <c r="JW23" s="71">
        <v>0</v>
      </c>
      <c r="JX23" s="71">
        <v>0</v>
      </c>
      <c r="JY23" s="71">
        <v>0</v>
      </c>
      <c r="JZ23" s="71">
        <v>0</v>
      </c>
      <c r="KA23" s="71">
        <v>5</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2</v>
      </c>
      <c r="NN23" s="71">
        <v>0</v>
      </c>
      <c r="NO23" s="71">
        <v>1</v>
      </c>
      <c r="NP23" s="71">
        <v>0</v>
      </c>
      <c r="NQ23" s="71">
        <v>0</v>
      </c>
      <c r="NR23" s="71">
        <v>0</v>
      </c>
      <c r="NS23" s="71">
        <v>1</v>
      </c>
      <c r="NT23" s="71">
        <v>1</v>
      </c>
      <c r="NU23" s="71">
        <v>0</v>
      </c>
      <c r="NV23" s="71">
        <v>0</v>
      </c>
      <c r="NW23" s="71">
        <v>0</v>
      </c>
      <c r="NX23" s="71">
        <v>0</v>
      </c>
      <c r="NY23" s="71">
        <v>0</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11</v>
      </c>
      <c r="QY23" s="71">
        <v>0</v>
      </c>
      <c r="QZ23" s="71">
        <v>0</v>
      </c>
      <c r="RA23" s="71">
        <v>0</v>
      </c>
      <c r="RB23" s="71">
        <v>0</v>
      </c>
      <c r="RC23" s="71">
        <v>0</v>
      </c>
      <c r="RD23" s="71">
        <v>0</v>
      </c>
      <c r="RE23" s="71">
        <v>0</v>
      </c>
      <c r="RF23" s="71">
        <v>1</v>
      </c>
      <c r="RG23" s="71">
        <v>0</v>
      </c>
      <c r="RH23" s="71">
        <v>0</v>
      </c>
      <c r="RI23" s="71">
        <v>1</v>
      </c>
      <c r="RJ23" s="71">
        <v>0</v>
      </c>
      <c r="RK23" s="71">
        <v>0</v>
      </c>
      <c r="RL23" s="71">
        <v>0</v>
      </c>
      <c r="RM23" s="71">
        <v>0</v>
      </c>
      <c r="RN23" s="71">
        <v>1</v>
      </c>
      <c r="RO23" s="71">
        <v>0</v>
      </c>
      <c r="RP23" s="71">
        <v>0</v>
      </c>
      <c r="RQ23" s="71">
        <v>0</v>
      </c>
      <c r="RR23" s="71">
        <v>0</v>
      </c>
      <c r="RS23" s="71">
        <v>11</v>
      </c>
      <c r="RT23" s="71">
        <v>1</v>
      </c>
      <c r="RU23" s="71">
        <v>0</v>
      </c>
      <c r="RV23" s="71">
        <v>0</v>
      </c>
      <c r="RW23" s="71">
        <v>0</v>
      </c>
      <c r="RX23" s="71">
        <v>0</v>
      </c>
      <c r="RY23" s="71">
        <v>0</v>
      </c>
      <c r="RZ23" s="71">
        <v>0</v>
      </c>
      <c r="SA23" s="71">
        <v>1</v>
      </c>
      <c r="SB23" s="71">
        <v>0</v>
      </c>
      <c r="SC23" s="71">
        <v>0</v>
      </c>
      <c r="SD23" s="71">
        <v>1</v>
      </c>
      <c r="SE23" s="71">
        <v>0</v>
      </c>
      <c r="SF23" s="71">
        <v>0</v>
      </c>
      <c r="SG23" s="71">
        <v>0</v>
      </c>
      <c r="SH23" s="71">
        <v>0</v>
      </c>
    </row>
    <row r="24" spans="1:502">
      <c r="A24" s="16" t="s">
        <v>2214</v>
      </c>
      <c r="B24" s="70">
        <v>16</v>
      </c>
      <c r="C24" s="70">
        <v>16</v>
      </c>
      <c r="D24" s="70">
        <v>1</v>
      </c>
      <c r="E24" s="70">
        <v>2019</v>
      </c>
      <c r="F24" s="70" t="s">
        <v>158</v>
      </c>
      <c r="G24" s="1073" t="s">
        <v>2198</v>
      </c>
      <c r="H24" s="70" t="s">
        <v>2199</v>
      </c>
      <c r="I24" s="1066"/>
      <c r="J24" s="73">
        <v>0</v>
      </c>
      <c r="K24" s="73">
        <v>0</v>
      </c>
      <c r="L24" s="73">
        <v>0</v>
      </c>
      <c r="M24" s="73">
        <v>0</v>
      </c>
      <c r="N24" s="73">
        <v>0</v>
      </c>
      <c r="O24" s="73">
        <v>0</v>
      </c>
      <c r="P24" s="73">
        <v>0</v>
      </c>
      <c r="Q24" s="73">
        <v>0</v>
      </c>
      <c r="R24" s="73">
        <v>5.5090000000000003</v>
      </c>
      <c r="S24" s="73">
        <v>0</v>
      </c>
      <c r="T24" s="73">
        <v>0</v>
      </c>
      <c r="U24" s="73">
        <v>0</v>
      </c>
      <c r="V24" s="73">
        <v>0</v>
      </c>
      <c r="W24" s="73">
        <v>0</v>
      </c>
      <c r="X24" s="73">
        <v>0</v>
      </c>
      <c r="Y24" s="73">
        <v>33.872</v>
      </c>
      <c r="Z24" s="73">
        <v>0</v>
      </c>
      <c r="AA24" s="73">
        <v>3.036</v>
      </c>
      <c r="AB24" s="73">
        <v>0</v>
      </c>
      <c r="AC24" s="73">
        <v>0</v>
      </c>
      <c r="AD24" s="73">
        <v>0</v>
      </c>
      <c r="AE24" s="73">
        <v>399.36099999999999</v>
      </c>
      <c r="AF24" s="73">
        <v>8.77</v>
      </c>
      <c r="AG24" s="73">
        <v>0</v>
      </c>
      <c r="AH24" s="73">
        <v>0</v>
      </c>
      <c r="AI24" s="73">
        <v>0</v>
      </c>
      <c r="AJ24" s="73">
        <v>0</v>
      </c>
      <c r="AK24" s="73">
        <v>0</v>
      </c>
      <c r="AL24" s="73">
        <v>0</v>
      </c>
      <c r="AM24" s="73">
        <v>0</v>
      </c>
      <c r="AN24" s="73">
        <v>299.428</v>
      </c>
      <c r="AO24" s="73">
        <v>0</v>
      </c>
      <c r="AP24" s="73">
        <v>53.688000000000002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4.0279999999999996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53.688000000000002</v>
      </c>
      <c r="DH24" s="73">
        <v>0</v>
      </c>
      <c r="DI24" s="73">
        <v>0</v>
      </c>
      <c r="DJ24" s="73">
        <v>0</v>
      </c>
      <c r="DK24" s="73">
        <v>0</v>
      </c>
      <c r="DL24" s="73">
        <v>0</v>
      </c>
      <c r="DM24" s="73">
        <v>0</v>
      </c>
      <c r="DN24" s="73">
        <v>0</v>
      </c>
      <c r="DO24" s="73">
        <v>0</v>
      </c>
      <c r="DP24" s="73">
        <v>0</v>
      </c>
      <c r="DQ24" s="73">
        <v>0</v>
      </c>
      <c r="DR24" s="73">
        <v>0</v>
      </c>
      <c r="DS24" s="73">
        <v>5.5090000000000003</v>
      </c>
      <c r="DT24" s="73">
        <v>0</v>
      </c>
      <c r="DU24" s="73">
        <v>0</v>
      </c>
      <c r="DV24" s="73">
        <v>0</v>
      </c>
      <c r="DW24" s="73">
        <v>0</v>
      </c>
      <c r="DX24" s="73">
        <v>0</v>
      </c>
      <c r="DY24" s="73">
        <v>0</v>
      </c>
      <c r="DZ24" s="73">
        <v>33.872</v>
      </c>
      <c r="EA24" s="73">
        <v>0</v>
      </c>
      <c r="EB24" s="73">
        <v>3.036</v>
      </c>
      <c r="EC24" s="73">
        <v>0</v>
      </c>
      <c r="ED24" s="73">
        <v>0</v>
      </c>
      <c r="EE24" s="73">
        <v>0</v>
      </c>
      <c r="EF24" s="73">
        <v>399.36099999999999</v>
      </c>
      <c r="EG24" s="73">
        <v>8.77</v>
      </c>
      <c r="EH24" s="73">
        <v>0</v>
      </c>
      <c r="EI24" s="73">
        <v>0</v>
      </c>
      <c r="EJ24" s="73">
        <v>0</v>
      </c>
      <c r="EK24" s="73">
        <v>0</v>
      </c>
      <c r="EL24" s="73">
        <v>0</v>
      </c>
      <c r="EM24" s="73">
        <v>0</v>
      </c>
      <c r="EN24" s="73">
        <v>0</v>
      </c>
      <c r="EO24" s="73">
        <v>299.428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4.0279999999999996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53.688000000000002</v>
      </c>
      <c r="HG24" s="73">
        <v>0</v>
      </c>
      <c r="HH24" s="73">
        <v>0</v>
      </c>
      <c r="HI24" s="73">
        <v>0</v>
      </c>
      <c r="HJ24" s="73">
        <v>0</v>
      </c>
      <c r="HK24" s="73">
        <v>749.976</v>
      </c>
      <c r="HL24" s="73">
        <v>0</v>
      </c>
      <c r="HM24" s="73">
        <v>0</v>
      </c>
      <c r="HN24" s="73">
        <v>0</v>
      </c>
      <c r="HO24" s="73">
        <v>0</v>
      </c>
      <c r="HP24" s="73">
        <v>0</v>
      </c>
      <c r="HQ24" s="73">
        <v>0</v>
      </c>
      <c r="HR24" s="73">
        <v>0</v>
      </c>
      <c r="HS24" s="73">
        <v>0</v>
      </c>
      <c r="HT24" s="73">
        <v>0</v>
      </c>
      <c r="HU24" s="73">
        <v>0</v>
      </c>
      <c r="HV24" s="73">
        <v>4.0279999999999996</v>
      </c>
      <c r="HW24" s="73">
        <v>0</v>
      </c>
      <c r="HX24" s="73">
        <v>0</v>
      </c>
      <c r="HY24" s="73">
        <v>0</v>
      </c>
      <c r="HZ24" s="73">
        <v>0</v>
      </c>
      <c r="IA24" s="73">
        <v>53.688000000000002</v>
      </c>
      <c r="IB24" s="73">
        <v>0</v>
      </c>
      <c r="IC24" s="73">
        <v>0</v>
      </c>
      <c r="ID24" s="73">
        <v>0</v>
      </c>
      <c r="IE24" s="73">
        <v>0</v>
      </c>
      <c r="IF24" s="73">
        <v>749.976</v>
      </c>
      <c r="IG24" s="73">
        <v>53.688000000000002</v>
      </c>
      <c r="IH24" s="73">
        <v>0</v>
      </c>
      <c r="II24" s="73">
        <v>0</v>
      </c>
      <c r="IJ24" s="73">
        <v>0</v>
      </c>
      <c r="IK24" s="73">
        <v>0</v>
      </c>
      <c r="IL24" s="73">
        <v>0</v>
      </c>
      <c r="IM24" s="73">
        <v>0</v>
      </c>
      <c r="IN24" s="73">
        <v>0</v>
      </c>
      <c r="IO24" s="73">
        <v>0</v>
      </c>
      <c r="IP24" s="73">
        <v>0</v>
      </c>
      <c r="IQ24" s="73">
        <v>4.0279999999999996</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1</v>
      </c>
      <c r="JO24" s="71">
        <v>0</v>
      </c>
      <c r="JP24" s="71">
        <v>0</v>
      </c>
      <c r="JQ24" s="71">
        <v>0</v>
      </c>
      <c r="JR24" s="71">
        <v>1</v>
      </c>
      <c r="JS24" s="71">
        <v>1</v>
      </c>
      <c r="JT24" s="71">
        <v>0</v>
      </c>
      <c r="JU24" s="71">
        <v>0</v>
      </c>
      <c r="JV24" s="71">
        <v>0</v>
      </c>
      <c r="JW24" s="71">
        <v>0</v>
      </c>
      <c r="JX24" s="71">
        <v>0</v>
      </c>
      <c r="JY24" s="71">
        <v>0</v>
      </c>
      <c r="JZ24" s="71">
        <v>0</v>
      </c>
      <c r="KA24" s="71">
        <v>5</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1</v>
      </c>
      <c r="NP24" s="71">
        <v>0</v>
      </c>
      <c r="NQ24" s="71">
        <v>0</v>
      </c>
      <c r="NR24" s="71">
        <v>0</v>
      </c>
      <c r="NS24" s="71">
        <v>1</v>
      </c>
      <c r="NT24" s="71">
        <v>1</v>
      </c>
      <c r="NU24" s="71">
        <v>0</v>
      </c>
      <c r="NV24" s="71">
        <v>0</v>
      </c>
      <c r="NW24" s="71">
        <v>0</v>
      </c>
      <c r="NX24" s="71">
        <v>0</v>
      </c>
      <c r="NY24" s="71">
        <v>0</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0</v>
      </c>
      <c r="RP24" s="71">
        <v>0</v>
      </c>
      <c r="RQ24" s="71">
        <v>0</v>
      </c>
      <c r="RR24" s="71">
        <v>0</v>
      </c>
      <c r="RS24" s="71">
        <v>11</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2215</v>
      </c>
      <c r="B25" s="70">
        <v>17</v>
      </c>
      <c r="C25" s="70">
        <v>17</v>
      </c>
      <c r="D25" s="70">
        <v>1</v>
      </c>
      <c r="E25" s="70">
        <v>2020</v>
      </c>
      <c r="F25" s="70" t="s">
        <v>159</v>
      </c>
      <c r="G25" s="1073" t="s">
        <v>2198</v>
      </c>
      <c r="H25" s="70" t="s">
        <v>2199</v>
      </c>
      <c r="I25" s="1066"/>
      <c r="J25" s="73">
        <v>0</v>
      </c>
      <c r="K25" s="73">
        <v>0</v>
      </c>
      <c r="L25" s="73">
        <v>0</v>
      </c>
      <c r="M25" s="73">
        <v>0</v>
      </c>
      <c r="N25" s="73">
        <v>0</v>
      </c>
      <c r="O25" s="73">
        <v>0</v>
      </c>
      <c r="P25" s="73">
        <v>0</v>
      </c>
      <c r="Q25" s="73">
        <v>0</v>
      </c>
      <c r="R25" s="73">
        <v>5.4039999999999999</v>
      </c>
      <c r="S25" s="73">
        <v>0</v>
      </c>
      <c r="T25" s="73">
        <v>0</v>
      </c>
      <c r="U25" s="73">
        <v>0</v>
      </c>
      <c r="V25" s="73">
        <v>0</v>
      </c>
      <c r="W25" s="73">
        <v>0</v>
      </c>
      <c r="X25" s="73">
        <v>0</v>
      </c>
      <c r="Y25" s="73">
        <v>138.77199999999999</v>
      </c>
      <c r="Z25" s="73">
        <v>0</v>
      </c>
      <c r="AA25" s="73">
        <v>2.7629999999999999</v>
      </c>
      <c r="AB25" s="73">
        <v>0</v>
      </c>
      <c r="AC25" s="73">
        <v>0</v>
      </c>
      <c r="AD25" s="73">
        <v>0</v>
      </c>
      <c r="AE25" s="73">
        <v>355.15300000000002</v>
      </c>
      <c r="AF25" s="73">
        <v>8.9019999999999992</v>
      </c>
      <c r="AG25" s="73">
        <v>0</v>
      </c>
      <c r="AH25" s="73">
        <v>0</v>
      </c>
      <c r="AI25" s="73">
        <v>0</v>
      </c>
      <c r="AJ25" s="73">
        <v>0</v>
      </c>
      <c r="AK25" s="73">
        <v>0</v>
      </c>
      <c r="AL25" s="73">
        <v>0</v>
      </c>
      <c r="AM25" s="73">
        <v>0</v>
      </c>
      <c r="AN25" s="73">
        <v>199.41900000000001</v>
      </c>
      <c r="AO25" s="73">
        <v>0</v>
      </c>
      <c r="AP25" s="73">
        <v>23.106999999999999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3.8519999999999999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23.106999999999999</v>
      </c>
      <c r="DH25" s="73">
        <v>0</v>
      </c>
      <c r="DI25" s="73">
        <v>0</v>
      </c>
      <c r="DJ25" s="73">
        <v>0</v>
      </c>
      <c r="DK25" s="73">
        <v>0</v>
      </c>
      <c r="DL25" s="73">
        <v>0</v>
      </c>
      <c r="DM25" s="73">
        <v>0</v>
      </c>
      <c r="DN25" s="73">
        <v>0</v>
      </c>
      <c r="DO25" s="73">
        <v>0</v>
      </c>
      <c r="DP25" s="73">
        <v>0</v>
      </c>
      <c r="DQ25" s="73">
        <v>0</v>
      </c>
      <c r="DR25" s="73">
        <v>0</v>
      </c>
      <c r="DS25" s="73">
        <v>5.4039999999999999</v>
      </c>
      <c r="DT25" s="73">
        <v>0</v>
      </c>
      <c r="DU25" s="73">
        <v>0</v>
      </c>
      <c r="DV25" s="73">
        <v>0</v>
      </c>
      <c r="DW25" s="73">
        <v>0</v>
      </c>
      <c r="DX25" s="73">
        <v>0</v>
      </c>
      <c r="DY25" s="73">
        <v>0</v>
      </c>
      <c r="DZ25" s="73">
        <v>138.77199999999999</v>
      </c>
      <c r="EA25" s="73">
        <v>0</v>
      </c>
      <c r="EB25" s="73">
        <v>2.7629999999999999</v>
      </c>
      <c r="EC25" s="73">
        <v>0</v>
      </c>
      <c r="ED25" s="73">
        <v>0</v>
      </c>
      <c r="EE25" s="73">
        <v>0</v>
      </c>
      <c r="EF25" s="73">
        <v>355.15300000000002</v>
      </c>
      <c r="EG25" s="73">
        <v>8.9019999999999992</v>
      </c>
      <c r="EH25" s="73">
        <v>0</v>
      </c>
      <c r="EI25" s="73">
        <v>0</v>
      </c>
      <c r="EJ25" s="73">
        <v>0</v>
      </c>
      <c r="EK25" s="73">
        <v>0</v>
      </c>
      <c r="EL25" s="73">
        <v>0</v>
      </c>
      <c r="EM25" s="73">
        <v>0</v>
      </c>
      <c r="EN25" s="73">
        <v>0</v>
      </c>
      <c r="EO25" s="73">
        <v>199.41900000000001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3.8519999999999999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23.106999999999999</v>
      </c>
      <c r="HG25" s="73">
        <v>0</v>
      </c>
      <c r="HH25" s="73">
        <v>0</v>
      </c>
      <c r="HI25" s="73">
        <v>0</v>
      </c>
      <c r="HJ25" s="73">
        <v>0</v>
      </c>
      <c r="HK25" s="73">
        <v>710.41300000000001</v>
      </c>
      <c r="HL25" s="73">
        <v>0</v>
      </c>
      <c r="HM25" s="73">
        <v>0</v>
      </c>
      <c r="HN25" s="73">
        <v>0</v>
      </c>
      <c r="HO25" s="73">
        <v>0</v>
      </c>
      <c r="HP25" s="73">
        <v>0</v>
      </c>
      <c r="HQ25" s="73">
        <v>0</v>
      </c>
      <c r="HR25" s="73">
        <v>0</v>
      </c>
      <c r="HS25" s="73">
        <v>0</v>
      </c>
      <c r="HT25" s="73">
        <v>0</v>
      </c>
      <c r="HU25" s="73">
        <v>0</v>
      </c>
      <c r="HV25" s="73">
        <v>3.8519999999999999</v>
      </c>
      <c r="HW25" s="73">
        <v>0</v>
      </c>
      <c r="HX25" s="73">
        <v>0</v>
      </c>
      <c r="HY25" s="73">
        <v>0</v>
      </c>
      <c r="HZ25" s="73">
        <v>0</v>
      </c>
      <c r="IA25" s="73">
        <v>23.106999999999999</v>
      </c>
      <c r="IB25" s="73">
        <v>0</v>
      </c>
      <c r="IC25" s="73">
        <v>0</v>
      </c>
      <c r="ID25" s="73">
        <v>0</v>
      </c>
      <c r="IE25" s="73">
        <v>0</v>
      </c>
      <c r="IF25" s="73">
        <v>710.41300000000001</v>
      </c>
      <c r="IG25" s="73">
        <v>23.106999999999999</v>
      </c>
      <c r="IH25" s="73">
        <v>0</v>
      </c>
      <c r="II25" s="73">
        <v>0</v>
      </c>
      <c r="IJ25" s="73">
        <v>0</v>
      </c>
      <c r="IK25" s="73">
        <v>0</v>
      </c>
      <c r="IL25" s="73">
        <v>0</v>
      </c>
      <c r="IM25" s="73">
        <v>0</v>
      </c>
      <c r="IN25" s="73">
        <v>0</v>
      </c>
      <c r="IO25" s="73">
        <v>0</v>
      </c>
      <c r="IP25" s="73">
        <v>0</v>
      </c>
      <c r="IQ25" s="73">
        <v>3.8519999999999999</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1</v>
      </c>
      <c r="JO25" s="71">
        <v>0</v>
      </c>
      <c r="JP25" s="71">
        <v>0</v>
      </c>
      <c r="JQ25" s="71">
        <v>0</v>
      </c>
      <c r="JR25" s="71">
        <v>1</v>
      </c>
      <c r="JS25" s="71">
        <v>1</v>
      </c>
      <c r="JT25" s="71">
        <v>0</v>
      </c>
      <c r="JU25" s="71">
        <v>0</v>
      </c>
      <c r="JV25" s="71">
        <v>0</v>
      </c>
      <c r="JW25" s="71">
        <v>0</v>
      </c>
      <c r="JX25" s="71">
        <v>0</v>
      </c>
      <c r="JY25" s="71">
        <v>0</v>
      </c>
      <c r="JZ25" s="71">
        <v>0</v>
      </c>
      <c r="KA25" s="71">
        <v>4</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1</v>
      </c>
      <c r="NP25" s="71">
        <v>0</v>
      </c>
      <c r="NQ25" s="71">
        <v>0</v>
      </c>
      <c r="NR25" s="71">
        <v>0</v>
      </c>
      <c r="NS25" s="71">
        <v>1</v>
      </c>
      <c r="NT25" s="71">
        <v>1</v>
      </c>
      <c r="NU25" s="71">
        <v>0</v>
      </c>
      <c r="NV25" s="71">
        <v>0</v>
      </c>
      <c r="NW25" s="71">
        <v>0</v>
      </c>
      <c r="NX25" s="71">
        <v>0</v>
      </c>
      <c r="NY25" s="71">
        <v>0</v>
      </c>
      <c r="NZ25" s="71">
        <v>0</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10</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2216</v>
      </c>
      <c r="B26" s="70">
        <v>18</v>
      </c>
      <c r="C26" s="70">
        <v>18</v>
      </c>
      <c r="D26" s="70">
        <v>1</v>
      </c>
      <c r="E26" s="70">
        <v>2021</v>
      </c>
      <c r="F26" s="70" t="s">
        <v>160</v>
      </c>
      <c r="G26" s="1073" t="s">
        <v>2198</v>
      </c>
      <c r="H26" s="70" t="s">
        <v>2199</v>
      </c>
      <c r="I26" s="1066"/>
      <c r="J26" s="73">
        <v>0</v>
      </c>
      <c r="K26" s="73">
        <v>0</v>
      </c>
      <c r="L26" s="73">
        <v>0</v>
      </c>
      <c r="M26" s="73">
        <v>0</v>
      </c>
      <c r="N26" s="73">
        <v>0</v>
      </c>
      <c r="O26" s="73">
        <v>0</v>
      </c>
      <c r="P26" s="73">
        <v>0</v>
      </c>
      <c r="Q26" s="73">
        <v>0</v>
      </c>
      <c r="R26" s="73">
        <v>4.9379999999999997</v>
      </c>
      <c r="S26" s="73">
        <v>0</v>
      </c>
      <c r="T26" s="73">
        <v>0</v>
      </c>
      <c r="U26" s="73">
        <v>0</v>
      </c>
      <c r="V26" s="73">
        <v>0</v>
      </c>
      <c r="W26" s="73">
        <v>0</v>
      </c>
      <c r="X26" s="73">
        <v>0</v>
      </c>
      <c r="Y26" s="73">
        <v>34.197000000000003</v>
      </c>
      <c r="Z26" s="73">
        <v>0</v>
      </c>
      <c r="AA26" s="73">
        <v>2.8929999999999998</v>
      </c>
      <c r="AB26" s="73">
        <v>0</v>
      </c>
      <c r="AC26" s="73">
        <v>0</v>
      </c>
      <c r="AD26" s="73">
        <v>0</v>
      </c>
      <c r="AE26" s="73">
        <v>427.62299999999999</v>
      </c>
      <c r="AF26" s="73">
        <v>8.6649999999999991</v>
      </c>
      <c r="AG26" s="73">
        <v>0</v>
      </c>
      <c r="AH26" s="73">
        <v>0</v>
      </c>
      <c r="AI26" s="73">
        <v>0</v>
      </c>
      <c r="AJ26" s="73">
        <v>0</v>
      </c>
      <c r="AK26" s="73">
        <v>0</v>
      </c>
      <c r="AL26" s="73">
        <v>0</v>
      </c>
      <c r="AM26" s="73">
        <v>0</v>
      </c>
      <c r="AN26" s="73">
        <v>253.887</v>
      </c>
      <c r="AO26" s="73">
        <v>0</v>
      </c>
      <c r="AP26" s="73">
        <v>18.091999999999999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3.7410000000000001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18.091999999999999</v>
      </c>
      <c r="DH26" s="73">
        <v>0</v>
      </c>
      <c r="DI26" s="73">
        <v>0</v>
      </c>
      <c r="DJ26" s="73">
        <v>0</v>
      </c>
      <c r="DK26" s="73">
        <v>0</v>
      </c>
      <c r="DL26" s="73">
        <v>0</v>
      </c>
      <c r="DM26" s="73">
        <v>0</v>
      </c>
      <c r="DN26" s="73">
        <v>0</v>
      </c>
      <c r="DO26" s="73">
        <v>0</v>
      </c>
      <c r="DP26" s="73">
        <v>0</v>
      </c>
      <c r="DQ26" s="73">
        <v>0</v>
      </c>
      <c r="DR26" s="73">
        <v>0</v>
      </c>
      <c r="DS26" s="73">
        <v>4.9379999999999997</v>
      </c>
      <c r="DT26" s="73">
        <v>0</v>
      </c>
      <c r="DU26" s="73">
        <v>0</v>
      </c>
      <c r="DV26" s="73">
        <v>0</v>
      </c>
      <c r="DW26" s="73">
        <v>0</v>
      </c>
      <c r="DX26" s="73">
        <v>0</v>
      </c>
      <c r="DY26" s="73">
        <v>0</v>
      </c>
      <c r="DZ26" s="73">
        <v>34.197000000000003</v>
      </c>
      <c r="EA26" s="73">
        <v>0</v>
      </c>
      <c r="EB26" s="73">
        <v>2.8929999999999998</v>
      </c>
      <c r="EC26" s="73">
        <v>0</v>
      </c>
      <c r="ED26" s="73">
        <v>0</v>
      </c>
      <c r="EE26" s="73">
        <v>0</v>
      </c>
      <c r="EF26" s="73">
        <v>427.62299999999999</v>
      </c>
      <c r="EG26" s="73">
        <v>8.6649999999999991</v>
      </c>
      <c r="EH26" s="73">
        <v>0</v>
      </c>
      <c r="EI26" s="73">
        <v>0</v>
      </c>
      <c r="EJ26" s="73">
        <v>0</v>
      </c>
      <c r="EK26" s="73">
        <v>0</v>
      </c>
      <c r="EL26" s="73">
        <v>0</v>
      </c>
      <c r="EM26" s="73">
        <v>0</v>
      </c>
      <c r="EN26" s="73">
        <v>0</v>
      </c>
      <c r="EO26" s="73">
        <v>253.887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3.7410000000000001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18.091999999999999</v>
      </c>
      <c r="HG26" s="73">
        <v>0</v>
      </c>
      <c r="HH26" s="73">
        <v>0</v>
      </c>
      <c r="HI26" s="73">
        <v>0</v>
      </c>
      <c r="HJ26" s="73">
        <v>0</v>
      </c>
      <c r="HK26" s="73">
        <v>732.20299999999997</v>
      </c>
      <c r="HL26" s="73">
        <v>0</v>
      </c>
      <c r="HM26" s="73">
        <v>0</v>
      </c>
      <c r="HN26" s="73">
        <v>0</v>
      </c>
      <c r="HO26" s="73">
        <v>0</v>
      </c>
      <c r="HP26" s="73">
        <v>0</v>
      </c>
      <c r="HQ26" s="73">
        <v>0</v>
      </c>
      <c r="HR26" s="73">
        <v>0</v>
      </c>
      <c r="HS26" s="73">
        <v>0</v>
      </c>
      <c r="HT26" s="73">
        <v>0</v>
      </c>
      <c r="HU26" s="73">
        <v>0</v>
      </c>
      <c r="HV26" s="73">
        <v>3.7410000000000001</v>
      </c>
      <c r="HW26" s="73">
        <v>0</v>
      </c>
      <c r="HX26" s="73">
        <v>0</v>
      </c>
      <c r="HY26" s="73">
        <v>0</v>
      </c>
      <c r="HZ26" s="73">
        <v>0</v>
      </c>
      <c r="IA26" s="73">
        <v>18.091999999999999</v>
      </c>
      <c r="IB26" s="73">
        <v>0</v>
      </c>
      <c r="IC26" s="73">
        <v>0</v>
      </c>
      <c r="ID26" s="73">
        <v>0</v>
      </c>
      <c r="IE26" s="73">
        <v>0</v>
      </c>
      <c r="IF26" s="73">
        <v>732.20299999999997</v>
      </c>
      <c r="IG26" s="73">
        <v>18.091999999999999</v>
      </c>
      <c r="IH26" s="73">
        <v>0</v>
      </c>
      <c r="II26" s="73">
        <v>0</v>
      </c>
      <c r="IJ26" s="73">
        <v>0</v>
      </c>
      <c r="IK26" s="73">
        <v>0</v>
      </c>
      <c r="IL26" s="73">
        <v>0</v>
      </c>
      <c r="IM26" s="73">
        <v>0</v>
      </c>
      <c r="IN26" s="73">
        <v>0</v>
      </c>
      <c r="IO26" s="73">
        <v>0</v>
      </c>
      <c r="IP26" s="73">
        <v>0</v>
      </c>
      <c r="IQ26" s="73">
        <v>3.7410000000000001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2</v>
      </c>
      <c r="JM26" s="71">
        <v>0</v>
      </c>
      <c r="JN26" s="71">
        <v>1</v>
      </c>
      <c r="JO26" s="71">
        <v>0</v>
      </c>
      <c r="JP26" s="71">
        <v>0</v>
      </c>
      <c r="JQ26" s="71">
        <v>0</v>
      </c>
      <c r="JR26" s="71">
        <v>1</v>
      </c>
      <c r="JS26" s="71">
        <v>1</v>
      </c>
      <c r="JT26" s="71">
        <v>0</v>
      </c>
      <c r="JU26" s="71">
        <v>0</v>
      </c>
      <c r="JV26" s="71">
        <v>0</v>
      </c>
      <c r="JW26" s="71">
        <v>0</v>
      </c>
      <c r="JX26" s="71">
        <v>0</v>
      </c>
      <c r="JY26" s="71">
        <v>0</v>
      </c>
      <c r="JZ26" s="71">
        <v>0</v>
      </c>
      <c r="KA26" s="71">
        <v>5</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2</v>
      </c>
      <c r="NN26" s="71">
        <v>0</v>
      </c>
      <c r="NO26" s="71">
        <v>1</v>
      </c>
      <c r="NP26" s="71">
        <v>0</v>
      </c>
      <c r="NQ26" s="71">
        <v>0</v>
      </c>
      <c r="NR26" s="71">
        <v>0</v>
      </c>
      <c r="NS26" s="71">
        <v>1</v>
      </c>
      <c r="NT26" s="71">
        <v>1</v>
      </c>
      <c r="NU26" s="71">
        <v>0</v>
      </c>
      <c r="NV26" s="71">
        <v>0</v>
      </c>
      <c r="NW26" s="71">
        <v>0</v>
      </c>
      <c r="NX26" s="71">
        <v>0</v>
      </c>
      <c r="NY26" s="71">
        <v>0</v>
      </c>
      <c r="NZ26" s="71">
        <v>0</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11</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2217</v>
      </c>
      <c r="B27" s="70">
        <v>19</v>
      </c>
      <c r="C27" s="70">
        <v>19</v>
      </c>
      <c r="D27" s="70">
        <v>1</v>
      </c>
      <c r="E27" s="70">
        <v>2022</v>
      </c>
      <c r="F27" s="70" t="s">
        <v>161</v>
      </c>
      <c r="G27" s="1073" t="s">
        <v>2198</v>
      </c>
      <c r="H27" s="70" t="s">
        <v>2199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2218</v>
      </c>
      <c r="B28" s="70">
        <v>20</v>
      </c>
      <c r="C28" s="70">
        <v>20</v>
      </c>
      <c r="D28" s="70">
        <v>1</v>
      </c>
      <c r="E28" s="70">
        <v>2023</v>
      </c>
      <c r="F28" s="70" t="s">
        <v>1539</v>
      </c>
      <c r="G28" s="1073" t="s">
        <v>2198</v>
      </c>
      <c r="H28" s="70" t="s">
        <v>2199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2219</v>
      </c>
      <c r="B29" s="70">
        <v>21</v>
      </c>
      <c r="C29" s="70">
        <v>21</v>
      </c>
      <c r="D29" s="70">
        <v>1</v>
      </c>
      <c r="E29" s="70">
        <v>2024</v>
      </c>
      <c r="F29" s="70" t="s">
        <v>1554</v>
      </c>
      <c r="G29" s="1073" t="s">
        <v>2198</v>
      </c>
      <c r="H29" s="70" t="s">
        <v>2199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2198</v>
      </c>
      <c r="H30" s="70" t="s">
        <v>2199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2198</v>
      </c>
      <c r="H31" s="70" t="s">
        <v>2199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2198</v>
      </c>
      <c r="H32" s="70" t="s">
        <v>2199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2198</v>
      </c>
      <c r="H33" s="70" t="s">
        <v>2199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2198</v>
      </c>
      <c r="H34" s="70" t="s">
        <v>2199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2198</v>
      </c>
      <c r="H35" s="70" t="s">
        <v>2199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2198</v>
      </c>
      <c r="H6" s="77" t="s">
        <v>2199</v>
      </c>
      <c r="I6" s="77" t="s">
        <v>2488</v>
      </c>
      <c r="J6" s="77" t="s">
        <v>2489</v>
      </c>
      <c r="K6" s="1080">
        <v>16</v>
      </c>
      <c r="L6" s="1081">
        <v>26</v>
      </c>
      <c r="M6" s="1044"/>
      <c r="N6" s="988">
        <v>1</v>
      </c>
      <c r="O6" s="77" t="s">
        <v>1761</v>
      </c>
      <c r="P6" s="77" t="s">
        <v>1762</v>
      </c>
      <c r="Q6" s="77" t="s">
        <v>1501</v>
      </c>
      <c r="R6" s="16"/>
      <c r="S6" s="77">
        <v>1</v>
      </c>
      <c r="T6" s="77" t="s">
        <v>2198</v>
      </c>
      <c r="U6" s="77" t="s">
        <v>2199</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2198</v>
      </c>
      <c r="H10" s="77" t="s">
        <v>2199</v>
      </c>
      <c r="I10" s="77" t="s">
        <v>2488</v>
      </c>
      <c r="J10" s="77" t="s">
        <v>2489</v>
      </c>
      <c r="K10" s="1079">
        <v>16</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2198</v>
      </c>
      <c r="H12" s="77"/>
      <c r="I12" s="77" t="s">
        <v>2198</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田原市</v>
      </c>
      <c r="K4" s="70" t="str">
        <f>HLOOKUP(K3,比較地域マスタ!$E$5:$L$6,2,0)</f>
        <v>23231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1998.7762851231996</v>
      </c>
      <c r="BB5" s="29"/>
      <c r="BC5" s="17"/>
      <c r="BD5" s="1005">
        <f>SUM(BC6:BC8)</f>
        <v>1734.2558398078552</v>
      </c>
      <c r="BE5" s="29"/>
      <c r="BF5" s="17"/>
      <c r="BG5" s="1005">
        <f>AK35</f>
        <v>1163.0599791063078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1970.530996821522</v>
      </c>
      <c r="BA6" s="17"/>
      <c r="BB6" s="29"/>
      <c r="BC6" s="1005">
        <f>O32</f>
        <v>1689.681294234462</v>
      </c>
      <c r="BD6" s="17"/>
      <c r="BE6" s="29"/>
      <c r="BF6" s="1005">
        <f>AK36</f>
        <v>1112.3607131371177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5.3992557906820542</v>
      </c>
      <c r="BA7" s="17"/>
      <c r="BB7" s="29"/>
      <c r="BC7" s="1005">
        <f>O33</f>
        <v>3.8521299866627841</v>
      </c>
      <c r="BD7" s="17"/>
      <c r="BE7" s="29"/>
      <c r="BF7" s="1005">
        <f t="shared" ref="BF7:BF8" si="0">AK37</f>
        <v>2.7674332509740966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22.84603251099556</v>
      </c>
      <c r="BA8" s="17"/>
      <c r="BB8" s="29"/>
      <c r="BC8" s="1005">
        <f>O34</f>
        <v>40.722415586730342</v>
      </c>
      <c r="BD8" s="17"/>
      <c r="BE8" s="29"/>
      <c r="BF8" s="1005">
        <f t="shared" si="0"/>
        <v>47.931832718215958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2405.7356697641158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63.890028257321191</v>
      </c>
      <c r="BA9" s="1005">
        <f>AZ9</f>
        <v>63.890028257321191</v>
      </c>
      <c r="BB9" s="29"/>
      <c r="BC9" s="1005">
        <f>O35</f>
        <v>86.898950359129657</v>
      </c>
      <c r="BD9" s="1005">
        <f>BC9</f>
        <v>86.898950359129657</v>
      </c>
      <c r="BE9" s="29"/>
      <c r="BF9" s="1005">
        <f>AK39</f>
        <v>57.237345502163691</v>
      </c>
      <c r="BG9" s="1005">
        <f>AK39</f>
        <v>57.237345502163691</v>
      </c>
      <c r="BH9" s="29"/>
    </row>
    <row r="10" spans="1:62" ht="17.100000000000001" customHeight="1" thickBot="1">
      <c r="B10" s="323"/>
      <c r="C10" s="324"/>
      <c r="D10" s="326"/>
      <c r="E10" s="326"/>
      <c r="F10" s="326"/>
      <c r="G10" s="325"/>
      <c r="H10" s="325"/>
      <c r="I10" s="326"/>
      <c r="J10" s="327"/>
      <c r="K10" s="334"/>
      <c r="L10" s="246" t="s">
        <v>114</v>
      </c>
      <c r="M10" s="246"/>
      <c r="N10" s="563"/>
      <c r="O10" s="906">
        <f>SUM(O11:O13)</f>
        <v>1998.7762851231996</v>
      </c>
      <c r="P10" s="453">
        <f t="shared" ref="P10:P22" si="1">O10/$O$9</f>
        <v>0.83083786396166337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72.388896099989225</v>
      </c>
      <c r="BA10" s="1005">
        <f>AZ10</f>
        <v>72.388896099989225</v>
      </c>
      <c r="BB10" s="29"/>
      <c r="BC10" s="1005">
        <f>O36</f>
        <v>74.885295144517343</v>
      </c>
      <c r="BD10" s="1005">
        <f>BC10</f>
        <v>74.885295144517343</v>
      </c>
      <c r="BE10" s="29"/>
      <c r="BF10" s="1005">
        <f>AK40</f>
        <v>57.372338515160415</v>
      </c>
      <c r="BG10" s="1005">
        <f>AK40</f>
        <v>57.372338515160415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1970.530996821522</v>
      </c>
      <c r="P11" s="454">
        <f t="shared" si="1"/>
        <v>0.81909705275922273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270.56831436360551</v>
      </c>
      <c r="BB11" s="29"/>
      <c r="BC11" s="1005"/>
      <c r="BD11" s="1005">
        <f>SUM(BC12:BC14)</f>
        <v>265.42153896939521</v>
      </c>
      <c r="BE11" s="29"/>
      <c r="BF11" s="17"/>
      <c r="BG11" s="1005">
        <f>AK41</f>
        <v>208.16843660243336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5.3992557906820542</v>
      </c>
      <c r="P12" s="454">
        <f t="shared" si="1"/>
        <v>2.2443262817861678E-3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199.79385741175585</v>
      </c>
      <c r="BA12" s="17"/>
      <c r="BB12" s="29"/>
      <c r="BC12" s="1005">
        <f>O38</f>
        <v>185.27483605082608</v>
      </c>
      <c r="BD12" s="17"/>
      <c r="BE12" s="29"/>
      <c r="BF12" s="1005">
        <f>AK42</f>
        <v>149.00266247382342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22.84603251099556</v>
      </c>
      <c r="P13" s="454">
        <f t="shared" si="1"/>
        <v>9.4964849206544914E-3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3.8605962747925102</v>
      </c>
      <c r="BA13" s="17"/>
      <c r="BB13" s="29"/>
      <c r="BC13" s="1005">
        <f>O41</f>
        <v>5.0508104356467101</v>
      </c>
      <c r="BD13" s="17"/>
      <c r="BE13" s="29"/>
      <c r="BF13" s="1005">
        <f>AK45</f>
        <v>3.5084071340521938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63.890028257321191</v>
      </c>
      <c r="P14" s="453">
        <f t="shared" si="1"/>
        <v>2.6557376631317794E-2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66.913860677057187</v>
      </c>
      <c r="BA14" s="17"/>
      <c r="BB14" s="29"/>
      <c r="BC14" s="1005">
        <f>O42</f>
        <v>75.095892482922423</v>
      </c>
      <c r="BD14" s="17"/>
      <c r="BE14" s="29"/>
      <c r="BF14" s="1005">
        <f t="shared" ref="BF14" si="2">AK46</f>
        <v>55.657366994557734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72.388896099989225</v>
      </c>
      <c r="P15" s="453">
        <f t="shared" si="1"/>
        <v>3.0090128774241855E-2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0.11214592</v>
      </c>
      <c r="BA15" s="1005">
        <f>AZ15</f>
        <v>0.11214592</v>
      </c>
      <c r="BB15" s="29"/>
      <c r="BC15" s="1005">
        <f>O43</f>
        <v>5.4305974169600004</v>
      </c>
      <c r="BD15" s="1005">
        <f>BC15</f>
        <v>5.4305974169600004</v>
      </c>
      <c r="BE15" s="29"/>
      <c r="BF15" s="1005">
        <f>AK47</f>
        <v>5.4676439115469799</v>
      </c>
      <c r="BG15" s="1005">
        <f>AK47</f>
        <v>5.4676439115469799</v>
      </c>
      <c r="BH15" s="29"/>
    </row>
    <row r="16" spans="1:62" ht="17.100000000000001" customHeight="1" thickBot="1">
      <c r="B16" s="323"/>
      <c r="C16" s="324"/>
      <c r="D16" s="326"/>
      <c r="E16" s="326"/>
      <c r="F16" s="326"/>
      <c r="G16" s="325"/>
      <c r="H16" s="325"/>
      <c r="I16" s="326"/>
      <c r="J16" s="327"/>
      <c r="K16" s="335"/>
      <c r="L16" s="246" t="s">
        <v>128</v>
      </c>
      <c r="M16" s="344"/>
      <c r="N16" s="345"/>
      <c r="O16" s="906">
        <f>SUM(O18:O21)</f>
        <v>270.56831436360551</v>
      </c>
      <c r="P16" s="453">
        <f t="shared" si="1"/>
        <v>0.11246801457208096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199.79385741175585</v>
      </c>
      <c r="P17" s="454">
        <f t="shared" si="1"/>
        <v>8.3048964989302337E-2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78.904786678613149</v>
      </c>
      <c r="P18" s="454">
        <f t="shared" si="1"/>
        <v>3.2798610283876213E-2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120.8890707331427</v>
      </c>
      <c r="P19" s="454">
        <f t="shared" si="1"/>
        <v>5.0250354705426124E-2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3.8605962747925102</v>
      </c>
      <c r="P20" s="454">
        <f t="shared" si="1"/>
        <v>1.6047466574625985E-3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66.913860677057187</v>
      </c>
      <c r="P21" s="454">
        <f t="shared" si="1"/>
        <v>2.7814302925316038E-2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0.11214592</v>
      </c>
      <c r="P22" s="612">
        <f t="shared" si="1"/>
        <v>4.661606069589349E-5</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1305.8466666295615</v>
      </c>
      <c r="AZ22" s="1005">
        <f t="shared" si="3"/>
        <v>1518.1529230150454</v>
      </c>
      <c r="BA22" s="1005">
        <f t="shared" si="3"/>
        <v>1480.8726894937261</v>
      </c>
      <c r="BB22" s="1005">
        <f t="shared" si="3"/>
        <v>1693.3103868013104</v>
      </c>
      <c r="BC22" s="1005">
        <f t="shared" si="3"/>
        <v>1734.2558398078552</v>
      </c>
      <c r="BD22" s="1005">
        <f t="shared" si="3"/>
        <v>1726.5727858860575</v>
      </c>
      <c r="BE22" s="1005">
        <f t="shared" si="3"/>
        <v>1495.3882416377839</v>
      </c>
      <c r="BF22" s="1005">
        <f t="shared" si="3"/>
        <v>1435.3811849975862</v>
      </c>
      <c r="BG22" s="1005">
        <f t="shared" si="3"/>
        <v>1500.8073049444733</v>
      </c>
      <c r="BH22" s="1005">
        <f t="shared" si="3"/>
        <v>1358.2522177923524</v>
      </c>
      <c r="BI22" s="1005">
        <f t="shared" si="3"/>
        <v>1219.7613731356478</v>
      </c>
      <c r="BJ22" s="1005">
        <f t="shared" si="3"/>
        <v>976.85095003759773</v>
      </c>
      <c r="BK22" s="1005">
        <f t="shared" si="3"/>
        <v>1195.6221616834412</v>
      </c>
      <c r="BL22" s="1005">
        <f t="shared" si="3"/>
        <v>1163.0599791063078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74.309357550726261</v>
      </c>
      <c r="AZ23" s="1005">
        <f t="shared" ref="AZ23:BL23" si="4">Y39</f>
        <v>76.287540585604603</v>
      </c>
      <c r="BA23" s="1005">
        <f t="shared" si="4"/>
        <v>82.621160062113844</v>
      </c>
      <c r="BB23" s="1005">
        <f t="shared" si="4"/>
        <v>87.286012698083496</v>
      </c>
      <c r="BC23" s="1005">
        <f t="shared" si="4"/>
        <v>86.898950359129657</v>
      </c>
      <c r="BD23" s="1005">
        <f t="shared" si="4"/>
        <v>78.229214098829871</v>
      </c>
      <c r="BE23" s="1005">
        <f t="shared" si="4"/>
        <v>74.571632058381496</v>
      </c>
      <c r="BF23" s="1005">
        <f t="shared" si="4"/>
        <v>64.6942086446074</v>
      </c>
      <c r="BG23" s="1005">
        <f t="shared" si="4"/>
        <v>64.113825341398424</v>
      </c>
      <c r="BH23" s="1005">
        <f t="shared" si="4"/>
        <v>65.111297421538623</v>
      </c>
      <c r="BI23" s="1005">
        <f t="shared" si="4"/>
        <v>62.067849813720237</v>
      </c>
      <c r="BJ23" s="1005">
        <f t="shared" si="4"/>
        <v>53.54718800309994</v>
      </c>
      <c r="BK23" s="1005">
        <f t="shared" si="4"/>
        <v>60.604515801018366</v>
      </c>
      <c r="BL23" s="1005">
        <f t="shared" si="4"/>
        <v>57.237345502163691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70.16325693482284</v>
      </c>
      <c r="AZ24" s="1005">
        <f t="shared" ref="AZ24:BL24" si="5">Y40</f>
        <v>77.083073866930519</v>
      </c>
      <c r="BA24" s="1005">
        <f t="shared" si="5"/>
        <v>78.191288946892172</v>
      </c>
      <c r="BB24" s="1005">
        <f t="shared" si="5"/>
        <v>82.499965644233626</v>
      </c>
      <c r="BC24" s="1005">
        <f t="shared" si="5"/>
        <v>74.885295144517343</v>
      </c>
      <c r="BD24" s="1005">
        <f t="shared" si="5"/>
        <v>71.860243619879185</v>
      </c>
      <c r="BE24" s="1005">
        <f t="shared" si="5"/>
        <v>64.930651973972942</v>
      </c>
      <c r="BF24" s="1005">
        <f t="shared" si="5"/>
        <v>63.884221122157754</v>
      </c>
      <c r="BG24" s="1005">
        <f t="shared" si="5"/>
        <v>66.428436387363305</v>
      </c>
      <c r="BH24" s="1005">
        <f t="shared" si="5"/>
        <v>60.430389521312712</v>
      </c>
      <c r="BI24" s="1005">
        <f t="shared" si="5"/>
        <v>58.9538691224909</v>
      </c>
      <c r="BJ24" s="1005">
        <f t="shared" si="5"/>
        <v>58.055437860659509</v>
      </c>
      <c r="BK24" s="1005">
        <f t="shared" si="5"/>
        <v>57.116946831831299</v>
      </c>
      <c r="BL24" s="1005">
        <f t="shared" si="5"/>
        <v>57.372338515160415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270.00687354881359</v>
      </c>
      <c r="AZ25" s="1005">
        <f t="shared" ref="AZ25:BL25" si="6">Y41</f>
        <v>271.57532127696828</v>
      </c>
      <c r="BA25" s="1005">
        <f t="shared" si="6"/>
        <v>264.54157422725939</v>
      </c>
      <c r="BB25" s="1005">
        <f t="shared" si="6"/>
        <v>269.74096815024023</v>
      </c>
      <c r="BC25" s="1005">
        <f t="shared" si="6"/>
        <v>265.42153896939521</v>
      </c>
      <c r="BD25" s="1005">
        <f t="shared" si="6"/>
        <v>255.49203891099455</v>
      </c>
      <c r="BE25" s="1005">
        <f t="shared" si="6"/>
        <v>244.44308859297163</v>
      </c>
      <c r="BF25" s="1005">
        <f t="shared" si="6"/>
        <v>239.41898764180394</v>
      </c>
      <c r="BG25" s="1005">
        <f t="shared" si="6"/>
        <v>234.91255241563462</v>
      </c>
      <c r="BH25" s="1005">
        <f t="shared" si="6"/>
        <v>232.91878211159244</v>
      </c>
      <c r="BI25" s="1005">
        <f t="shared" si="6"/>
        <v>225.75966822247779</v>
      </c>
      <c r="BJ25" s="1005">
        <f t="shared" si="6"/>
        <v>202.45211645073297</v>
      </c>
      <c r="BK25" s="1005">
        <f t="shared" si="6"/>
        <v>203.09286470184088</v>
      </c>
      <c r="BL25" s="1005">
        <f t="shared" si="6"/>
        <v>208.16843660243336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4.62037787484</v>
      </c>
      <c r="AZ26" s="1005">
        <f t="shared" si="7"/>
        <v>5.8236295845000017</v>
      </c>
      <c r="BA26" s="1005">
        <f t="shared" si="7"/>
        <v>5.9399875613859994</v>
      </c>
      <c r="BB26" s="1005">
        <f t="shared" si="7"/>
        <v>6.2049833571400006</v>
      </c>
      <c r="BC26" s="1005">
        <f t="shared" si="7"/>
        <v>5.4305974169600004</v>
      </c>
      <c r="BD26" s="1005">
        <f t="shared" si="7"/>
        <v>5.8321125556800002</v>
      </c>
      <c r="BE26" s="1005">
        <f t="shared" si="7"/>
        <v>6.9763583137739991</v>
      </c>
      <c r="BF26" s="1005">
        <f t="shared" si="7"/>
        <v>5.1451423837440018</v>
      </c>
      <c r="BG26" s="1005">
        <f t="shared" si="7"/>
        <v>6.1337488954300001</v>
      </c>
      <c r="BH26" s="1005">
        <f t="shared" si="7"/>
        <v>5.4045621955519998</v>
      </c>
      <c r="BI26" s="1005">
        <f t="shared" si="7"/>
        <v>6.7901534612142012</v>
      </c>
      <c r="BJ26" s="1005">
        <f t="shared" si="7"/>
        <v>4.720206139663599</v>
      </c>
      <c r="BK26" s="1005">
        <f t="shared" si="7"/>
        <v>6.0840222480000001</v>
      </c>
      <c r="BL26" s="1005">
        <f t="shared" si="7"/>
        <v>5.4676439115469799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1724.9465325387641</v>
      </c>
      <c r="AZ27" s="1005">
        <f t="shared" si="8"/>
        <v>1948.9224883290487</v>
      </c>
      <c r="BA27" s="1005">
        <f t="shared" si="8"/>
        <v>1912.1667002913775</v>
      </c>
      <c r="BB27" s="1005">
        <f t="shared" si="8"/>
        <v>2139.0423166510082</v>
      </c>
      <c r="BC27" s="1005">
        <f t="shared" si="8"/>
        <v>2166.8922216978576</v>
      </c>
      <c r="BD27" s="1005">
        <f t="shared" si="8"/>
        <v>2137.9863950714412</v>
      </c>
      <c r="BE27" s="1005">
        <f t="shared" si="8"/>
        <v>1886.3099725768841</v>
      </c>
      <c r="BF27" s="1005">
        <f t="shared" si="8"/>
        <v>1808.5237447898992</v>
      </c>
      <c r="BG27" s="1005">
        <f t="shared" si="8"/>
        <v>1872.3958679842997</v>
      </c>
      <c r="BH27" s="1005">
        <f t="shared" si="8"/>
        <v>1722.1172490423482</v>
      </c>
      <c r="BI27" s="1005">
        <f t="shared" si="8"/>
        <v>1573.3329137555509</v>
      </c>
      <c r="BJ27" s="1005">
        <f t="shared" si="8"/>
        <v>1295.6258984917538</v>
      </c>
      <c r="BK27" s="1005">
        <f t="shared" si="8"/>
        <v>1522.5205112661317</v>
      </c>
      <c r="BL27" s="1005">
        <f t="shared" si="8"/>
        <v>1491.3057436376121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2166.8922216978576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1734.2558398078552</v>
      </c>
      <c r="P31" s="453">
        <f t="shared" ref="P31:P43" si="9">O31/$O$30</f>
        <v>0.80034245471100895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1689.681294234462</v>
      </c>
      <c r="P32" s="454">
        <f t="shared" si="9"/>
        <v>0.77977172898360425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3.8521299866627841</v>
      </c>
      <c r="P33" s="454">
        <f t="shared" si="9"/>
        <v>1.7777210827977714E-3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40.722415586730342</v>
      </c>
      <c r="P34" s="454">
        <f t="shared" si="9"/>
        <v>1.8793004644606873E-2</v>
      </c>
      <c r="Q34" s="328"/>
      <c r="R34" s="13"/>
      <c r="S34" s="323"/>
      <c r="T34" s="563" t="s">
        <v>112</v>
      </c>
      <c r="U34" s="332"/>
      <c r="V34" s="332"/>
      <c r="W34" s="332"/>
      <c r="X34" s="893">
        <f>X35+X39+X40+X41+X47</f>
        <v>1724.9465325387641</v>
      </c>
      <c r="Y34" s="894">
        <f t="shared" ref="Y34:AK34" si="10">Y35+Y39+Y40+Y41+Y47</f>
        <v>1948.9224883290487</v>
      </c>
      <c r="Z34" s="894">
        <f t="shared" si="10"/>
        <v>1912.1667002913775</v>
      </c>
      <c r="AA34" s="894">
        <f t="shared" si="10"/>
        <v>2139.0423166510082</v>
      </c>
      <c r="AB34" s="894">
        <f t="shared" si="10"/>
        <v>2166.8922216978576</v>
      </c>
      <c r="AC34" s="894">
        <f t="shared" si="10"/>
        <v>2137.9863950714412</v>
      </c>
      <c r="AD34" s="894">
        <f t="shared" si="10"/>
        <v>1886.3099725768841</v>
      </c>
      <c r="AE34" s="894">
        <f t="shared" si="10"/>
        <v>1808.5237447898992</v>
      </c>
      <c r="AF34" s="894">
        <f t="shared" si="10"/>
        <v>1872.3958679842997</v>
      </c>
      <c r="AG34" s="894">
        <f t="shared" si="10"/>
        <v>1722.1172490423482</v>
      </c>
      <c r="AH34" s="894">
        <f t="shared" si="10"/>
        <v>1573.3329137555509</v>
      </c>
      <c r="AI34" s="894">
        <f t="shared" si="10"/>
        <v>1295.6258984917538</v>
      </c>
      <c r="AJ34" s="894">
        <f t="shared" si="10"/>
        <v>1522.5205112661317</v>
      </c>
      <c r="AK34" s="895">
        <f t="shared" si="10"/>
        <v>1491.3057436376121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86.898950359129657</v>
      </c>
      <c r="P35" s="453">
        <f t="shared" si="9"/>
        <v>4.0103033039197683E-2</v>
      </c>
      <c r="Q35" s="328"/>
      <c r="R35" s="13"/>
      <c r="S35" s="323"/>
      <c r="T35" s="334"/>
      <c r="U35" s="246" t="s">
        <v>114</v>
      </c>
      <c r="V35" s="344"/>
      <c r="W35" s="344"/>
      <c r="X35" s="896">
        <f>SUM(X36:X38)</f>
        <v>1305.8466666295615</v>
      </c>
      <c r="Y35" s="897">
        <f t="shared" ref="Y35:AK35" si="11">SUM(Y36:Y38)</f>
        <v>1518.1529230150454</v>
      </c>
      <c r="Z35" s="897">
        <f t="shared" si="11"/>
        <v>1480.8726894937261</v>
      </c>
      <c r="AA35" s="897">
        <f t="shared" si="11"/>
        <v>1693.3103868013104</v>
      </c>
      <c r="AB35" s="897">
        <f t="shared" si="11"/>
        <v>1734.2558398078552</v>
      </c>
      <c r="AC35" s="897">
        <f t="shared" si="11"/>
        <v>1726.5727858860575</v>
      </c>
      <c r="AD35" s="897">
        <f t="shared" si="11"/>
        <v>1495.3882416377839</v>
      </c>
      <c r="AE35" s="897">
        <f t="shared" si="11"/>
        <v>1435.3811849975862</v>
      </c>
      <c r="AF35" s="897">
        <f t="shared" si="11"/>
        <v>1500.8073049444733</v>
      </c>
      <c r="AG35" s="897">
        <f t="shared" si="11"/>
        <v>1358.2522177923524</v>
      </c>
      <c r="AH35" s="897">
        <f t="shared" si="11"/>
        <v>1219.7613731356478</v>
      </c>
      <c r="AI35" s="897">
        <f t="shared" si="11"/>
        <v>976.85095003759773</v>
      </c>
      <c r="AJ35" s="897">
        <f t="shared" si="11"/>
        <v>1195.6221616834412</v>
      </c>
      <c r="AK35" s="898">
        <f t="shared" si="11"/>
        <v>1163.0599791063078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74.885295144517343</v>
      </c>
      <c r="P36" s="453">
        <f t="shared" si="9"/>
        <v>3.455884625671015E-2</v>
      </c>
      <c r="Q36" s="328"/>
      <c r="R36" s="13"/>
      <c r="S36" s="356" t="s">
        <v>184</v>
      </c>
      <c r="T36" s="335"/>
      <c r="U36" s="346"/>
      <c r="V36" s="336" t="s">
        <v>184</v>
      </c>
      <c r="W36" s="357"/>
      <c r="X36" s="899">
        <f>VLOOKUP(年度マスタ!$K$4&amp;"_"&amp;X$33,データシート1!$A:$BT,MATCH("aa_"&amp;$S36,データシート1!$A$1:$BT$1,0),0)</f>
        <v>1256.0963755495241</v>
      </c>
      <c r="Y36" s="900">
        <f>VLOOKUP(年度マスタ!$K$4&amp;"_"&amp;Y$33,データシート1!$A:$BT,MATCH("aa_"&amp;$S36,データシート1!$A$1:$BT$1,0),0)</f>
        <v>1470.789619366843</v>
      </c>
      <c r="Z36" s="900">
        <f>VLOOKUP(年度マスタ!$K$4&amp;"_"&amp;Z$33,データシート1!$A:$BT,MATCH("aa_"&amp;$S36,データシート1!$A$1:$BT$1,0),0)</f>
        <v>1430.498076691161</v>
      </c>
      <c r="AA36" s="900">
        <f>VLOOKUP(年度マスタ!$K$4&amp;"_"&amp;AA$33,データシート1!$A:$BT,MATCH("aa_"&amp;$S36,データシート1!$A$1:$BT$1,0),0)</f>
        <v>1644.644207307146</v>
      </c>
      <c r="AB36" s="900">
        <f>VLOOKUP(年度マスタ!$K$4&amp;"_"&amp;AB$33,データシート1!$A:$BT,MATCH("aa_"&amp;$S36,データシート1!$A$1:$BT$1,0),0)</f>
        <v>1689.681294234462</v>
      </c>
      <c r="AC36" s="900">
        <f>VLOOKUP(年度マスタ!$K$4&amp;"_"&amp;AC$33,データシート1!$A:$BT,MATCH("aa_"&amp;$S36,データシート1!$A$1:$BT$1,0),0)</f>
        <v>1670.29153019821</v>
      </c>
      <c r="AD36" s="900">
        <f>VLOOKUP(年度マスタ!$K$4&amp;"_"&amp;AD$33,データシート1!$A:$BT,MATCH("aa_"&amp;$S36,データシート1!$A$1:$BT$1,0),0)</f>
        <v>1429.9800420969391</v>
      </c>
      <c r="AE36" s="900">
        <f>VLOOKUP(年度マスタ!$K$4&amp;"_"&amp;AE$33,データシート1!$A:$BT,MATCH("aa_"&amp;$S36,データシート1!$A$1:$BT$1,0),0)</f>
        <v>1366.3086929878932</v>
      </c>
      <c r="AF36" s="900">
        <f>VLOOKUP(年度マスタ!$K$4&amp;"_"&amp;AF$33,データシート1!$A:$BT,MATCH("aa_"&amp;$S36,データシート1!$A$1:$BT$1,0),0)</f>
        <v>1436.2361572950283</v>
      </c>
      <c r="AG36" s="900">
        <f>VLOOKUP(年度マスタ!$K$4&amp;"_"&amp;AG$33,データシート1!$A:$BT,MATCH("aa_"&amp;$S36,データシート1!$A$1:$BT$1,0),0)</f>
        <v>1298.1128214525147</v>
      </c>
      <c r="AH36" s="900">
        <f>VLOOKUP(年度マスタ!$K$4&amp;"_"&amp;AH$33,データシート1!$A:$BT,MATCH("aa_"&amp;$S36,データシート1!$A$1:$BT$1,0),0)</f>
        <v>1159.6573159529619</v>
      </c>
      <c r="AI36" s="900">
        <f>VLOOKUP(年度マスタ!$K$4&amp;"_"&amp;AI$33,データシート1!$A:$BT,MATCH("aa_"&amp;$S36,データシート1!$A$1:$BT$1,0),0)</f>
        <v>920.40420330508334</v>
      </c>
      <c r="AJ36" s="900">
        <f>VLOOKUP(年度マスタ!$K$4&amp;"_"&amp;AJ$33,データシート1!$A:$BT,MATCH("aa_"&amp;$S36,データシート1!$A$1:$BT$1,0),0)</f>
        <v>1141.3168491678507</v>
      </c>
      <c r="AK36" s="901">
        <f>VLOOKUP(年度マスタ!$K$4&amp;"_"&amp;AK$33,データシート1!$A:$BT,MATCH("aa_"&amp;$S36,データシート1!$A$1:$BT$1,0),0)</f>
        <v>1112.3607131371177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265.42153896939521</v>
      </c>
      <c r="P37" s="453">
        <f t="shared" si="9"/>
        <v>0.12248949731400369</v>
      </c>
      <c r="Q37" s="328"/>
      <c r="R37" s="13"/>
      <c r="S37" s="356" t="s">
        <v>187</v>
      </c>
      <c r="T37" s="335"/>
      <c r="U37" s="346"/>
      <c r="V37" s="336" t="s">
        <v>194</v>
      </c>
      <c r="W37" s="357"/>
      <c r="X37" s="899">
        <f>VLOOKUP(年度マスタ!$K$4&amp;"_"&amp;X$33,データシート1!$A:$BT,MATCH("aa_"&amp;$S37,データシート1!$A$1:$BT$1,0),0)</f>
        <v>3.498669806181947</v>
      </c>
      <c r="Y37" s="900">
        <f>VLOOKUP(年度マスタ!$K$4&amp;"_"&amp;Y$33,データシート1!$A:$BT,MATCH("aa_"&amp;$S37,データシート1!$A$1:$BT$1,0),0)</f>
        <v>3.7327075273344832</v>
      </c>
      <c r="Z37" s="900">
        <f>VLOOKUP(年度マスタ!$K$4&amp;"_"&amp;Z$33,データシート1!$A:$BT,MATCH("aa_"&amp;$S37,データシート1!$A$1:$BT$1,0),0)</f>
        <v>5.0688733386044458</v>
      </c>
      <c r="AA37" s="900">
        <f>VLOOKUP(年度マスタ!$K$4&amp;"_"&amp;AA$33,データシート1!$A:$BT,MATCH("aa_"&amp;$S37,データシート1!$A$1:$BT$1,0),0)</f>
        <v>4.5330855838204798</v>
      </c>
      <c r="AB37" s="900">
        <f>VLOOKUP(年度マスタ!$K$4&amp;"_"&amp;AB$33,データシート1!$A:$BT,MATCH("aa_"&amp;$S37,データシート1!$A$1:$BT$1,0),0)</f>
        <v>3.8521299866627841</v>
      </c>
      <c r="AC37" s="900">
        <f>VLOOKUP(年度マスタ!$K$4&amp;"_"&amp;AC$33,データシート1!$A:$BT,MATCH("aa_"&amp;$S37,データシート1!$A$1:$BT$1,0),0)</f>
        <v>3.5647701953753872</v>
      </c>
      <c r="AD37" s="900">
        <f>VLOOKUP(年度マスタ!$K$4&amp;"_"&amp;AD$33,データシート1!$A:$BT,MATCH("aa_"&amp;$S37,データシート1!$A$1:$BT$1,0),0)</f>
        <v>3.4565481201182231</v>
      </c>
      <c r="AE37" s="900">
        <f>VLOOKUP(年度マスタ!$K$4&amp;"_"&amp;AE$33,データシート1!$A:$BT,MATCH("aa_"&amp;$S37,データシート1!$A$1:$BT$1,0),0)</f>
        <v>3.4786314350094258</v>
      </c>
      <c r="AF37" s="900">
        <f>VLOOKUP(年度マスタ!$K$4&amp;"_"&amp;AF$33,データシート1!$A:$BT,MATCH("aa_"&amp;$S37,データシート1!$A$1:$BT$1,0),0)</f>
        <v>3.5515343477298762</v>
      </c>
      <c r="AG37" s="900">
        <f>VLOOKUP(年度マスタ!$K$4&amp;"_"&amp;AG$33,データシート1!$A:$BT,MATCH("aa_"&amp;$S37,データシート1!$A$1:$BT$1,0),0)</f>
        <v>3.3157127717263983</v>
      </c>
      <c r="AH37" s="900">
        <f>VLOOKUP(年度マスタ!$K$4&amp;"_"&amp;AH$33,データシート1!$A:$BT,MATCH("aa_"&amp;$S37,データシート1!$A$1:$BT$1,0),0)</f>
        <v>2.9749463199476578</v>
      </c>
      <c r="AI37" s="900">
        <f>VLOOKUP(年度マスタ!$K$4&amp;"_"&amp;AI$33,データシート1!$A:$BT,MATCH("aa_"&amp;$S37,データシート1!$A$1:$BT$1,0),0)</f>
        <v>2.711770259681852</v>
      </c>
      <c r="AJ37" s="900">
        <f>VLOOKUP(年度マスタ!$K$4&amp;"_"&amp;AJ$33,データシート1!$A:$BT,MATCH("aa_"&amp;$S37,データシート1!$A$1:$BT$1,0),0)</f>
        <v>3.0727156505513533</v>
      </c>
      <c r="AK37" s="901">
        <f>VLOOKUP(年度マスタ!$K$4&amp;"_"&amp;AK$33,データシート1!$A:$BT,MATCH("aa_"&amp;$S37,データシート1!$A$1:$BT$1,0),0)</f>
        <v>2.7674332509740966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185.27483605082608</v>
      </c>
      <c r="P38" s="454">
        <f t="shared" si="9"/>
        <v>8.5502561777463446E-2</v>
      </c>
      <c r="Q38" s="328"/>
      <c r="R38" s="13"/>
      <c r="S38" s="356" t="s">
        <v>188</v>
      </c>
      <c r="T38" s="335"/>
      <c r="U38" s="348"/>
      <c r="V38" s="358" t="s">
        <v>197</v>
      </c>
      <c r="W38" s="358"/>
      <c r="X38" s="899">
        <f>VLOOKUP(年度マスタ!$K$4&amp;"_"&amp;X$33,データシート1!$A:$BT,MATCH("aa_"&amp;$S38,データシート1!$A$1:$BT$1,0),0)</f>
        <v>46.251621273855591</v>
      </c>
      <c r="Y38" s="900">
        <f>VLOOKUP(年度マスタ!$K$4&amp;"_"&amp;Y$33,データシート1!$A:$BT,MATCH("aa_"&amp;$S38,データシート1!$A$1:$BT$1,0),0)</f>
        <v>43.630596120867878</v>
      </c>
      <c r="Z38" s="900">
        <f>VLOOKUP(年度マスタ!$K$4&amp;"_"&amp;Z$33,データシート1!$A:$BT,MATCH("aa_"&amp;$S38,データシート1!$A$1:$BT$1,0),0)</f>
        <v>45.305739463960741</v>
      </c>
      <c r="AA38" s="900">
        <f>VLOOKUP(年度マスタ!$K$4&amp;"_"&amp;AA$33,データシート1!$A:$BT,MATCH("aa_"&amp;$S38,データシート1!$A$1:$BT$1,0),0)</f>
        <v>44.133093910344023</v>
      </c>
      <c r="AB38" s="900">
        <f>VLOOKUP(年度マスタ!$K$4&amp;"_"&amp;AB$33,データシート1!$A:$BT,MATCH("aa_"&amp;$S38,データシート1!$A$1:$BT$1,0),0)</f>
        <v>40.722415586730342</v>
      </c>
      <c r="AC38" s="900">
        <f>VLOOKUP(年度マスタ!$K$4&amp;"_"&amp;AC$33,データシート1!$A:$BT,MATCH("aa_"&amp;$S38,データシート1!$A$1:$BT$1,0),0)</f>
        <v>52.716485492472138</v>
      </c>
      <c r="AD38" s="900">
        <f>VLOOKUP(年度マスタ!$K$4&amp;"_"&amp;AD$33,データシート1!$A:$BT,MATCH("aa_"&amp;$S38,データシート1!$A$1:$BT$1,0),0)</f>
        <v>61.951651420726677</v>
      </c>
      <c r="AE38" s="900">
        <f>VLOOKUP(年度マスタ!$K$4&amp;"_"&amp;AE$33,データシート1!$A:$BT,MATCH("aa_"&amp;$S38,データシート1!$A$1:$BT$1,0),0)</f>
        <v>65.593860574683461</v>
      </c>
      <c r="AF38" s="900">
        <f>VLOOKUP(年度マスタ!$K$4&amp;"_"&amp;AF$33,データシート1!$A:$BT,MATCH("aa_"&amp;$S38,データシート1!$A$1:$BT$1,0),0)</f>
        <v>61.019613301715367</v>
      </c>
      <c r="AG38" s="900">
        <f>VLOOKUP(年度マスタ!$K$4&amp;"_"&amp;AG$33,データシート1!$A:$BT,MATCH("aa_"&amp;$S38,データシート1!$A$1:$BT$1,0),0)</f>
        <v>56.823683568111285</v>
      </c>
      <c r="AH38" s="900">
        <f>VLOOKUP(年度マスタ!$K$4&amp;"_"&amp;AH$33,データシート1!$A:$BT,MATCH("aa_"&amp;$S38,データシート1!$A$1:$BT$1,0),0)</f>
        <v>57.129110862738358</v>
      </c>
      <c r="AI38" s="900">
        <f>VLOOKUP(年度マスタ!$K$4&amp;"_"&amp;AI$33,データシート1!$A:$BT,MATCH("aa_"&amp;$S38,データシート1!$A$1:$BT$1,0),0)</f>
        <v>53.734976472832543</v>
      </c>
      <c r="AJ38" s="900">
        <f>VLOOKUP(年度マスタ!$K$4&amp;"_"&amp;AJ$33,データシート1!$A:$BT,MATCH("aa_"&amp;$S38,データシート1!$A$1:$BT$1,0),0)</f>
        <v>51.232596865039213</v>
      </c>
      <c r="AK38" s="901">
        <f>VLOOKUP(年度マスタ!$K$4&amp;"_"&amp;AK$33,データシート1!$A:$BT,MATCH("aa_"&amp;$S38,データシート1!$A$1:$BT$1,0),0)</f>
        <v>47.931832718215958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75.376829813304823</v>
      </c>
      <c r="P39" s="454">
        <f t="shared" si="9"/>
        <v>3.4785684797116342E-2</v>
      </c>
      <c r="Q39" s="328"/>
      <c r="R39" s="13"/>
      <c r="S39" s="356" t="s">
        <v>189</v>
      </c>
      <c r="T39" s="335"/>
      <c r="U39" s="343" t="s">
        <v>199</v>
      </c>
      <c r="V39" s="344"/>
      <c r="W39" s="344"/>
      <c r="X39" s="896">
        <f>VLOOKUP(年度マスタ!$K$4&amp;"_"&amp;X$33,データシート1!$A:$BT,MATCH("aa_"&amp;$S39,データシート1!$A$1:$BT$1,0),0)</f>
        <v>74.309357550726261</v>
      </c>
      <c r="Y39" s="897">
        <f>VLOOKUP(年度マスタ!$K$4&amp;"_"&amp;Y$33,データシート1!$A:$BT,MATCH("aa_"&amp;$S39,データシート1!$A$1:$BT$1,0),0)</f>
        <v>76.287540585604603</v>
      </c>
      <c r="Z39" s="897">
        <f>VLOOKUP(年度マスタ!$K$4&amp;"_"&amp;Z$33,データシート1!$A:$BT,MATCH("aa_"&amp;$S39,データシート1!$A$1:$BT$1,0),0)</f>
        <v>82.621160062113844</v>
      </c>
      <c r="AA39" s="897">
        <f>VLOOKUP(年度マスタ!$K$4&amp;"_"&amp;AA$33,データシート1!$A:$BT,MATCH("aa_"&amp;$S39,データシート1!$A$1:$BT$1,0),0)</f>
        <v>87.286012698083496</v>
      </c>
      <c r="AB39" s="897">
        <f>VLOOKUP(年度マスタ!$K$4&amp;"_"&amp;AB$33,データシート1!$A:$BT,MATCH("aa_"&amp;$S39,データシート1!$A$1:$BT$1,0),0)</f>
        <v>86.898950359129657</v>
      </c>
      <c r="AC39" s="897">
        <f>VLOOKUP(年度マスタ!$K$4&amp;"_"&amp;AC$33,データシート1!$A:$BT,MATCH("aa_"&amp;$S39,データシート1!$A$1:$BT$1,0),0)</f>
        <v>78.229214098829871</v>
      </c>
      <c r="AD39" s="897">
        <f>VLOOKUP(年度マスタ!$K$4&amp;"_"&amp;AD$33,データシート1!$A:$BT,MATCH("aa_"&amp;$S39,データシート1!$A$1:$BT$1,0),0)</f>
        <v>74.571632058381496</v>
      </c>
      <c r="AE39" s="897">
        <f>VLOOKUP(年度マスタ!$K$4&amp;"_"&amp;AE$33,データシート1!$A:$BT,MATCH("aa_"&amp;$S39,データシート1!$A$1:$BT$1,0),0)</f>
        <v>64.6942086446074</v>
      </c>
      <c r="AF39" s="897">
        <f>VLOOKUP(年度マスタ!$K$4&amp;"_"&amp;AF$33,データシート1!$A:$BT,MATCH("aa_"&amp;$S39,データシート1!$A$1:$BT$1,0),0)</f>
        <v>64.113825341398424</v>
      </c>
      <c r="AG39" s="897">
        <f>VLOOKUP(年度マスタ!$K$4&amp;"_"&amp;AG$33,データシート1!$A:$BT,MATCH("aa_"&amp;$S39,データシート1!$A$1:$BT$1,0),0)</f>
        <v>65.111297421538623</v>
      </c>
      <c r="AH39" s="897">
        <f>VLOOKUP(年度マスタ!$K$4&amp;"_"&amp;AH$33,データシート1!$A:$BT,MATCH("aa_"&amp;$S39,データシート1!$A$1:$BT$1,0),0)</f>
        <v>62.067849813720237</v>
      </c>
      <c r="AI39" s="897">
        <f>VLOOKUP(年度マスタ!$K$4&amp;"_"&amp;AI$33,データシート1!$A:$BT,MATCH("aa_"&amp;$S39,データシート1!$A$1:$BT$1,0),0)</f>
        <v>53.54718800309994</v>
      </c>
      <c r="AJ39" s="897">
        <f>VLOOKUP(年度マスタ!$K$4&amp;"_"&amp;AJ$33,データシート1!$A:$BT,MATCH("aa_"&amp;$S39,データシート1!$A$1:$BT$1,0),0)</f>
        <v>60.604515801018366</v>
      </c>
      <c r="AK39" s="898">
        <f>VLOOKUP(年度マスタ!$K$4&amp;"_"&amp;AK$33,データシート1!$A:$BT,MATCH("aa_"&amp;$S39,データシート1!$A$1:$BT$1,0),0)</f>
        <v>57.237345502163691</v>
      </c>
      <c r="AL39" s="330"/>
      <c r="AW39" s="17" t="str">
        <f>年度マスタ!K4</f>
        <v>23231</v>
      </c>
      <c r="AX39" s="17" t="s">
        <v>200</v>
      </c>
      <c r="AY39" s="17">
        <f>VLOOKUP($AW39&amp;"_"&amp;$AY$34,データシート1!$A:$BT,MATCH($AY$31&amp;"_"&amp;AY$36,データシート1!$A$1:$BT$1,0),0)</f>
        <v>1112.3607131371177</v>
      </c>
      <c r="AZ39" s="17">
        <f>VLOOKUP($AW39&amp;"_"&amp;$AY$34,データシート1!$A:$BT,MATCH($AY$31&amp;"_"&amp;AZ$36,データシート1!$A$1:$BT$1,0),0)</f>
        <v>2.7674332509740966</v>
      </c>
      <c r="BA39" s="17">
        <f>VLOOKUP($AW39&amp;"_"&amp;$AY$34,データシート1!$A:$BT,MATCH($AY$31&amp;"_"&amp;BA$36,データシート1!$A$1:$BT$1,0),0)</f>
        <v>47.931832718215958</v>
      </c>
      <c r="BB39" s="17">
        <f>VLOOKUP($AW39&amp;"_"&amp;$AY$34,データシート1!$A:$BT,MATCH($AY$31&amp;"_"&amp;BB$36,データシート1!$A$1:$BT$1,0),0)</f>
        <v>57.237345502163691</v>
      </c>
      <c r="BC39" s="17">
        <f>VLOOKUP($AW39&amp;"_"&amp;$AY$34,データシート1!$A:$BT,MATCH($AY$31&amp;"_"&amp;BC$36,データシート1!$A$1:$BT$1,0),0)</f>
        <v>57.372338515160415</v>
      </c>
      <c r="BD39" s="17">
        <f>VLOOKUP($AW39&amp;"_"&amp;$AY$34,データシート1!$A:$BT,MATCH($AY$31&amp;"_"&amp;BD$36,データシート1!$A$1:$BT$1,0),0)</f>
        <v>58.321758392771528</v>
      </c>
      <c r="BE39" s="17">
        <f>VLOOKUP($AW39&amp;"_"&amp;$AY$34,データシート1!$A:$BT,MATCH($AY$31&amp;"_"&amp;BE$36,データシート1!$A$1:$BT$1,0),0)</f>
        <v>90.680904081051878</v>
      </c>
      <c r="BF39" s="17">
        <f>VLOOKUP($AW39&amp;"_"&amp;$AY$34,データシート1!$A:$BT,MATCH($AY$31&amp;"_"&amp;BF$36,データシート1!$A$1:$BT$1,0),0)</f>
        <v>3.5084071340521938</v>
      </c>
      <c r="BG39" s="17">
        <f>VLOOKUP($AW39&amp;"_"&amp;$AY$34,データシート1!$A:$BT,MATCH($AY$31&amp;"_"&amp;BG$36,データシート1!$A$1:$BT$1,0),0)</f>
        <v>55.657366994557734</v>
      </c>
      <c r="BH39" s="17">
        <f>VLOOKUP($AW39&amp;"_"&amp;$AY$34,データシート1!$A:$BT,MATCH($AY$31&amp;"_"&amp;BH$36,データシート1!$A$1:$BT$1,0),0)</f>
        <v>5.4676439115469799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109.89800623752127</v>
      </c>
      <c r="P40" s="454">
        <f t="shared" si="9"/>
        <v>5.0716876980347103E-2</v>
      </c>
      <c r="Q40" s="328"/>
      <c r="R40" s="13"/>
      <c r="S40" s="356" t="s">
        <v>165</v>
      </c>
      <c r="T40" s="335"/>
      <c r="U40" s="343" t="s">
        <v>165</v>
      </c>
      <c r="V40" s="344"/>
      <c r="W40" s="344"/>
      <c r="X40" s="896">
        <f>VLOOKUP(年度マスタ!$K$4&amp;"_"&amp;X$33,データシート1!$A:$BT,MATCH("aa_"&amp;$S40,データシート1!$A$1:$BT$1,0),0)</f>
        <v>70.16325693482284</v>
      </c>
      <c r="Y40" s="897">
        <f>VLOOKUP(年度マスタ!$K$4&amp;"_"&amp;Y$33,データシート1!$A:$BT,MATCH("aa_"&amp;$S40,データシート1!$A$1:$BT$1,0),0)</f>
        <v>77.083073866930519</v>
      </c>
      <c r="Z40" s="897">
        <f>VLOOKUP(年度マスタ!$K$4&amp;"_"&amp;Z$33,データシート1!$A:$BT,MATCH("aa_"&amp;$S40,データシート1!$A$1:$BT$1,0),0)</f>
        <v>78.191288946892172</v>
      </c>
      <c r="AA40" s="897">
        <f>VLOOKUP(年度マスタ!$K$4&amp;"_"&amp;AA$33,データシート1!$A:$BT,MATCH("aa_"&amp;$S40,データシート1!$A$1:$BT$1,0),0)</f>
        <v>82.499965644233626</v>
      </c>
      <c r="AB40" s="897">
        <f>VLOOKUP(年度マスタ!$K$4&amp;"_"&amp;AB$33,データシート1!$A:$BT,MATCH("aa_"&amp;$S40,データシート1!$A$1:$BT$1,0),0)</f>
        <v>74.885295144517343</v>
      </c>
      <c r="AC40" s="897">
        <f>VLOOKUP(年度マスタ!$K$4&amp;"_"&amp;AC$33,データシート1!$A:$BT,MATCH("aa_"&amp;$S40,データシート1!$A$1:$BT$1,0),0)</f>
        <v>71.860243619879185</v>
      </c>
      <c r="AD40" s="897">
        <f>VLOOKUP(年度マスタ!$K$4&amp;"_"&amp;AD$33,データシート1!$A:$BT,MATCH("aa_"&amp;$S40,データシート1!$A$1:$BT$1,0),0)</f>
        <v>64.930651973972942</v>
      </c>
      <c r="AE40" s="897">
        <f>VLOOKUP(年度マスタ!$K$4&amp;"_"&amp;AE$33,データシート1!$A:$BT,MATCH("aa_"&amp;$S40,データシート1!$A$1:$BT$1,0),0)</f>
        <v>63.884221122157754</v>
      </c>
      <c r="AF40" s="897">
        <f>VLOOKUP(年度マスタ!$K$4&amp;"_"&amp;AF$33,データシート1!$A:$BT,MATCH("aa_"&amp;$S40,データシート1!$A$1:$BT$1,0),0)</f>
        <v>66.428436387363305</v>
      </c>
      <c r="AG40" s="897">
        <f>VLOOKUP(年度マスタ!$K$4&amp;"_"&amp;AG$33,データシート1!$A:$BT,MATCH("aa_"&amp;$S40,データシート1!$A$1:$BT$1,0),0)</f>
        <v>60.430389521312712</v>
      </c>
      <c r="AH40" s="897">
        <f>VLOOKUP(年度マスタ!$K$4&amp;"_"&amp;AH$33,データシート1!$A:$BT,MATCH("aa_"&amp;$S40,データシート1!$A$1:$BT$1,0),0)</f>
        <v>58.9538691224909</v>
      </c>
      <c r="AI40" s="897">
        <f>VLOOKUP(年度マスタ!$K$4&amp;"_"&amp;AI$33,データシート1!$A:$BT,MATCH("aa_"&amp;$S40,データシート1!$A$1:$BT$1,0),0)</f>
        <v>58.055437860659509</v>
      </c>
      <c r="AJ40" s="897">
        <f>VLOOKUP(年度マスタ!$K$4&amp;"_"&amp;AJ$33,データシート1!$A:$BT,MATCH("aa_"&amp;$S40,データシート1!$A$1:$BT$1,0),0)</f>
        <v>57.116946831831299</v>
      </c>
      <c r="AK40" s="898">
        <f>VLOOKUP(年度マスタ!$K$4&amp;"_"&amp;AK$33,データシート1!$A:$BT,MATCH("aa_"&amp;$S40,データシート1!$A$1:$BT$1,0),0)</f>
        <v>57.372338515160415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5.0508104356467101</v>
      </c>
      <c r="P41" s="454">
        <f t="shared" si="9"/>
        <v>2.3309006258230842E-3</v>
      </c>
      <c r="Q41" s="328"/>
      <c r="R41" s="13"/>
      <c r="S41" s="356" t="s">
        <v>201</v>
      </c>
      <c r="T41" s="335"/>
      <c r="U41" s="246" t="s">
        <v>128</v>
      </c>
      <c r="V41" s="344"/>
      <c r="W41" s="344"/>
      <c r="X41" s="896">
        <f>X42+X45+X46</f>
        <v>270.00687354881359</v>
      </c>
      <c r="Y41" s="897">
        <f t="shared" ref="Y41:AH41" si="12">Y42+Y45+Y46</f>
        <v>271.57532127696828</v>
      </c>
      <c r="Z41" s="897">
        <f t="shared" si="12"/>
        <v>264.54157422725939</v>
      </c>
      <c r="AA41" s="897">
        <f t="shared" si="12"/>
        <v>269.74096815024023</v>
      </c>
      <c r="AB41" s="897">
        <f t="shared" si="12"/>
        <v>265.42153896939521</v>
      </c>
      <c r="AC41" s="897">
        <f t="shared" si="12"/>
        <v>255.49203891099455</v>
      </c>
      <c r="AD41" s="897">
        <f t="shared" si="12"/>
        <v>244.44308859297163</v>
      </c>
      <c r="AE41" s="897">
        <f t="shared" si="12"/>
        <v>239.41898764180394</v>
      </c>
      <c r="AF41" s="897">
        <f t="shared" si="12"/>
        <v>234.91255241563462</v>
      </c>
      <c r="AG41" s="897">
        <f t="shared" si="12"/>
        <v>232.91878211159244</v>
      </c>
      <c r="AH41" s="897">
        <f t="shared" si="12"/>
        <v>225.75966822247779</v>
      </c>
      <c r="AI41" s="897">
        <f>AI42+AI45+AI46</f>
        <v>202.45211645073297</v>
      </c>
      <c r="AJ41" s="897">
        <f>AJ42+AJ45+AJ46</f>
        <v>203.09286470184088</v>
      </c>
      <c r="AK41" s="898">
        <f>AK42+AK45+AK46</f>
        <v>208.16843660243336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75.095892482922423</v>
      </c>
      <c r="P42" s="454">
        <f t="shared" si="9"/>
        <v>3.4656034910717164E-2</v>
      </c>
      <c r="Q42" s="328"/>
      <c r="R42" s="13"/>
      <c r="S42" s="356"/>
      <c r="T42" s="335"/>
      <c r="U42" s="346"/>
      <c r="V42" s="564" t="s">
        <v>129</v>
      </c>
      <c r="W42" s="336"/>
      <c r="X42" s="899">
        <f>SUM(X43:X44)</f>
        <v>195.72903814004803</v>
      </c>
      <c r="Y42" s="900">
        <f t="shared" ref="Y42:AK42" si="13">SUM(Y43:Y44)</f>
        <v>196.31947042984712</v>
      </c>
      <c r="Z42" s="900">
        <f t="shared" si="13"/>
        <v>190.17091442693908</v>
      </c>
      <c r="AA42" s="900">
        <f t="shared" si="13"/>
        <v>188.92604191484645</v>
      </c>
      <c r="AB42" s="900">
        <f t="shared" si="13"/>
        <v>185.27483605082608</v>
      </c>
      <c r="AC42" s="900">
        <f t="shared" si="13"/>
        <v>180.69858461490037</v>
      </c>
      <c r="AD42" s="900">
        <f t="shared" si="13"/>
        <v>178.63487314092004</v>
      </c>
      <c r="AE42" s="900">
        <f t="shared" si="13"/>
        <v>174.83602212369783</v>
      </c>
      <c r="AF42" s="900">
        <f t="shared" si="13"/>
        <v>171.60647684746039</v>
      </c>
      <c r="AG42" s="900">
        <f t="shared" si="13"/>
        <v>168.26178246438803</v>
      </c>
      <c r="AH42" s="900">
        <f t="shared" si="13"/>
        <v>163.06004904190434</v>
      </c>
      <c r="AI42" s="900">
        <f t="shared" si="13"/>
        <v>148.29447776923769</v>
      </c>
      <c r="AJ42" s="900">
        <f t="shared" si="13"/>
        <v>147.919854280143</v>
      </c>
      <c r="AK42" s="901">
        <f t="shared" si="13"/>
        <v>149.00266247382342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5.4305974169600004</v>
      </c>
      <c r="P43" s="612">
        <f t="shared" si="9"/>
        <v>2.5061686790794251E-3</v>
      </c>
      <c r="Q43" s="328"/>
      <c r="R43" s="13"/>
      <c r="S43" s="356" t="s">
        <v>190</v>
      </c>
      <c r="T43" s="359"/>
      <c r="U43" s="346"/>
      <c r="V43" s="360"/>
      <c r="W43" s="347" t="s">
        <v>190</v>
      </c>
      <c r="X43" s="899">
        <f>VLOOKUP(年度マスタ!$K$4&amp;"_"&amp;X$33,データシート1!$A:$BT,MATCH("aa_"&amp;$S43,データシート1!$A$1:$BT$1,0),0)</f>
        <v>79.218724342061151</v>
      </c>
      <c r="Y43" s="900">
        <f>VLOOKUP(年度マスタ!$K$4&amp;"_"&amp;Y$33,データシート1!$A:$BT,MATCH("aa_"&amp;$S43,データシート1!$A$1:$BT$1,0),0)</f>
        <v>79.09253074944553</v>
      </c>
      <c r="Z43" s="900">
        <f>VLOOKUP(年度マスタ!$K$4&amp;"_"&amp;Z$33,データシート1!$A:$BT,MATCH("aa_"&amp;$S43,データシート1!$A$1:$BT$1,0),0)</f>
        <v>78.118037403292519</v>
      </c>
      <c r="AA43" s="900">
        <f>VLOOKUP(年度マスタ!$K$4&amp;"_"&amp;AA$33,データシート1!$A:$BT,MATCH("aa_"&amp;$S43,データシート1!$A$1:$BT$1,0),0)</f>
        <v>78.002336829656301</v>
      </c>
      <c r="AB43" s="900">
        <f>VLOOKUP(年度マスタ!$K$4&amp;"_"&amp;AB$33,データシート1!$A:$BT,MATCH("aa_"&amp;$S43,データシート1!$A$1:$BT$1,0),0)</f>
        <v>75.376829813304823</v>
      </c>
      <c r="AC43" s="900">
        <f>VLOOKUP(年度マスタ!$K$4&amp;"_"&amp;AC$33,データシート1!$A:$BT,MATCH("aa_"&amp;$S43,データシート1!$A$1:$BT$1,0),0)</f>
        <v>71.946639863617875</v>
      </c>
      <c r="AD43" s="900">
        <f>VLOOKUP(年度マスタ!$K$4&amp;"_"&amp;AD$33,データシート1!$A:$BT,MATCH("aa_"&amp;$S43,データシート1!$A$1:$BT$1,0),0)</f>
        <v>71.706620554991829</v>
      </c>
      <c r="AE43" s="900">
        <f>VLOOKUP(年度マスタ!$K$4&amp;"_"&amp;AE$33,データシート1!$A:$BT,MATCH("aa_"&amp;$S43,データシート1!$A$1:$BT$1,0),0)</f>
        <v>71.126602441171812</v>
      </c>
      <c r="AF43" s="900">
        <f>VLOOKUP(年度マスタ!$K$4&amp;"_"&amp;AF$33,データシート1!$A:$BT,MATCH("aa_"&amp;$S43,データシート1!$A$1:$BT$1,0),0)</f>
        <v>69.99274651767513</v>
      </c>
      <c r="AG43" s="900">
        <f>VLOOKUP(年度マスタ!$K$4&amp;"_"&amp;AG$33,データシート1!$A:$BT,MATCH("aa_"&amp;$S43,データシート1!$A$1:$BT$1,0),0)</f>
        <v>68.62029624387408</v>
      </c>
      <c r="AH43" s="900">
        <f>VLOOKUP(年度マスタ!$K$4&amp;"_"&amp;AH$33,データシート1!$A:$BT,MATCH("aa_"&amp;$S43,データシート1!$A$1:$BT$1,0),0)</f>
        <v>66.235720848869789</v>
      </c>
      <c r="AI43" s="900">
        <f>VLOOKUP(年度マスタ!$K$4&amp;"_"&amp;AI$33,データシート1!$A:$BT,MATCH("aa_"&amp;$S43,データシート1!$A$1:$BT$1,0),0)</f>
        <v>57.842932064313096</v>
      </c>
      <c r="AJ43" s="900">
        <f>VLOOKUP(年度マスタ!$K$4&amp;"_"&amp;AJ$33,データシート1!$A:$BT,MATCH("aa_"&amp;$S43,データシート1!$A$1:$BT$1,0),0)</f>
        <v>55.577775705090822</v>
      </c>
      <c r="AK43" s="901">
        <f>VLOOKUP(年度マスタ!$K$4&amp;"_"&amp;AK$33,データシート1!$A:$BT,MATCH("aa_"&amp;$S43,データシート1!$A$1:$BT$1,0),0)</f>
        <v>58.321758392771528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116.5103137979869</v>
      </c>
      <c r="Y44" s="900">
        <f>VLOOKUP(年度マスタ!$K$4&amp;"_"&amp;Y$33,データシート1!$A:$BT,MATCH("aa_"&amp;$S44,データシート1!$A$1:$BT$1,0),0)</f>
        <v>117.2269396804016</v>
      </c>
      <c r="Z44" s="900">
        <f>VLOOKUP(年度マスタ!$K$4&amp;"_"&amp;Z$33,データシート1!$A:$BT,MATCH("aa_"&amp;$S44,データシート1!$A$1:$BT$1,0),0)</f>
        <v>112.05287702364656</v>
      </c>
      <c r="AA44" s="900">
        <f>VLOOKUP(年度マスタ!$K$4&amp;"_"&amp;AA$33,データシート1!$A:$BT,MATCH("aa_"&amp;$S44,データシート1!$A$1:$BT$1,0),0)</f>
        <v>110.92370508519015</v>
      </c>
      <c r="AB44" s="900">
        <f>VLOOKUP(年度マスタ!$K$4&amp;"_"&amp;AB$33,データシート1!$A:$BT,MATCH("aa_"&amp;$S44,データシート1!$A$1:$BT$1,0),0)</f>
        <v>109.89800623752127</v>
      </c>
      <c r="AC44" s="900">
        <f>VLOOKUP(年度マスタ!$K$4&amp;"_"&amp;AC$33,データシート1!$A:$BT,MATCH("aa_"&amp;$S44,データシート1!$A$1:$BT$1,0),0)</f>
        <v>108.75194475128248</v>
      </c>
      <c r="AD44" s="900">
        <f>VLOOKUP(年度マスタ!$K$4&amp;"_"&amp;AD$33,データシート1!$A:$BT,MATCH("aa_"&amp;$S44,データシート1!$A$1:$BT$1,0),0)</f>
        <v>106.92825258592819</v>
      </c>
      <c r="AE44" s="900">
        <f>VLOOKUP(年度マスタ!$K$4&amp;"_"&amp;AE$33,データシート1!$A:$BT,MATCH("aa_"&amp;$S44,データシート1!$A$1:$BT$1,0),0)</f>
        <v>103.70941968252603</v>
      </c>
      <c r="AF44" s="900">
        <f>VLOOKUP(年度マスタ!$K$4&amp;"_"&amp;AF$33,データシート1!$A:$BT,MATCH("aa_"&amp;$S44,データシート1!$A$1:$BT$1,0),0)</f>
        <v>101.61373032978526</v>
      </c>
      <c r="AG44" s="900">
        <f>VLOOKUP(年度マスタ!$K$4&amp;"_"&amp;AG$33,データシート1!$A:$BT,MATCH("aa_"&amp;$S44,データシート1!$A$1:$BT$1,0),0)</f>
        <v>99.641486220513954</v>
      </c>
      <c r="AH44" s="900">
        <f>VLOOKUP(年度マスタ!$K$4&amp;"_"&amp;AH$33,データシート1!$A:$BT,MATCH("aa_"&amp;$S44,データシート1!$A$1:$BT$1,0),0)</f>
        <v>96.82432819303456</v>
      </c>
      <c r="AI44" s="900">
        <f>VLOOKUP(年度マスタ!$K$4&amp;"_"&amp;AI$33,データシート1!$A:$BT,MATCH("aa_"&amp;$S44,データシート1!$A$1:$BT$1,0),0)</f>
        <v>90.451545704924584</v>
      </c>
      <c r="AJ44" s="900">
        <f>VLOOKUP(年度マスタ!$K$4&amp;"_"&amp;AJ$33,データシート1!$A:$BT,MATCH("aa_"&amp;$S44,データシート1!$A$1:$BT$1,0),0)</f>
        <v>92.34207857505217</v>
      </c>
      <c r="AK44" s="901">
        <f>VLOOKUP(年度マスタ!$K$4&amp;"_"&amp;AK$33,データシート1!$A:$BT,MATCH("aa_"&amp;$S44,データシート1!$A$1:$BT$1,0),0)</f>
        <v>90.680904081051878</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3.8110149104872901</v>
      </c>
      <c r="Y45" s="900">
        <f>VLOOKUP(年度マスタ!$K$4&amp;"_"&amp;Y$33,データシート1!$A:$BT,MATCH("aa_"&amp;$S45,データシート1!$A$1:$BT$1,0),0)</f>
        <v>3.9513083378588698</v>
      </c>
      <c r="Z45" s="900">
        <f>VLOOKUP(年度マスタ!$K$4&amp;"_"&amp;Z$33,データシート1!$A:$BT,MATCH("aa_"&amp;$S45,データシート1!$A$1:$BT$1,0),0)</f>
        <v>4.5431915093261903</v>
      </c>
      <c r="AA45" s="900">
        <f>VLOOKUP(年度マスタ!$K$4&amp;"_"&amp;AA$33,データシート1!$A:$BT,MATCH("aa_"&amp;$S45,データシート1!$A$1:$BT$1,0),0)</f>
        <v>4.9890007132679699</v>
      </c>
      <c r="AB45" s="900">
        <f>VLOOKUP(年度マスタ!$K$4&amp;"_"&amp;AB$33,データシート1!$A:$BT,MATCH("aa_"&amp;$S45,データシート1!$A$1:$BT$1,0),0)</f>
        <v>5.0508104356467101</v>
      </c>
      <c r="AC45" s="900">
        <f>VLOOKUP(年度マスタ!$K$4&amp;"_"&amp;AC$33,データシート1!$A:$BT,MATCH("aa_"&amp;$S45,データシート1!$A$1:$BT$1,0),0)</f>
        <v>4.8034251923447302</v>
      </c>
      <c r="AD45" s="900">
        <f>VLOOKUP(年度マスタ!$K$4&amp;"_"&amp;AD$33,データシート1!$A:$BT,MATCH("aa_"&amp;$S45,データシート1!$A$1:$BT$1,0),0)</f>
        <v>4.6555271249224202</v>
      </c>
      <c r="AE45" s="900">
        <f>VLOOKUP(年度マスタ!$K$4&amp;"_"&amp;AE$33,データシート1!$A:$BT,MATCH("aa_"&amp;$S45,データシート1!$A$1:$BT$1,0),0)</f>
        <v>4.4802601586361961</v>
      </c>
      <c r="AF45" s="900">
        <f>VLOOKUP(年度マスタ!$K$4&amp;"_"&amp;AF$33,データシート1!$A:$BT,MATCH("aa_"&amp;$S45,データシート1!$A$1:$BT$1,0),0)</f>
        <v>4.3139329533617996</v>
      </c>
      <c r="AG45" s="900">
        <f>VLOOKUP(年度マスタ!$K$4&amp;"_"&amp;AG$33,データシート1!$A:$BT,MATCH("aa_"&amp;$S45,データシート1!$A$1:$BT$1,0),0)</f>
        <v>3.9582598062601999</v>
      </c>
      <c r="AH45" s="900">
        <f>VLOOKUP(年度マスタ!$K$4&amp;"_"&amp;AH$33,データシート1!$A:$BT,MATCH("aa_"&amp;$S45,データシート1!$A$1:$BT$1,0),0)</f>
        <v>3.8173941809902501</v>
      </c>
      <c r="AI45" s="900">
        <f>VLOOKUP(年度マスタ!$K$4&amp;"_"&amp;AI$33,データシート1!$A:$BT,MATCH("aa_"&amp;$S45,データシート1!$A$1:$BT$1,0),0)</f>
        <v>3.5904132513772198</v>
      </c>
      <c r="AJ45" s="900">
        <f>VLOOKUP(年度マスタ!$K$4&amp;"_"&amp;AJ$33,データシート1!$A:$BT,MATCH("aa_"&amp;$S45,データシート1!$A$1:$BT$1,0),0)</f>
        <v>3.5080141866527499</v>
      </c>
      <c r="AK45" s="901">
        <f>VLOOKUP(年度マスタ!$K$4&amp;"_"&amp;AK$33,データシート1!$A:$BT,MATCH("aa_"&amp;$S45,データシート1!$A$1:$BT$1,0),0)</f>
        <v>3.5084071340521938</v>
      </c>
      <c r="AL45" s="330"/>
      <c r="AW45" s="17" t="str">
        <f>AW48</f>
        <v>田原市</v>
      </c>
      <c r="AX45" s="1010">
        <f t="shared" ref="AX45:BB45" si="15">AX48/$BC48</f>
        <v>0.77989371667633822</v>
      </c>
      <c r="AY45" s="1010">
        <f t="shared" si="15"/>
        <v>3.8380691381600683E-2</v>
      </c>
      <c r="AZ45" s="1010">
        <f t="shared" si="15"/>
        <v>3.8471211393055503E-2</v>
      </c>
      <c r="BA45" s="1010">
        <f t="shared" si="15"/>
        <v>0.13958803383581575</v>
      </c>
      <c r="BB45" s="1010">
        <f t="shared" si="15"/>
        <v>3.6663467131899008E-3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70.466820498278238</v>
      </c>
      <c r="Y46" s="900">
        <f>VLOOKUP(年度マスタ!$K$4&amp;"_"&amp;Y$33,データシート1!$A:$BT,MATCH("aa_"&amp;$S46,データシート1!$A$1:$BT$1,0),0)</f>
        <v>71.304542509262305</v>
      </c>
      <c r="Z46" s="900">
        <f>VLOOKUP(年度マスタ!$K$4&amp;"_"&amp;Z$33,データシート1!$A:$BT,MATCH("aa_"&amp;$S46,データシート1!$A$1:$BT$1,0),0)</f>
        <v>69.827468290994148</v>
      </c>
      <c r="AA46" s="900">
        <f>VLOOKUP(年度マスタ!$K$4&amp;"_"&amp;AA$33,データシート1!$A:$BT,MATCH("aa_"&amp;$S46,データシート1!$A$1:$BT$1,0),0)</f>
        <v>75.825925522125814</v>
      </c>
      <c r="AB46" s="900">
        <f>VLOOKUP(年度マスタ!$K$4&amp;"_"&amp;AB$33,データシート1!$A:$BT,MATCH("aa_"&amp;$S46,データシート1!$A$1:$BT$1,0),0)</f>
        <v>75.095892482922423</v>
      </c>
      <c r="AC46" s="900">
        <f>VLOOKUP(年度マスタ!$K$4&amp;"_"&amp;AC$33,データシート1!$A:$BT,MATCH("aa_"&amp;$S46,データシート1!$A$1:$BT$1,0),0)</f>
        <v>69.99002910374945</v>
      </c>
      <c r="AD46" s="900">
        <f>VLOOKUP(年度マスタ!$K$4&amp;"_"&amp;AD$33,データシート1!$A:$BT,MATCH("aa_"&amp;$S46,データシート1!$A$1:$BT$1,0),0)</f>
        <v>61.152688327129162</v>
      </c>
      <c r="AE46" s="900">
        <f>VLOOKUP(年度マスタ!$K$4&amp;"_"&amp;AE$33,データシート1!$A:$BT,MATCH("aa_"&amp;$S46,データシート1!$A$1:$BT$1,0),0)</f>
        <v>60.102705359469937</v>
      </c>
      <c r="AF46" s="900">
        <f>VLOOKUP(年度マスタ!$K$4&amp;"_"&amp;AF$33,データシート1!$A:$BT,MATCH("aa_"&amp;$S46,データシート1!$A$1:$BT$1,0),0)</f>
        <v>58.992142614812423</v>
      </c>
      <c r="AG46" s="900">
        <f>VLOOKUP(年度マスタ!$K$4&amp;"_"&amp;AG$33,データシート1!$A:$BT,MATCH("aa_"&amp;$S46,データシート1!$A$1:$BT$1,0),0)</f>
        <v>60.698739840944192</v>
      </c>
      <c r="AH46" s="900">
        <f>VLOOKUP(年度マスタ!$K$4&amp;"_"&amp;AH$33,データシート1!$A:$BT,MATCH("aa_"&amp;$S46,データシート1!$A$1:$BT$1,0),0)</f>
        <v>58.882224999583215</v>
      </c>
      <c r="AI46" s="900">
        <f>VLOOKUP(年度マスタ!$K$4&amp;"_"&amp;AI$33,データシート1!$A:$BT,MATCH("aa_"&amp;$S46,データシート1!$A$1:$BT$1,0),0)</f>
        <v>50.567225430118071</v>
      </c>
      <c r="AJ46" s="900">
        <f>VLOOKUP(年度マスタ!$K$4&amp;"_"&amp;AJ$33,データシート1!$A:$BT,MATCH("aa_"&amp;$S46,データシート1!$A$1:$BT$1,0),0)</f>
        <v>51.66499623504513</v>
      </c>
      <c r="AK46" s="901">
        <f>VLOOKUP(年度マスタ!$K$4&amp;"_"&amp;AK$33,データシート1!$A:$BT,MATCH("aa_"&amp;$S46,データシート1!$A$1:$BT$1,0),0)</f>
        <v>55.657366994557734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4.62037787484</v>
      </c>
      <c r="Y47" s="903">
        <f>VLOOKUP(年度マスタ!$K$4&amp;"_"&amp;Y$33,データシート1!$A:$BT,MATCH("aa_"&amp;$S47,データシート1!$A$1:$BT$1,0),0)</f>
        <v>5.8236295845000017</v>
      </c>
      <c r="Z47" s="903">
        <f>VLOOKUP(年度マスタ!$K$4&amp;"_"&amp;Z$33,データシート1!$A:$BT,MATCH("aa_"&amp;$S47,データシート1!$A$1:$BT$1,0),0)</f>
        <v>5.9399875613859994</v>
      </c>
      <c r="AA47" s="903">
        <f>VLOOKUP(年度マスタ!$K$4&amp;"_"&amp;AA$33,データシート1!$A:$BT,MATCH("aa_"&amp;$S47,データシート1!$A$1:$BT$1,0),0)</f>
        <v>6.2049833571400006</v>
      </c>
      <c r="AB47" s="903">
        <f>VLOOKUP(年度マスタ!$K$4&amp;"_"&amp;AB$33,データシート1!$A:$BT,MATCH("aa_"&amp;$S47,データシート1!$A$1:$BT$1,0),0)</f>
        <v>5.4305974169600004</v>
      </c>
      <c r="AC47" s="903">
        <f>VLOOKUP(年度マスタ!$K$4&amp;"_"&amp;AC$33,データシート1!$A:$BT,MATCH("aa_"&amp;$S47,データシート1!$A$1:$BT$1,0),0)</f>
        <v>5.8321125556800002</v>
      </c>
      <c r="AD47" s="903">
        <f>VLOOKUP(年度マスタ!$K$4&amp;"_"&amp;AD$33,データシート1!$A:$BT,MATCH("aa_"&amp;$S47,データシート1!$A$1:$BT$1,0),0)</f>
        <v>6.9763583137739991</v>
      </c>
      <c r="AE47" s="903">
        <f>VLOOKUP(年度マスタ!$K$4&amp;"_"&amp;AE$33,データシート1!$A:$BT,MATCH("aa_"&amp;$S47,データシート1!$A$1:$BT$1,0),0)</f>
        <v>5.1451423837440018</v>
      </c>
      <c r="AF47" s="903">
        <f>VLOOKUP(年度マスタ!$K$4&amp;"_"&amp;AF$33,データシート1!$A:$BT,MATCH("aa_"&amp;$S47,データシート1!$A$1:$BT$1,0),0)</f>
        <v>6.1337488954300001</v>
      </c>
      <c r="AG47" s="903">
        <f>VLOOKUP(年度マスタ!$K$4&amp;"_"&amp;AG$33,データシート1!$A:$BT,MATCH("aa_"&amp;$S47,データシート1!$A$1:$BT$1,0),0)</f>
        <v>5.4045621955519998</v>
      </c>
      <c r="AH47" s="903">
        <f>VLOOKUP(年度マスタ!$K$4&amp;"_"&amp;AH$33,データシート1!$A:$BT,MATCH("aa_"&amp;$S47,データシート1!$A$1:$BT$1,0),0)</f>
        <v>6.7901534612142012</v>
      </c>
      <c r="AI47" s="903">
        <f>VLOOKUP(年度マスタ!$K$4&amp;"_"&amp;AI$33,データシート1!$A:$BT,MATCH("aa_"&amp;$S47,データシート1!$A$1:$BT$1,0),0)</f>
        <v>4.720206139663599</v>
      </c>
      <c r="AJ47" s="903">
        <f>VLOOKUP(年度マスタ!$K$4&amp;"_"&amp;AJ$33,データシート1!$A:$BT,MATCH("aa_"&amp;$S47,データシート1!$A$1:$BT$1,0),0)</f>
        <v>6.0840222480000001</v>
      </c>
      <c r="AK47" s="904">
        <f>VLOOKUP(年度マスタ!$K$4&amp;"_"&amp;AK$33,データシート1!$A:$BT,MATCH("aa_"&amp;$S47,データシート1!$A$1:$BT$1,0),0)</f>
        <v>5.4676439115469799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田原市</v>
      </c>
      <c r="AX48" s="1011">
        <f>SUM(AY39:BA39)</f>
        <v>1163.0599791063078</v>
      </c>
      <c r="AY48" s="1011">
        <f>BB39</f>
        <v>57.237345502163691</v>
      </c>
      <c r="AZ48" s="1011">
        <f>BC39</f>
        <v>57.372338515160415</v>
      </c>
      <c r="BA48" s="1011">
        <f>SUM(BD39:BG39)</f>
        <v>208.16843660243336</v>
      </c>
      <c r="BB48" s="1011">
        <f>BH39</f>
        <v>5.4676439115469799</v>
      </c>
      <c r="BC48" s="1011">
        <f>SUM(AX48:BB48)</f>
        <v>1491.3057436376121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1491.3057436376121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1163.0599791063078</v>
      </c>
      <c r="P52" s="453">
        <f t="shared" ref="P52:P64" si="18">O52/$O$51</f>
        <v>0.77989371667633822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1112.3607131371177</v>
      </c>
      <c r="P53" s="454">
        <f t="shared" si="18"/>
        <v>0.74589715615513774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2.7674332509740966</v>
      </c>
      <c r="P54" s="454">
        <f t="shared" si="18"/>
        <v>1.8557115217860947E-3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47.931832718215958</v>
      </c>
      <c r="P55" s="454">
        <f t="shared" si="18"/>
        <v>3.2140848999414447E-2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57.237345502163691</v>
      </c>
      <c r="P56" s="453">
        <f t="shared" si="18"/>
        <v>3.8380691381600683E-2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57.372338515160415</v>
      </c>
      <c r="P57" s="453">
        <f t="shared" si="18"/>
        <v>3.8471211393055503E-2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208.16843660243336</v>
      </c>
      <c r="P58" s="453">
        <f t="shared" si="18"/>
        <v>0.13958803383581575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149.00266247382342</v>
      </c>
      <c r="P59" s="454">
        <f t="shared" si="18"/>
        <v>9.9914228259038423E-2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58.321758392771528</v>
      </c>
      <c r="P60" s="454">
        <f t="shared" si="18"/>
        <v>3.9107848032900586E-2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90.680904081051878</v>
      </c>
      <c r="P61" s="454">
        <f t="shared" si="18"/>
        <v>6.0806380226137838E-2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3.5084071340521938</v>
      </c>
      <c r="P62" s="454">
        <f t="shared" si="18"/>
        <v>2.3525740104067745E-3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55.657366994557734</v>
      </c>
      <c r="P63" s="454">
        <f t="shared" si="18"/>
        <v>3.7321231566370537E-2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5.4676439115469799</v>
      </c>
      <c r="P64" s="612">
        <f t="shared" si="18"/>
        <v>3.6663467131899008E-3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12765.511</v>
      </c>
      <c r="AI7" s="78">
        <f>VLOOKUP(年度マスタ!$K$4&amp;"_"&amp;$AG7,データシート1!$A:$BT,MATCH("ab_"&amp;AI$2,データシート1!$A$1:$BT$1,0),0)</f>
        <v>2152</v>
      </c>
      <c r="AJ7" s="78">
        <f>VLOOKUP(年度マスタ!$K$4&amp;"_"&amp;$AG7,データシート1!$A:$BT,MATCH("ab_"&amp;AJ$2,データシート1!$A$1:$BT$1,0),0)</f>
        <v>1000</v>
      </c>
      <c r="AK7" s="78">
        <f>VLOOKUP(年度マスタ!$K$4&amp;"_"&amp;$AG7,データシート1!$A:$BT,MATCH("ab_"&amp;AK$2,データシート1!$A$1:$BT$1,0),0)</f>
        <v>17415</v>
      </c>
      <c r="AL7" s="78">
        <f>VLOOKUP(年度マスタ!$K$4&amp;"_"&amp;$AG7,データシート1!$A:$BT,MATCH("ab_"&amp;AL$2,データシート1!$A$1:$BT$1,0),0)</f>
        <v>20732</v>
      </c>
      <c r="AM7" s="78">
        <f>VLOOKUP(年度マスタ!$K$4&amp;"_"&amp;$AG7,データシート1!$A:$BT,MATCH("ab_"&amp;AM$2,データシート1!$A$1:$BT$1,0),0)</f>
        <v>40047</v>
      </c>
      <c r="AN7" s="78">
        <f>VLOOKUP(年度マスタ!$K$4&amp;"_"&amp;$AG7,データシート1!$A:$BT,MATCH("ab_"&amp;AN$2,データシート1!$A$1:$BT$1,0),0)</f>
        <v>23450</v>
      </c>
      <c r="AO7" s="78">
        <f>VLOOKUP(年度マスタ!$K$4&amp;"_"&amp;$AG7,データシート1!$A:$BT,MATCH("ab_"&amp;AO$2,データシート1!$A$1:$BT$1,0),0)</f>
        <v>65372</v>
      </c>
      <c r="AP7" s="78">
        <f>VLOOKUP(年度マスタ!$K$4&amp;"_"&amp;$AG7,データシート1!$A:$BT,MATCH("ab_"&amp;AP$2,データシート1!$A$1:$BT$1,0),0)</f>
        <v>12985179.5</v>
      </c>
      <c r="AQ7" s="954">
        <f>VLOOKUP(年度マスタ!$K$4&amp;"_"&amp;$AG7,データシート1!$A:$BT,MATCH("ab_"&amp;AQ$2,データシート1!$A$1:$BT$1,0),0)</f>
        <v>4.62037787484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15143.464400000001</v>
      </c>
      <c r="AI8" s="78">
        <f>VLOOKUP(年度マスタ!$K$4&amp;"_"&amp;$AG8,データシート1!$A:$BT,MATCH("ab_"&amp;AI$2,データシート1!$A$1:$BT$1,0),0)</f>
        <v>2152</v>
      </c>
      <c r="AJ8" s="78">
        <f>VLOOKUP(年度マスタ!$K$4&amp;"_"&amp;$AG8,データシート1!$A:$BT,MATCH("ab_"&amp;AJ$2,データシート1!$A$1:$BT$1,0),0)</f>
        <v>1000</v>
      </c>
      <c r="AK8" s="78">
        <f>VLOOKUP(年度マスタ!$K$4&amp;"_"&amp;$AG8,データシート1!$A:$BT,MATCH("ab_"&amp;AK$2,データシート1!$A$1:$BT$1,0),0)</f>
        <v>17415</v>
      </c>
      <c r="AL8" s="78">
        <f>VLOOKUP(年度マスタ!$K$4&amp;"_"&amp;$AG8,データシート1!$A:$BT,MATCH("ab_"&amp;AL$2,データシート1!$A$1:$BT$1,0),0)</f>
        <v>20747</v>
      </c>
      <c r="AM8" s="78">
        <f>VLOOKUP(年度マスタ!$K$4&amp;"_"&amp;$AG8,データシート1!$A:$BT,MATCH("ab_"&amp;AM$2,データシート1!$A$1:$BT$1,0),0)</f>
        <v>40169</v>
      </c>
      <c r="AN8" s="78">
        <f>VLOOKUP(年度マスタ!$K$4&amp;"_"&amp;$AG8,データシート1!$A:$BT,MATCH("ab_"&amp;AN$2,データシート1!$A$1:$BT$1,0),0)</f>
        <v>23005</v>
      </c>
      <c r="AO8" s="78">
        <f>VLOOKUP(年度マスタ!$K$4&amp;"_"&amp;$AG8,データシート1!$A:$BT,MATCH("ab_"&amp;AO$2,データシート1!$A$1:$BT$1,0),0)</f>
        <v>64947</v>
      </c>
      <c r="AP8" s="78">
        <f>VLOOKUP(年度マスタ!$K$4&amp;"_"&amp;$AG8,データシート1!$A:$BT,MATCH("ab_"&amp;AP$2,データシート1!$A$1:$BT$1,0),0)</f>
        <v>12451810</v>
      </c>
      <c r="AQ8" s="954">
        <f>VLOOKUP(年度マスタ!$K$4&amp;"_"&amp;$AG8,データシート1!$A:$BT,MATCH("ab_"&amp;AQ$2,データシート1!$A$1:$BT$1,0),0)</f>
        <v>5.8236295845000017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14501.796700000001</v>
      </c>
      <c r="AI9" s="78">
        <f>VLOOKUP(年度マスタ!$K$4&amp;"_"&amp;$AG9,データシート1!$A:$BT,MATCH("ab_"&amp;AI$2,データシート1!$A$1:$BT$1,0),0)</f>
        <v>2152</v>
      </c>
      <c r="AJ9" s="78">
        <f>VLOOKUP(年度マスタ!$K$4&amp;"_"&amp;$AG9,データシート1!$A:$BT,MATCH("ab_"&amp;AJ$2,データシート1!$A$1:$BT$1,0),0)</f>
        <v>1000</v>
      </c>
      <c r="AK9" s="78">
        <f>VLOOKUP(年度マスタ!$K$4&amp;"_"&amp;$AG9,データシート1!$A:$BT,MATCH("ab_"&amp;AK$2,データシート1!$A$1:$BT$1,0),0)</f>
        <v>17415</v>
      </c>
      <c r="AL9" s="78">
        <f>VLOOKUP(年度マスタ!$K$4&amp;"_"&amp;$AG9,データシート1!$A:$BT,MATCH("ab_"&amp;AL$2,データシート1!$A$1:$BT$1,0),0)</f>
        <v>20894</v>
      </c>
      <c r="AM9" s="78">
        <f>VLOOKUP(年度マスタ!$K$4&amp;"_"&amp;$AG9,データシート1!$A:$BT,MATCH("ab_"&amp;AM$2,データシート1!$A$1:$BT$1,0),0)</f>
        <v>40536</v>
      </c>
      <c r="AN9" s="78">
        <f>VLOOKUP(年度マスタ!$K$4&amp;"_"&amp;$AG9,データシート1!$A:$BT,MATCH("ab_"&amp;AN$2,データシート1!$A$1:$BT$1,0),0)</f>
        <v>22644</v>
      </c>
      <c r="AO9" s="78">
        <f>VLOOKUP(年度マスタ!$K$4&amp;"_"&amp;$AG9,データシート1!$A:$BT,MATCH("ab_"&amp;AO$2,データシート1!$A$1:$BT$1,0),0)</f>
        <v>64739</v>
      </c>
      <c r="AP9" s="78">
        <f>VLOOKUP(年度マスタ!$K$4&amp;"_"&amp;$AG9,データシート1!$A:$BT,MATCH("ab_"&amp;AP$2,データシート1!$A$1:$BT$1,0),0)</f>
        <v>12173703.5</v>
      </c>
      <c r="AQ9" s="954">
        <f>VLOOKUP(年度マスタ!$K$4&amp;"_"&amp;$AG9,データシート1!$A:$BT,MATCH("ab_"&amp;AQ$2,データシート1!$A$1:$BT$1,0),0)</f>
        <v>5.9399875613859994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17952.511299999998</v>
      </c>
      <c r="AI10" s="78">
        <f>VLOOKUP(年度マスタ!$K$4&amp;"_"&amp;$AG10,データシート1!$A:$BT,MATCH("ab_"&amp;AI$2,データシート1!$A$1:$BT$1,0),0)</f>
        <v>2152</v>
      </c>
      <c r="AJ10" s="78">
        <f>VLOOKUP(年度マスタ!$K$4&amp;"_"&amp;$AG10,データシート1!$A:$BT,MATCH("ab_"&amp;AJ$2,データシート1!$A$1:$BT$1,0),0)</f>
        <v>1000</v>
      </c>
      <c r="AK10" s="78">
        <f>VLOOKUP(年度マスタ!$K$4&amp;"_"&amp;$AG10,データシート1!$A:$BT,MATCH("ab_"&amp;AK$2,データシート1!$A$1:$BT$1,0),0)</f>
        <v>17415</v>
      </c>
      <c r="AL10" s="78">
        <f>VLOOKUP(年度マスタ!$K$4&amp;"_"&amp;$AG10,データシート1!$A:$BT,MATCH("ab_"&amp;AL$2,データシート1!$A$1:$BT$1,0),0)</f>
        <v>21808</v>
      </c>
      <c r="AM10" s="78">
        <f>VLOOKUP(年度マスタ!$K$4&amp;"_"&amp;$AG10,データシート1!$A:$BT,MATCH("ab_"&amp;AM$2,データシート1!$A$1:$BT$1,0),0)</f>
        <v>40797</v>
      </c>
      <c r="AN10" s="78">
        <f>VLOOKUP(年度マスタ!$K$4&amp;"_"&amp;$AG10,データシート1!$A:$BT,MATCH("ab_"&amp;AN$2,データシート1!$A$1:$BT$1,0),0)</f>
        <v>22289</v>
      </c>
      <c r="AO10" s="78">
        <f>VLOOKUP(年度マスタ!$K$4&amp;"_"&amp;$AG10,データシート1!$A:$BT,MATCH("ab_"&amp;AO$2,データシート1!$A$1:$BT$1,0),0)</f>
        <v>65433</v>
      </c>
      <c r="AP10" s="78">
        <f>VLOOKUP(年度マスタ!$K$4&amp;"_"&amp;$AG10,データシート1!$A:$BT,MATCH("ab_"&amp;AP$2,データシート1!$A$1:$BT$1,0),0)</f>
        <v>12877078</v>
      </c>
      <c r="AQ10" s="954">
        <f>VLOOKUP(年度マスタ!$K$4&amp;"_"&amp;$AG10,データシート1!$A:$BT,MATCH("ab_"&amp;AQ$2,データシート1!$A$1:$BT$1,0),0)</f>
        <v>6.2049833571400006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19025.0841</v>
      </c>
      <c r="AI11" s="78">
        <f>VLOOKUP(年度マスタ!$K$4&amp;"_"&amp;$AG11,データシート1!$A:$BT,MATCH("ab_"&amp;AI$2,データシート1!$A$1:$BT$1,0),0)</f>
        <v>2152</v>
      </c>
      <c r="AJ11" s="78">
        <f>VLOOKUP(年度マスタ!$K$4&amp;"_"&amp;$AG11,データシート1!$A:$BT,MATCH("ab_"&amp;AJ$2,データシート1!$A$1:$BT$1,0),0)</f>
        <v>1000</v>
      </c>
      <c r="AK11" s="78">
        <f>VLOOKUP(年度マスタ!$K$4&amp;"_"&amp;$AG11,データシート1!$A:$BT,MATCH("ab_"&amp;AK$2,データシート1!$A$1:$BT$1,0),0)</f>
        <v>17415</v>
      </c>
      <c r="AL11" s="78">
        <f>VLOOKUP(年度マスタ!$K$4&amp;"_"&amp;$AG11,データシート1!$A:$BT,MATCH("ab_"&amp;AL$2,データシート1!$A$1:$BT$1,0),0)</f>
        <v>21906</v>
      </c>
      <c r="AM11" s="78">
        <f>VLOOKUP(年度マスタ!$K$4&amp;"_"&amp;$AG11,データシート1!$A:$BT,MATCH("ab_"&amp;AM$2,データシート1!$A$1:$BT$1,0),0)</f>
        <v>41184</v>
      </c>
      <c r="AN11" s="78">
        <f>VLOOKUP(年度マスタ!$K$4&amp;"_"&amp;$AG11,データシート1!$A:$BT,MATCH("ab_"&amp;AN$2,データシート1!$A$1:$BT$1,0),0)</f>
        <v>22000</v>
      </c>
      <c r="AO11" s="78">
        <f>VLOOKUP(年度マスタ!$K$4&amp;"_"&amp;$AG11,データシート1!$A:$BT,MATCH("ab_"&amp;AO$2,データシート1!$A$1:$BT$1,0),0)</f>
        <v>65294</v>
      </c>
      <c r="AP11" s="78">
        <f>VLOOKUP(年度マスタ!$K$4&amp;"_"&amp;$AG11,データシート1!$A:$BT,MATCH("ab_"&amp;AP$2,データシート1!$A$1:$BT$1,0),0)</f>
        <v>12448782</v>
      </c>
      <c r="AQ11" s="954">
        <f>VLOOKUP(年度マスタ!$K$4&amp;"_"&amp;$AG11,データシート1!$A:$BT,MATCH("ab_"&amp;AQ$2,データシート1!$A$1:$BT$1,0),0)</f>
        <v>5.4305974169600004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20536.357199999999</v>
      </c>
      <c r="AI12" s="78">
        <f>VLOOKUP(年度マスタ!$K$4&amp;"_"&amp;$AG12,データシート1!$A:$BT,MATCH("ab_"&amp;AI$2,データシート1!$A$1:$BT$1,0),0)</f>
        <v>1725</v>
      </c>
      <c r="AJ12" s="78">
        <f>VLOOKUP(年度マスタ!$K$4&amp;"_"&amp;$AG12,データシート1!$A:$BT,MATCH("ab_"&amp;AJ$2,データシート1!$A$1:$BT$1,0),0)</f>
        <v>1106</v>
      </c>
      <c r="AK12" s="78">
        <f>VLOOKUP(年度マスタ!$K$4&amp;"_"&amp;$AG12,データシート1!$A:$BT,MATCH("ab_"&amp;AK$2,データシート1!$A$1:$BT$1,0),0)</f>
        <v>16795</v>
      </c>
      <c r="AL12" s="78">
        <f>VLOOKUP(年度マスタ!$K$4&amp;"_"&amp;$AG12,データシート1!$A:$BT,MATCH("ab_"&amp;AL$2,データシート1!$A$1:$BT$1,0),0)</f>
        <v>21922</v>
      </c>
      <c r="AM12" s="78">
        <f>VLOOKUP(年度マスタ!$K$4&amp;"_"&amp;$AG12,データシート1!$A:$BT,MATCH("ab_"&amp;AM$2,データシート1!$A$1:$BT$1,0),0)</f>
        <v>41402</v>
      </c>
      <c r="AN12" s="78">
        <f>VLOOKUP(年度マスタ!$K$4&amp;"_"&amp;$AG12,データシート1!$A:$BT,MATCH("ab_"&amp;AN$2,データシート1!$A$1:$BT$1,0),0)</f>
        <v>21658</v>
      </c>
      <c r="AO12" s="78">
        <f>VLOOKUP(年度マスタ!$K$4&amp;"_"&amp;$AG12,データシート1!$A:$BT,MATCH("ab_"&amp;AO$2,データシート1!$A$1:$BT$1,0),0)</f>
        <v>64721</v>
      </c>
      <c r="AP12" s="78">
        <f>VLOOKUP(年度マスタ!$K$4&amp;"_"&amp;$AG12,データシート1!$A:$BT,MATCH("ab_"&amp;AP$2,データシート1!$A$1:$BT$1,0),0)</f>
        <v>11638856</v>
      </c>
      <c r="AQ12" s="954">
        <f>VLOOKUP(年度マスタ!$K$4&amp;"_"&amp;$AG12,データシート1!$A:$BT,MATCH("ab_"&amp;AQ$2,データシート1!$A$1:$BT$1,0),0)</f>
        <v>5.8321125556800002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20152.575000000001</v>
      </c>
      <c r="AI13" s="78">
        <f>VLOOKUP(年度マスタ!$K$4&amp;"_"&amp;$AG13,データシート1!$A:$BT,MATCH("ab_"&amp;AI$2,データシート1!$A$1:$BT$1,0),0)</f>
        <v>1725</v>
      </c>
      <c r="AJ13" s="78">
        <f>VLOOKUP(年度マスタ!$K$4&amp;"_"&amp;$AG13,データシート1!$A:$BT,MATCH("ab_"&amp;AJ$2,データシート1!$A$1:$BT$1,0),0)</f>
        <v>1106</v>
      </c>
      <c r="AK13" s="78">
        <f>VLOOKUP(年度マスタ!$K$4&amp;"_"&amp;$AG13,データシート1!$A:$BT,MATCH("ab_"&amp;AK$2,データシート1!$A$1:$BT$1,0),0)</f>
        <v>16795</v>
      </c>
      <c r="AL13" s="78">
        <f>VLOOKUP(年度マスタ!$K$4&amp;"_"&amp;$AG13,データシート1!$A:$BT,MATCH("ab_"&amp;AL$2,データシート1!$A$1:$BT$1,0),0)</f>
        <v>22027</v>
      </c>
      <c r="AM13" s="78">
        <f>VLOOKUP(年度マスタ!$K$4&amp;"_"&amp;$AG13,データシート1!$A:$BT,MATCH("ab_"&amp;AM$2,データシート1!$A$1:$BT$1,0),0)</f>
        <v>41661</v>
      </c>
      <c r="AN13" s="78">
        <f>VLOOKUP(年度マスタ!$K$4&amp;"_"&amp;$AG13,データシート1!$A:$BT,MATCH("ab_"&amp;AN$2,データシート1!$A$1:$BT$1,0),0)</f>
        <v>21278</v>
      </c>
      <c r="AO13" s="78">
        <f>VLOOKUP(年度マスタ!$K$4&amp;"_"&amp;$AG13,データシート1!$A:$BT,MATCH("ab_"&amp;AO$2,データシート1!$A$1:$BT$1,0),0)</f>
        <v>64078</v>
      </c>
      <c r="AP13" s="78">
        <f>VLOOKUP(年度マスタ!$K$4&amp;"_"&amp;$AG13,データシート1!$A:$BT,MATCH("ab_"&amp;AP$2,データシート1!$A$1:$BT$1,0),0)</f>
        <v>10453054.25</v>
      </c>
      <c r="AQ13" s="954">
        <f>VLOOKUP(年度マスタ!$K$4&amp;"_"&amp;$AG13,データシート1!$A:$BT,MATCH("ab_"&amp;AQ$2,データシート1!$A$1:$BT$1,0),0)</f>
        <v>6.9763583137739991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17849.730299999999</v>
      </c>
      <c r="AI14" s="78">
        <f>VLOOKUP(年度マスタ!$K$4&amp;"_"&amp;$AG14,データシート1!$A:$BT,MATCH("ab_"&amp;AI$2,データシート1!$A$1:$BT$1,0),0)</f>
        <v>1725</v>
      </c>
      <c r="AJ14" s="78">
        <f>VLOOKUP(年度マスタ!$K$4&amp;"_"&amp;$AG14,データシート1!$A:$BT,MATCH("ab_"&amp;AJ$2,データシート1!$A$1:$BT$1,0),0)</f>
        <v>1106</v>
      </c>
      <c r="AK14" s="78">
        <f>VLOOKUP(年度マスタ!$K$4&amp;"_"&amp;$AG14,データシート1!$A:$BT,MATCH("ab_"&amp;AK$2,データシート1!$A$1:$BT$1,0),0)</f>
        <v>16795</v>
      </c>
      <c r="AL14" s="78">
        <f>VLOOKUP(年度マスタ!$K$4&amp;"_"&amp;$AG14,データシート1!$A:$BT,MATCH("ab_"&amp;AL$2,データシート1!$A$1:$BT$1,0),0)</f>
        <v>21999</v>
      </c>
      <c r="AM14" s="78">
        <f>VLOOKUP(年度マスタ!$K$4&amp;"_"&amp;$AG14,データシート1!$A:$BT,MATCH("ab_"&amp;AM$2,データシート1!$A$1:$BT$1,0),0)</f>
        <v>41832</v>
      </c>
      <c r="AN14" s="78">
        <f>VLOOKUP(年度マスタ!$K$4&amp;"_"&amp;$AG14,データシート1!$A:$BT,MATCH("ab_"&amp;AN$2,データシート1!$A$1:$BT$1,0),0)</f>
        <v>21345</v>
      </c>
      <c r="AO14" s="78">
        <f>VLOOKUP(年度マスタ!$K$4&amp;"_"&amp;$AG14,データシート1!$A:$BT,MATCH("ab_"&amp;AO$2,データシート1!$A$1:$BT$1,0),0)</f>
        <v>63431</v>
      </c>
      <c r="AP14" s="78">
        <f>VLOOKUP(年度マスタ!$K$4&amp;"_"&amp;$AG14,データシート1!$A:$BT,MATCH("ab_"&amp;AP$2,データシート1!$A$1:$BT$1,0),0)</f>
        <v>10264950.455616459</v>
      </c>
      <c r="AQ14" s="954">
        <f>VLOOKUP(年度マスタ!$K$4&amp;"_"&amp;$AG14,データシート1!$A:$BT,MATCH("ab_"&amp;AQ$2,データシート1!$A$1:$BT$1,0),0)</f>
        <v>5.1451423837440018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19991.602500000001</v>
      </c>
      <c r="AI15" s="78">
        <f>VLOOKUP(年度マスタ!$K$4&amp;"_"&amp;$AG15,データシート1!$A:$BT,MATCH("ab_"&amp;AI$2,データシート1!$A$1:$BT$1,0),0)</f>
        <v>1725</v>
      </c>
      <c r="AJ15" s="78">
        <f>VLOOKUP(年度マスタ!$K$4&amp;"_"&amp;$AG15,データシート1!$A:$BT,MATCH("ab_"&amp;AJ$2,データシート1!$A$1:$BT$1,0),0)</f>
        <v>1106</v>
      </c>
      <c r="AK15" s="78">
        <f>VLOOKUP(年度マスタ!$K$4&amp;"_"&amp;$AG15,データシート1!$A:$BT,MATCH("ab_"&amp;AK$2,データシート1!$A$1:$BT$1,0),0)</f>
        <v>16795</v>
      </c>
      <c r="AL15" s="78">
        <f>VLOOKUP(年度マスタ!$K$4&amp;"_"&amp;$AG15,データシート1!$A:$BT,MATCH("ab_"&amp;AL$2,データシート1!$A$1:$BT$1,0),0)</f>
        <v>22362</v>
      </c>
      <c r="AM15" s="78">
        <f>VLOOKUP(年度マスタ!$K$4&amp;"_"&amp;$AG15,データシート1!$A:$BT,MATCH("ab_"&amp;AM$2,データシート1!$A$1:$BT$1,0),0)</f>
        <v>41848</v>
      </c>
      <c r="AN15" s="78">
        <f>VLOOKUP(年度マスタ!$K$4&amp;"_"&amp;$AG15,データシート1!$A:$BT,MATCH("ab_"&amp;AN$2,データシート1!$A$1:$BT$1,0),0)</f>
        <v>21047</v>
      </c>
      <c r="AO15" s="78">
        <f>VLOOKUP(年度マスタ!$K$4&amp;"_"&amp;$AG15,データシート1!$A:$BT,MATCH("ab_"&amp;AO$2,データシート1!$A$1:$BT$1,0),0)</f>
        <v>63159</v>
      </c>
      <c r="AP15" s="78">
        <f>VLOOKUP(年度マスタ!$K$4&amp;"_"&amp;$AG15,データシート1!$A:$BT,MATCH("ab_"&amp;AP$2,データシート1!$A$1:$BT$1,0),0)</f>
        <v>10275191.75</v>
      </c>
      <c r="AQ15" s="954">
        <f>VLOOKUP(年度マスタ!$K$4&amp;"_"&amp;$AG15,データシート1!$A:$BT,MATCH("ab_"&amp;AQ$2,データシート1!$A$1:$BT$1,0),0)</f>
        <v>6.1337488954300001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18856.411599999999</v>
      </c>
      <c r="AI16" s="78">
        <f>VLOOKUP(年度マスタ!$K$4&amp;"_"&amp;$AG16,データシート1!$A:$BT,MATCH("ab_"&amp;AI$2,データシート1!$A$1:$BT$1,0),0)</f>
        <v>1725</v>
      </c>
      <c r="AJ16" s="78">
        <f>VLOOKUP(年度マスタ!$K$4&amp;"_"&amp;$AG16,データシート1!$A:$BT,MATCH("ab_"&amp;AJ$2,データシート1!$A$1:$BT$1,0),0)</f>
        <v>1106</v>
      </c>
      <c r="AK16" s="78">
        <f>VLOOKUP(年度マスタ!$K$4&amp;"_"&amp;$AG16,データシート1!$A:$BT,MATCH("ab_"&amp;AK$2,データシート1!$A$1:$BT$1,0),0)</f>
        <v>16795</v>
      </c>
      <c r="AL16" s="78">
        <f>VLOOKUP(年度マスタ!$K$4&amp;"_"&amp;$AG16,データシート1!$A:$BT,MATCH("ab_"&amp;AL$2,データシート1!$A$1:$BT$1,0),0)</f>
        <v>22426</v>
      </c>
      <c r="AM16" s="78">
        <f>VLOOKUP(年度マスタ!$K$4&amp;"_"&amp;$AG16,データシート1!$A:$BT,MATCH("ab_"&amp;AM$2,データシート1!$A$1:$BT$1,0),0)</f>
        <v>41813</v>
      </c>
      <c r="AN16" s="78">
        <f>VLOOKUP(年度マスタ!$K$4&amp;"_"&amp;$AG16,データシート1!$A:$BT,MATCH("ab_"&amp;AN$2,データシート1!$A$1:$BT$1,0),0)</f>
        <v>20846</v>
      </c>
      <c r="AO16" s="78">
        <f>VLOOKUP(年度マスタ!$K$4&amp;"_"&amp;$AG16,データシート1!$A:$BT,MATCH("ab_"&amp;AO$2,データシート1!$A$1:$BT$1,0),0)</f>
        <v>62452</v>
      </c>
      <c r="AP16" s="78">
        <f>VLOOKUP(年度マスタ!$K$4&amp;"_"&amp;$AG16,データシート1!$A:$BT,MATCH("ab_"&amp;AP$2,データシート1!$A$1:$BT$1,0),0)</f>
        <v>10531010.25</v>
      </c>
      <c r="AQ16" s="954">
        <f>VLOOKUP(年度マスタ!$K$4&amp;"_"&amp;$AG16,データシート1!$A:$BT,MATCH("ab_"&amp;AQ$2,データシート1!$A$1:$BT$1,0),0)</f>
        <v>5.4045621955519998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17628.0458</v>
      </c>
      <c r="AI17" s="151">
        <f>VLOOKUP(年度マスタ!$K$4&amp;"_"&amp;$AG17,データシート1!$A:$BT,MATCH("ab_"&amp;AI$2,データシート1!$A$1:$BT$1,0),0)</f>
        <v>1725</v>
      </c>
      <c r="AJ17" s="151">
        <f>VLOOKUP(年度マスタ!$K$4&amp;"_"&amp;$AG17,データシート1!$A:$BT,MATCH("ab_"&amp;AJ$2,データシート1!$A$1:$BT$1,0),0)</f>
        <v>1106</v>
      </c>
      <c r="AK17" s="151">
        <f>VLOOKUP(年度マスタ!$K$4&amp;"_"&amp;$AG17,データシート1!$A:$BT,MATCH("ab_"&amp;AK$2,データシート1!$A$1:$BT$1,0),0)</f>
        <v>16795</v>
      </c>
      <c r="AL17" s="151">
        <f>VLOOKUP(年度マスタ!$K$4&amp;"_"&amp;$AG17,データシート1!$A:$BT,MATCH("ab_"&amp;AL$2,データシート1!$A$1:$BT$1,0),0)</f>
        <v>22540</v>
      </c>
      <c r="AM17" s="151">
        <f>VLOOKUP(年度マスタ!$K$4&amp;"_"&amp;$AG17,データシート1!$A:$BT,MATCH("ab_"&amp;AM$2,データシート1!$A$1:$BT$1,0),0)</f>
        <v>41468</v>
      </c>
      <c r="AN17" s="151">
        <f>VLOOKUP(年度マスタ!$K$4&amp;"_"&amp;$AG17,データシート1!$A:$BT,MATCH("ab_"&amp;AN$2,データシート1!$A$1:$BT$1,0),0)</f>
        <v>20105</v>
      </c>
      <c r="AO17" s="151">
        <f>VLOOKUP(年度マスタ!$K$4&amp;"_"&amp;$AG17,データシート1!$A:$BT,MATCH("ab_"&amp;AO$2,データシート1!$A$1:$BT$1,0),0)</f>
        <v>61860</v>
      </c>
      <c r="AP17" s="151">
        <f>VLOOKUP(年度マスタ!$K$4&amp;"_"&amp;$AG17,データシート1!$A:$BT,MATCH("ab_"&amp;AP$2,データシート1!$A$1:$BT$1,0),0)</f>
        <v>10383175</v>
      </c>
      <c r="AQ17" s="955">
        <f>VLOOKUP(年度マスタ!$K$4&amp;"_"&amp;$AG17,データシート1!$A:$BT,MATCH("ab_"&amp;AQ$2,データシート1!$A$1:$BT$1,0),0)</f>
        <v>6.7901534612142012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13715.124599999999</v>
      </c>
      <c r="AI18" s="78">
        <f>VLOOKUP(年度マスタ!$K$4&amp;"_"&amp;$AG18,データシート1!$A:$BT,MATCH("ab_"&amp;AI$2,データシート1!$A$1:$BT$1,0),0)</f>
        <v>1466</v>
      </c>
      <c r="AJ18" s="78">
        <f>VLOOKUP(年度マスタ!$K$4&amp;"_"&amp;$AG18,データシート1!$A:$BT,MATCH("ab_"&amp;AJ$2,データシート1!$A$1:$BT$1,0),0)</f>
        <v>1151</v>
      </c>
      <c r="AK18" s="78">
        <f>VLOOKUP(年度マスタ!$K$4&amp;"_"&amp;$AG18,データシート1!$A:$BT,MATCH("ab_"&amp;AK$2,データシート1!$A$1:$BT$1,0),0)</f>
        <v>16368</v>
      </c>
      <c r="AL18" s="78">
        <f>VLOOKUP(年度マスタ!$K$4&amp;"_"&amp;$AG18,データシート1!$A:$BT,MATCH("ab_"&amp;AL$2,データシート1!$A$1:$BT$1,0),0)</f>
        <v>22413</v>
      </c>
      <c r="AM18" s="78">
        <f>VLOOKUP(年度マスタ!$K$4&amp;"_"&amp;$AG18,データシート1!$A:$BT,MATCH("ab_"&amp;AM$2,データシート1!$A$1:$BT$1,0),0)</f>
        <v>41333</v>
      </c>
      <c r="AN18" s="78">
        <f>VLOOKUP(年度マスタ!$K$4&amp;"_"&amp;$AG18,データシート1!$A:$BT,MATCH("ab_"&amp;AN$2,データシート1!$A$1:$BT$1,0),0)</f>
        <v>19963</v>
      </c>
      <c r="AO18" s="78">
        <f>VLOOKUP(年度マスタ!$K$4&amp;"_"&amp;$AG18,データシート1!$A:$BT,MATCH("ab_"&amp;AO$2,データシート1!$A$1:$BT$1,0),0)</f>
        <v>60895</v>
      </c>
      <c r="AP18" s="78">
        <f>VLOOKUP(年度マスタ!$K$4&amp;"_"&amp;$AG18,データシート1!$A:$BT,MATCH("ab_"&amp;AP$2,データシート1!$A$1:$BT$1,0),0)</f>
        <v>8964040.2499999981</v>
      </c>
      <c r="AQ18" s="954">
        <f>VLOOKUP(年度マスタ!$K$4&amp;"_"&amp;$AG18,データシート1!$A:$BT,MATCH("ab_"&amp;AQ$2,データシート1!$A$1:$BT$1,0),0)</f>
        <v>4.720206139663599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17910.826000000001</v>
      </c>
      <c r="AI19" s="78">
        <f>VLOOKUP(年度マスタ!$K$4&amp;"_"&amp;$AG19,データシート1!$A:$BT,MATCH("ab_"&amp;AI$2,データシート1!$A$1:$BT$1,0),0)</f>
        <v>1466</v>
      </c>
      <c r="AJ19" s="78">
        <f>VLOOKUP(年度マスタ!$K$4&amp;"_"&amp;$AG19,データシート1!$A:$BT,MATCH("ab_"&amp;AJ$2,データシート1!$A$1:$BT$1,0),0)</f>
        <v>1151</v>
      </c>
      <c r="AK19" s="78">
        <f>VLOOKUP(年度マスタ!$K$4&amp;"_"&amp;$AG19,データシート1!$A:$BT,MATCH("ab_"&amp;AK$2,データシート1!$A$1:$BT$1,0),0)</f>
        <v>16368</v>
      </c>
      <c r="AL19" s="78">
        <f>VLOOKUP(年度マスタ!$K$4&amp;"_"&amp;$AG19,データシート1!$A:$BT,MATCH("ab_"&amp;AL$2,データシート1!$A$1:$BT$1,0),0)</f>
        <v>22417</v>
      </c>
      <c r="AM19" s="78">
        <f>VLOOKUP(年度マスタ!$K$4&amp;"_"&amp;$AG19,データシート1!$A:$BT,MATCH("ab_"&amp;AM$2,データシート1!$A$1:$BT$1,0),0)</f>
        <v>40892</v>
      </c>
      <c r="AN19" s="78">
        <f>VLOOKUP(年度マスタ!$K$4&amp;"_"&amp;$AG19,データシート1!$A:$BT,MATCH("ab_"&amp;AN$2,データシート1!$A$1:$BT$1,0),0)</f>
        <v>19873</v>
      </c>
      <c r="AO19" s="78">
        <f>VLOOKUP(年度マスタ!$K$4&amp;"_"&amp;$AG19,データシート1!$A:$BT,MATCH("ab_"&amp;AO$2,データシート1!$A$1:$BT$1,0),0)</f>
        <v>60082</v>
      </c>
      <c r="AP19" s="78">
        <f>VLOOKUP(年度マスタ!$K$4&amp;"_"&amp;$AG19,データシート1!$A:$BT,MATCH("ab_"&amp;AP$2,データシート1!$A$1:$BT$1,0),0)</f>
        <v>8884956.7499999981</v>
      </c>
      <c r="AQ19" s="954">
        <f>VLOOKUP(年度マスタ!$K$4&amp;"_"&amp;$AG19,データシート1!$A:$BT,MATCH("ab_"&amp;AQ$2,データシート1!$A$1:$BT$1,0),0)</f>
        <v>6.0840222480000001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21136.264200000001</v>
      </c>
      <c r="AI20" s="78">
        <f>VLOOKUP(年度マスタ!$K$4&amp;"_"&amp;$AG20,データシート1!$A:$BT,MATCH("ab_"&amp;AI$2,データシート1!$A$1:$BT$1,0),0)</f>
        <v>1466</v>
      </c>
      <c r="AJ20" s="78">
        <f>VLOOKUP(年度マスタ!$K$4&amp;"_"&amp;$AG20,データシート1!$A:$BT,MATCH("ab_"&amp;AJ$2,データシート1!$A$1:$BT$1,0),0)</f>
        <v>1151</v>
      </c>
      <c r="AK20" s="78">
        <f>VLOOKUP(年度マスタ!$K$4&amp;"_"&amp;$AG20,データシート1!$A:$BT,MATCH("ab_"&amp;AK$2,データシート1!$A$1:$BT$1,0),0)</f>
        <v>16368</v>
      </c>
      <c r="AL20" s="78">
        <f>VLOOKUP(年度マスタ!$K$4&amp;"_"&amp;$AG20,データシート1!$A:$BT,MATCH("ab_"&amp;AL$2,データシート1!$A$1:$BT$1,0),0)</f>
        <v>22831</v>
      </c>
      <c r="AM20" s="78">
        <f>VLOOKUP(年度マスタ!$K$4&amp;"_"&amp;$AG20,データシート1!$A:$BT,MATCH("ab_"&amp;AM$2,データシート1!$A$1:$BT$1,0),0)</f>
        <v>40770</v>
      </c>
      <c r="AN20" s="78">
        <f>VLOOKUP(年度マスタ!$K$4&amp;"_"&amp;$AG20,データシート1!$A:$BT,MATCH("ab_"&amp;AN$2,データシート1!$A$1:$BT$1,0),0)</f>
        <v>19813</v>
      </c>
      <c r="AO20" s="78">
        <f>VLOOKUP(年度マスタ!$K$4&amp;"_"&amp;$AG20,データシート1!$A:$BT,MATCH("ab_"&amp;AO$2,データシート1!$A$1:$BT$1,0),0)</f>
        <v>59596</v>
      </c>
      <c r="AP20" s="78">
        <f>VLOOKUP(年度マスタ!$K$4&amp;"_"&amp;$AG20,データシート1!$A:$BT,MATCH("ab_"&amp;AP$2,データシート1!$A$1:$BT$1,0),0)</f>
        <v>9691747.7499999981</v>
      </c>
      <c r="AQ20" s="954">
        <f>VLOOKUP(年度マスタ!$K$4&amp;"_"&amp;$AG20,データシート1!$A:$BT,MATCH("ab_"&amp;AQ$2,データシート1!$A$1:$BT$1,0),0)</f>
        <v>5.4676439115469799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732.20299999999997</v>
      </c>
      <c r="BE13" s="70" t="str">
        <f>年度マスタ!K4</f>
        <v>23231</v>
      </c>
      <c r="BF13" s="70" t="str">
        <f>年度マスタ!K4</f>
        <v>23231</v>
      </c>
      <c r="BG13" s="70" t="str">
        <f>年度マスタ!K4</f>
        <v>23231</v>
      </c>
      <c r="BH13" s="278" t="s">
        <v>195</v>
      </c>
      <c r="BI13" s="278" t="s">
        <v>195</v>
      </c>
      <c r="BJ13" s="278" t="s">
        <v>195</v>
      </c>
      <c r="BK13" s="278" t="str">
        <f>年度マスタ!K4</f>
        <v>23231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732.20299999999997</v>
      </c>
      <c r="AY14" s="70"/>
      <c r="BE14" s="70" t="str">
        <f>AP2</f>
        <v>田原市</v>
      </c>
      <c r="BF14" s="70" t="str">
        <f>AP2</f>
        <v>田原市</v>
      </c>
      <c r="BG14" s="70" t="str">
        <f>AP2</f>
        <v>田原市</v>
      </c>
      <c r="BH14" s="70" t="s">
        <v>205</v>
      </c>
      <c r="BI14" s="70" t="s">
        <v>205</v>
      </c>
      <c r="BJ14" s="70" t="s">
        <v>205</v>
      </c>
      <c r="BK14" s="70" t="str">
        <f>AP2</f>
        <v>田原市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3.7410000000000001</v>
      </c>
      <c r="AY17" s="165">
        <f>AX17</f>
        <v>3.7410000000000001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34.197000000000003</v>
      </c>
      <c r="BG17" s="952">
        <f t="shared" ref="BG17:BG39" si="2">BF17/BE17</f>
        <v>17.098500000000001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0.2955559098443537</v>
      </c>
    </row>
    <row r="18" spans="2:63" ht="15.95" customHeight="1">
      <c r="B18" s="272"/>
      <c r="C18" s="257"/>
      <c r="D18" s="13"/>
      <c r="E18" s="166"/>
      <c r="F18" s="166"/>
      <c r="G18" s="13"/>
      <c r="H18" s="13"/>
      <c r="I18" s="13"/>
      <c r="N18" s="21"/>
      <c r="Z18" s="273"/>
      <c r="AB18" s="272"/>
      <c r="AD18" s="13"/>
      <c r="AQ18" s="273"/>
      <c r="AV18" s="276"/>
      <c r="AW18" s="277" t="s">
        <v>277</v>
      </c>
      <c r="AX18" s="165">
        <f t="shared" si="0"/>
        <v>18.091999999999999</v>
      </c>
      <c r="AY18" s="165">
        <f>AX18</f>
        <v>18.091999999999999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427.62299999999999</v>
      </c>
      <c r="BG20" s="952">
        <f t="shared" si="2"/>
        <v>427.62299999999999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1.1811817289068738</v>
      </c>
    </row>
    <row r="21" spans="2:63" ht="15.95" customHeight="1" thickTop="1" thickBot="1">
      <c r="B21" s="283"/>
      <c r="C21" s="407" t="s">
        <v>204</v>
      </c>
      <c r="D21" s="522"/>
      <c r="E21" s="522"/>
      <c r="F21" s="877">
        <f>SUM(F22,F26,F27,F28)</f>
        <v>778.42799999999988</v>
      </c>
      <c r="G21" s="877">
        <f t="shared" ref="G21:O21" si="5">SUM(G22,G26,G27,G28)</f>
        <v>840.02699999999993</v>
      </c>
      <c r="H21" s="877">
        <f t="shared" si="5"/>
        <v>887.76400000000001</v>
      </c>
      <c r="I21" s="877">
        <f t="shared" si="5"/>
        <v>948.38100000000009</v>
      </c>
      <c r="J21" s="877">
        <f t="shared" si="5"/>
        <v>932.85399999999993</v>
      </c>
      <c r="K21" s="877">
        <f t="shared" si="5"/>
        <v>936.85800000000006</v>
      </c>
      <c r="L21" s="877">
        <f t="shared" si="5"/>
        <v>934.346</v>
      </c>
      <c r="M21" s="877">
        <f t="shared" si="5"/>
        <v>994.29699999999991</v>
      </c>
      <c r="N21" s="877">
        <f t="shared" si="5"/>
        <v>807.69200000000001</v>
      </c>
      <c r="O21" s="877">
        <f t="shared" si="5"/>
        <v>737.37199999999996</v>
      </c>
      <c r="P21" s="878">
        <f>SUM(P22,P26,P27,P28)</f>
        <v>754.03599999999994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4.9379999999999997</v>
      </c>
      <c r="BG21" s="952">
        <f t="shared" si="2"/>
        <v>4.9379999999999997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0.57118379361845861</v>
      </c>
    </row>
    <row r="22" spans="2:63" ht="15.95" customHeight="1" thickBot="1">
      <c r="B22" s="285"/>
      <c r="C22" s="522"/>
      <c r="D22" s="408" t="s">
        <v>114</v>
      </c>
      <c r="E22" s="409"/>
      <c r="F22" s="879">
        <f>SUM(F23:F25)</f>
        <v>619.44899999999996</v>
      </c>
      <c r="G22" s="879">
        <f t="shared" ref="G22:P22" si="6">SUM(G23:G25)</f>
        <v>694.08699999999999</v>
      </c>
      <c r="H22" s="879">
        <f t="shared" si="6"/>
        <v>764.476</v>
      </c>
      <c r="I22" s="879">
        <f t="shared" si="6"/>
        <v>832.83</v>
      </c>
      <c r="J22" s="879">
        <f t="shared" si="6"/>
        <v>829.048</v>
      </c>
      <c r="K22" s="879">
        <f t="shared" si="6"/>
        <v>830.35599999999999</v>
      </c>
      <c r="L22" s="879">
        <f t="shared" si="6"/>
        <v>823.74</v>
      </c>
      <c r="M22" s="879">
        <f t="shared" si="6"/>
        <v>944.50199999999995</v>
      </c>
      <c r="N22" s="879">
        <f t="shared" si="6"/>
        <v>749.976</v>
      </c>
      <c r="O22" s="879">
        <f t="shared" si="6"/>
        <v>710.41300000000001</v>
      </c>
      <c r="P22" s="880">
        <f t="shared" si="6"/>
        <v>732.20299999999997</v>
      </c>
      <c r="Z22" s="273"/>
      <c r="AB22" s="272"/>
      <c r="AC22" s="521" t="s">
        <v>286</v>
      </c>
      <c r="AP22" s="16" t="s">
        <v>287</v>
      </c>
      <c r="AQ22" s="273"/>
      <c r="AV22" s="70" t="str">
        <f>AW22</f>
        <v>エネルギー起源CO2</v>
      </c>
      <c r="AW22" s="70" t="str">
        <f>D56</f>
        <v>エネルギー起源CO2</v>
      </c>
      <c r="AX22" s="165">
        <f>P56</f>
        <v>748.28200000000004</v>
      </c>
      <c r="AY22" s="165">
        <f>AX22</f>
        <v>748.28200000000004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619.44899999999996</v>
      </c>
      <c r="G23" s="881">
        <f>IFERROR(VLOOKUP(年度マスタ!$K$4&amp;"_"&amp;G$20,データシート1!$A:$BU,MATCH("ba_"&amp;$E23,データシート1!$A$1:$BU$1,0),0),0)</f>
        <v>694.08699999999999</v>
      </c>
      <c r="H23" s="881">
        <f>IFERROR(VLOOKUP(年度マスタ!$K$4&amp;"_"&amp;H$20,データシート1!$A:$BU,MATCH("ba_"&amp;$E23,データシート1!$A$1:$BU$1,0),0),0)</f>
        <v>764.476</v>
      </c>
      <c r="I23" s="881">
        <f>IFERROR(VLOOKUP(年度マスタ!$K$4&amp;"_"&amp;I$20,データシート1!$A:$BU,MATCH("ba_"&amp;$E23,データシート1!$A$1:$BU$1,0),0),0)</f>
        <v>832.83</v>
      </c>
      <c r="J23" s="881">
        <f>IFERROR(VLOOKUP(年度マスタ!$K$4&amp;"_"&amp;J$20,データシート1!$A:$BU,MATCH("ba_"&amp;$E23,データシート1!$A$1:$BU$1,0),0),0)</f>
        <v>829.048</v>
      </c>
      <c r="K23" s="881">
        <f>IFERROR(VLOOKUP(年度マスタ!$K$4&amp;"_"&amp;K$20,データシート1!$A:$BU,MATCH("ba_"&amp;$E23,データシート1!$A$1:$BU$1,0),0),0)</f>
        <v>830.35599999999999</v>
      </c>
      <c r="L23" s="881">
        <f>IFERROR(VLOOKUP(年度マスタ!$K$4&amp;"_"&amp;L$20,データシート1!$A:$BU,MATCH("ba_"&amp;$E23,データシート1!$A$1:$BU$1,0),0),0)</f>
        <v>823.74</v>
      </c>
      <c r="M23" s="881">
        <f>IFERROR(VLOOKUP(年度マスタ!$K$4&amp;"_"&amp;M$20,データシート1!$A:$BU,MATCH("ba_"&amp;$E23,データシート1!$A$1:$BU$1,0),0),0)</f>
        <v>944.50199999999995</v>
      </c>
      <c r="N23" s="881">
        <f>IFERROR(VLOOKUP(年度マスタ!$K$4&amp;"_"&amp;N$20,データシート1!$A:$BU,MATCH("ba_"&amp;$E23,データシート1!$A$1:$BU$1,0),0),0)</f>
        <v>749.976</v>
      </c>
      <c r="O23" s="881">
        <f>IFERROR(VLOOKUP(年度マスタ!$K$4&amp;"_"&amp;O$20,データシート1!$A:$BU,MATCH("ba_"&amp;$E23,データシート1!$A$1:$BU$1,0),0),0)</f>
        <v>710.41300000000001</v>
      </c>
      <c r="P23" s="882">
        <f>IFERROR(VLOOKUP(年度マスタ!$K$4&amp;"_"&amp;P$20,データシート1!$A:$BU,MATCH("ba_"&amp;$E23,データシート1!$A$1:$BU$1,0),0),0)</f>
        <v>732.20299999999997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5.7539999999999996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1563.4938495558399</v>
      </c>
      <c r="AG24" s="877">
        <f t="shared" ref="AG24:AP24" si="11">AG25+AG29</f>
        <v>1780.596399499394</v>
      </c>
      <c r="AH24" s="877">
        <f t="shared" si="11"/>
        <v>1821.1547901669849</v>
      </c>
      <c r="AI24" s="877">
        <f t="shared" si="11"/>
        <v>1804.8019999848875</v>
      </c>
      <c r="AJ24" s="877">
        <f t="shared" si="11"/>
        <v>1569.9598736961655</v>
      </c>
      <c r="AK24" s="877">
        <f t="shared" si="11"/>
        <v>1500.0753936421936</v>
      </c>
      <c r="AL24" s="877">
        <f t="shared" si="11"/>
        <v>1564.9211302858719</v>
      </c>
      <c r="AM24" s="877">
        <f t="shared" si="11"/>
        <v>1423.3635152138911</v>
      </c>
      <c r="AN24" s="877">
        <f t="shared" si="11"/>
        <v>1281.8292229493679</v>
      </c>
      <c r="AO24" s="877">
        <f t="shared" si="11"/>
        <v>1030.3981380406976</v>
      </c>
      <c r="AP24" s="878">
        <f t="shared" si="11"/>
        <v>1256.2266774844595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1480.8726894937261</v>
      </c>
      <c r="AG25" s="879">
        <f>①CO2排出量の現状把握!AA35</f>
        <v>1693.3103868013104</v>
      </c>
      <c r="AH25" s="879">
        <f>①CO2排出量の現状把握!AB35</f>
        <v>1734.2558398078552</v>
      </c>
      <c r="AI25" s="879">
        <f>①CO2排出量の現状把握!AC35</f>
        <v>1726.5727858860575</v>
      </c>
      <c r="AJ25" s="879">
        <f>①CO2排出量の現状把握!AD35</f>
        <v>1495.3882416377839</v>
      </c>
      <c r="AK25" s="879">
        <f>①CO2排出量の現状把握!AE35</f>
        <v>1435.3811849975862</v>
      </c>
      <c r="AL25" s="879">
        <f>①CO2排出量の現状把握!AF35</f>
        <v>1500.8073049444733</v>
      </c>
      <c r="AM25" s="879">
        <f>①CO2排出量の現状把握!AG35</f>
        <v>1358.2522177923524</v>
      </c>
      <c r="AN25" s="879">
        <f>①CO2排出量の現状把握!AH35</f>
        <v>1219.7613731356478</v>
      </c>
      <c r="AO25" s="879">
        <f>①CO2排出量の現状把握!AI35</f>
        <v>976.85095003759773</v>
      </c>
      <c r="AP25" s="880">
        <f>①CO2排出量の現状把握!AJ35</f>
        <v>1195.6221616834412</v>
      </c>
      <c r="AQ25" s="273"/>
      <c r="AV25" s="70" t="str">
        <f>AW25</f>
        <v>廃棄物原燃料以外</v>
      </c>
      <c r="AW25" s="70" t="str">
        <f>E59</f>
        <v>廃棄物原燃料以外</v>
      </c>
      <c r="AX25" s="287">
        <f t="shared" si="12"/>
        <v>5.7539999999999996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7.9329999999999998</v>
      </c>
      <c r="G26" s="879">
        <f>IFERROR(VLOOKUP(年度マスタ!$K$4&amp;"_"&amp;G$20,データシート1!$A:$BU,MATCH("ba_"&amp;$D26,データシート1!$A$1:$BU$1,0),0),0)</f>
        <v>7.3289999999999997</v>
      </c>
      <c r="H26" s="879">
        <f>IFERROR(VLOOKUP(年度マスタ!$K$4&amp;"_"&amp;H$20,データシート1!$A:$BU,MATCH("ba_"&amp;$D26,データシート1!$A$1:$BU$1,0),0),0)</f>
        <v>7.8540000000000001</v>
      </c>
      <c r="I26" s="879">
        <f>IFERROR(VLOOKUP(年度マスタ!$K$4&amp;"_"&amp;I$20,データシート1!$A:$BU,MATCH("ba_"&amp;$D26,データシート1!$A$1:$BU$1,0),0),0)</f>
        <v>7.58</v>
      </c>
      <c r="J26" s="879">
        <f>IFERROR(VLOOKUP(年度マスタ!$K$4&amp;"_"&amp;J$20,データシート1!$A:$BU,MATCH("ba_"&amp;$D26,データシート1!$A$1:$BU$1,0),0),0)</f>
        <v>7.3290000000000006</v>
      </c>
      <c r="K26" s="879">
        <f>IFERROR(VLOOKUP(年度マスタ!$K$4&amp;"_"&amp;K$20,データシート1!$A:$BU,MATCH("ba_"&amp;$D26,データシート1!$A$1:$BU$1,0),0),0)</f>
        <v>7.33</v>
      </c>
      <c r="L26" s="879">
        <f>IFERROR(VLOOKUP(年度マスタ!$K$4&amp;"_"&amp;L$20,データシート1!$A:$BU,MATCH("ba_"&amp;$D26,データシート1!$A$1:$BU$1,0),0),0)</f>
        <v>7.4639999999999995</v>
      </c>
      <c r="M26" s="879">
        <f>IFERROR(VLOOKUP(年度マスタ!$K$4&amp;"_"&amp;M$20,データシート1!$A:$BU,MATCH("ba_"&amp;$D26,データシート1!$A$1:$BU$1,0),0),0)</f>
        <v>7.2039999999999997</v>
      </c>
      <c r="N26" s="879">
        <f>IFERROR(VLOOKUP(年度マスタ!$K$4&amp;"_"&amp;N$20,データシート1!$A:$BU,MATCH("ba_"&amp;$D26,データシート1!$A$1:$BU$1,0),0),0)</f>
        <v>4.0279999999999996</v>
      </c>
      <c r="O26" s="879">
        <f>IFERROR(VLOOKUP(年度マスタ!$K$4&amp;"_"&amp;O$20,データシート1!$A:$BU,MATCH("ba_"&amp;$D26,データシート1!$A$1:$BU$1,0),0),0)</f>
        <v>3.8519999999999999</v>
      </c>
      <c r="P26" s="880">
        <f>IFERROR(VLOOKUP(年度マスタ!$K$4&amp;"_"&amp;P$20,データシート1!$A:$BU,MATCH("ba_"&amp;$D26,データシート1!$A$1:$BU$1,0),0),0)</f>
        <v>3.7410000000000001</v>
      </c>
      <c r="Z26" s="273"/>
      <c r="AB26" s="272"/>
      <c r="AC26" s="522"/>
      <c r="AD26" s="410"/>
      <c r="AE26" s="409" t="s">
        <v>184</v>
      </c>
      <c r="AF26" s="881">
        <f>①CO2排出量の現状把握!Z36</f>
        <v>1430.498076691161</v>
      </c>
      <c r="AG26" s="881">
        <f>①CO2排出量の現状把握!AA36</f>
        <v>1644.644207307146</v>
      </c>
      <c r="AH26" s="881">
        <f>①CO2排出量の現状把握!AB36</f>
        <v>1689.681294234462</v>
      </c>
      <c r="AI26" s="881">
        <f>①CO2排出量の現状把握!AC36</f>
        <v>1670.29153019821</v>
      </c>
      <c r="AJ26" s="881">
        <f>①CO2排出量の現状把握!AD36</f>
        <v>1429.9800420969391</v>
      </c>
      <c r="AK26" s="881">
        <f>①CO2排出量の現状把握!AE36</f>
        <v>1366.3086929878932</v>
      </c>
      <c r="AL26" s="881">
        <f>①CO2排出量の現状把握!AF36</f>
        <v>1436.2361572950283</v>
      </c>
      <c r="AM26" s="881">
        <f>①CO2排出量の現状把握!AG36</f>
        <v>1298.1128214525147</v>
      </c>
      <c r="AN26" s="881">
        <f>①CO2排出量の現状把握!AH36</f>
        <v>1159.6573159529619</v>
      </c>
      <c r="AO26" s="881">
        <f>①CO2排出量の現状把握!AI36</f>
        <v>920.40420330508334</v>
      </c>
      <c r="AP26" s="882">
        <f>①CO2排出量の現状把握!AJ36</f>
        <v>1141.3168491678507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151.04599999999999</v>
      </c>
      <c r="G27" s="879">
        <f>IFERROR(VLOOKUP(年度マスタ!$K$4&amp;"_"&amp;G$20,データシート1!$A:$BU,MATCH("ba_"&amp;$D27,データシート1!$A$1:$BU$1,0),0),0)</f>
        <v>138.61099999999999</v>
      </c>
      <c r="H27" s="879">
        <f>IFERROR(VLOOKUP(年度マスタ!$K$4&amp;"_"&amp;H$20,データシート1!$A:$BU,MATCH("ba_"&amp;$D27,データシート1!$A$1:$BU$1,0),0),0)</f>
        <v>115.434</v>
      </c>
      <c r="I27" s="879">
        <f>IFERROR(VLOOKUP(年度マスタ!$K$4&amp;"_"&amp;I$20,データシート1!$A:$BU,MATCH("ba_"&amp;$D27,データシート1!$A$1:$BU$1,0),0),0)</f>
        <v>107.971</v>
      </c>
      <c r="J27" s="879">
        <f>IFERROR(VLOOKUP(年度マスタ!$K$4&amp;"_"&amp;J$20,データシート1!$A:$BU,MATCH("ba_"&amp;$D27,データシート1!$A$1:$BU$1,0),0),0)</f>
        <v>96.477000000000004</v>
      </c>
      <c r="K27" s="879">
        <f>IFERROR(VLOOKUP(年度マスタ!$K$4&amp;"_"&amp;K$20,データシート1!$A:$BU,MATCH("ba_"&amp;$D27,データシート1!$A$1:$BU$1,0),0),0)</f>
        <v>99.171999999999997</v>
      </c>
      <c r="L27" s="879">
        <f>IFERROR(VLOOKUP(年度マスタ!$K$4&amp;"_"&amp;L$20,データシート1!$A:$BU,MATCH("ba_"&amp;$D27,データシート1!$A$1:$BU$1,0),0),0)</f>
        <v>103.142</v>
      </c>
      <c r="M27" s="879">
        <f>IFERROR(VLOOKUP(年度マスタ!$K$4&amp;"_"&amp;M$20,データシート1!$A:$BU,MATCH("ba_"&amp;$D27,データシート1!$A$1:$BU$1,0),0),0)</f>
        <v>42.591000000000001</v>
      </c>
      <c r="N27" s="879">
        <f>IFERROR(VLOOKUP(年度マスタ!$K$4&amp;"_"&amp;N$20,データシート1!$A:$BU,MATCH("ba_"&amp;$D27,データシート1!$A$1:$BU$1,0),0),0)</f>
        <v>53.688000000000002</v>
      </c>
      <c r="O27" s="879">
        <f>IFERROR(VLOOKUP(年度マスタ!$K$4&amp;"_"&amp;O$20,データシート1!$A:$BU,MATCH("ba_"&amp;$D27,データシート1!$A$1:$BU$1,0),0),0)</f>
        <v>23.106999999999999</v>
      </c>
      <c r="P27" s="880">
        <f>IFERROR(VLOOKUP(年度マスタ!$K$4&amp;"_"&amp;P$20,データシート1!$A:$BU,MATCH("ba_"&amp;$D27,データシート1!$A$1:$BU$1,0),0),0)</f>
        <v>18.091999999999999</v>
      </c>
      <c r="Z27" s="273"/>
      <c r="AB27" s="272"/>
      <c r="AC27" s="522"/>
      <c r="AD27" s="410"/>
      <c r="AE27" s="409" t="s">
        <v>194</v>
      </c>
      <c r="AF27" s="881">
        <f>①CO2排出量の現状把握!Z37</f>
        <v>5.0688733386044458</v>
      </c>
      <c r="AG27" s="881">
        <f>①CO2排出量の現状把握!AA37</f>
        <v>4.5330855838204798</v>
      </c>
      <c r="AH27" s="881">
        <f>①CO2排出量の現状把握!AB37</f>
        <v>3.8521299866627841</v>
      </c>
      <c r="AI27" s="881">
        <f>①CO2排出量の現状把握!AC37</f>
        <v>3.5647701953753872</v>
      </c>
      <c r="AJ27" s="881">
        <f>①CO2排出量の現状把握!AD37</f>
        <v>3.4565481201182231</v>
      </c>
      <c r="AK27" s="881">
        <f>①CO2排出量の現状把握!AE37</f>
        <v>3.4786314350094258</v>
      </c>
      <c r="AL27" s="881">
        <f>①CO2排出量の現状把握!AF37</f>
        <v>3.5515343477298762</v>
      </c>
      <c r="AM27" s="881">
        <f>①CO2排出量の現状把握!AG37</f>
        <v>3.3157127717263983</v>
      </c>
      <c r="AN27" s="881">
        <f>①CO2排出量の現状把握!AH37</f>
        <v>2.9749463199476578</v>
      </c>
      <c r="AO27" s="881">
        <f>①CO2排出量の現状把握!AI37</f>
        <v>2.711770259681852</v>
      </c>
      <c r="AP27" s="882">
        <f>①CO2排出量の現状把握!AJ37</f>
        <v>3.0727156505513533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2.8929999999999998</v>
      </c>
      <c r="BG27" s="952">
        <f t="shared" si="2"/>
        <v>2.8929999999999998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0.333560284197573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45.305739463960741</v>
      </c>
      <c r="AG28" s="881">
        <f>①CO2排出量の現状把握!AA38</f>
        <v>44.133093910344023</v>
      </c>
      <c r="AH28" s="881">
        <f>①CO2排出量の現状把握!AB38</f>
        <v>40.722415586730342</v>
      </c>
      <c r="AI28" s="881">
        <f>①CO2排出量の現状把握!AC38</f>
        <v>52.716485492472138</v>
      </c>
      <c r="AJ28" s="881">
        <f>①CO2排出量の現状把握!AD38</f>
        <v>61.951651420726677</v>
      </c>
      <c r="AK28" s="881">
        <f>①CO2排出量の現状把握!AE38</f>
        <v>65.593860574683461</v>
      </c>
      <c r="AL28" s="881">
        <f>①CO2排出量の現状把握!AF38</f>
        <v>61.019613301715367</v>
      </c>
      <c r="AM28" s="881">
        <f>①CO2排出量の現状把握!AG38</f>
        <v>56.823683568111285</v>
      </c>
      <c r="AN28" s="881">
        <f>①CO2排出量の現状把握!AH38</f>
        <v>57.129110862738358</v>
      </c>
      <c r="AO28" s="881">
        <f>①CO2排出量の現状把握!AI38</f>
        <v>53.734976472832543</v>
      </c>
      <c r="AP28" s="882">
        <f>①CO2排出量の現状把握!AJ38</f>
        <v>51.232596865039213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82.621160062113844</v>
      </c>
      <c r="AG29" s="883">
        <f>①CO2排出量の現状把握!AA39</f>
        <v>87.286012698083496</v>
      </c>
      <c r="AH29" s="883">
        <f>①CO2排出量の現状把握!AB39</f>
        <v>86.898950359129657</v>
      </c>
      <c r="AI29" s="883">
        <f>①CO2排出量の現状把握!AC39</f>
        <v>78.229214098829871</v>
      </c>
      <c r="AJ29" s="883">
        <f>①CO2排出量の現状把握!AD39</f>
        <v>74.571632058381496</v>
      </c>
      <c r="AK29" s="883">
        <f>①CO2排出量の現状把握!AE39</f>
        <v>64.6942086446074</v>
      </c>
      <c r="AL29" s="883">
        <f>①CO2排出量の現状把握!AF39</f>
        <v>64.113825341398424</v>
      </c>
      <c r="AM29" s="883">
        <f>①CO2排出量の現状把握!AG39</f>
        <v>65.111297421538623</v>
      </c>
      <c r="AN29" s="883">
        <f>①CO2排出量の現状把握!AH39</f>
        <v>62.067849813720237</v>
      </c>
      <c r="AO29" s="883">
        <f>①CO2排出量の現状把握!AI39</f>
        <v>53.54718800309994</v>
      </c>
      <c r="AP29" s="884">
        <f>①CO2排出量の現状把握!AJ39</f>
        <v>60.604515801018366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8.6649999999999991</v>
      </c>
      <c r="BG30" s="952">
        <f t="shared" si="2"/>
        <v>8.6649999999999991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0.31741207478419525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0.40126924719162005</v>
      </c>
      <c r="AG32" s="461">
        <f t="shared" si="16"/>
        <v>0.39392194671246084</v>
      </c>
      <c r="AH32" s="461">
        <f t="shared" si="16"/>
        <v>0.42408805894483231</v>
      </c>
      <c r="AI32" s="461">
        <f t="shared" si="16"/>
        <v>0.46565218788932927</v>
      </c>
      <c r="AJ32" s="461">
        <f t="shared" si="16"/>
        <v>0.53273781961758859</v>
      </c>
      <c r="AK32" s="461">
        <f t="shared" si="16"/>
        <v>0.55842926532251991</v>
      </c>
      <c r="AL32" s="461">
        <f t="shared" si="16"/>
        <v>0.53114753447552976</v>
      </c>
      <c r="AM32" s="461">
        <f t="shared" si="16"/>
        <v>0.66863172325797993</v>
      </c>
      <c r="AN32" s="461">
        <f t="shared" si="16"/>
        <v>0.58822500415859458</v>
      </c>
      <c r="AO32" s="461">
        <f t="shared" si="16"/>
        <v>0.69319321690368652</v>
      </c>
      <c r="AP32" s="461">
        <f t="shared" si="16"/>
        <v>0.585836945823899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0.4182999689269537</v>
      </c>
      <c r="AG33" s="458">
        <f t="shared" ref="AG33:AP33" si="17">IFERROR(IF(G22/AG25&gt;1,1,G22/AG25),0)</f>
        <v>0.40989945222691337</v>
      </c>
      <c r="AH33" s="458">
        <f t="shared" si="17"/>
        <v>0.44080924074310696</v>
      </c>
      <c r="AI33" s="458">
        <f t="shared" si="17"/>
        <v>0.4823602032929073</v>
      </c>
      <c r="AJ33" s="458">
        <f t="shared" si="17"/>
        <v>0.55440318234146835</v>
      </c>
      <c r="AK33" s="458">
        <f t="shared" si="17"/>
        <v>0.57849162903817519</v>
      </c>
      <c r="AL33" s="458">
        <f t="shared" si="17"/>
        <v>0.54886459926344555</v>
      </c>
      <c r="AM33" s="458">
        <f t="shared" si="17"/>
        <v>0.69538042171221692</v>
      </c>
      <c r="AN33" s="458">
        <f>IFERROR(IF(N22/AN25&gt;1,1,N22/AN25),0)</f>
        <v>0.61485468921845943</v>
      </c>
      <c r="AO33" s="458">
        <f t="shared" si="17"/>
        <v>0.7272481026636225</v>
      </c>
      <c r="AP33" s="458">
        <f t="shared" si="17"/>
        <v>0.61240333565668859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0.43303029210135496</v>
      </c>
      <c r="AG34" s="459">
        <f t="shared" ref="AG34:AP36" si="18">IFERROR(IF(G23/AG26&gt;1,1,G23/AG26),0)</f>
        <v>0.4220286654804577</v>
      </c>
      <c r="AH34" s="459">
        <f t="shared" si="18"/>
        <v>0.45243798496707538</v>
      </c>
      <c r="AI34" s="459">
        <f t="shared" si="18"/>
        <v>0.49861355634196974</v>
      </c>
      <c r="AJ34" s="459">
        <f t="shared" si="18"/>
        <v>0.57976193764513984</v>
      </c>
      <c r="AK34" s="459">
        <f t="shared" si="18"/>
        <v>0.60773674665287203</v>
      </c>
      <c r="AL34" s="459">
        <f t="shared" si="18"/>
        <v>0.57354077587867691</v>
      </c>
      <c r="AM34" s="459">
        <f t="shared" si="18"/>
        <v>0.72759623384903915</v>
      </c>
      <c r="AN34" s="459">
        <f t="shared" si="18"/>
        <v>0.64672208736397141</v>
      </c>
      <c r="AO34" s="459">
        <f t="shared" si="18"/>
        <v>0.77184893055570036</v>
      </c>
      <c r="AP34" s="459">
        <f t="shared" si="18"/>
        <v>0.64154226806855508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9.6016565175749677E-2</v>
      </c>
      <c r="AG37" s="460">
        <f t="shared" ref="AG37:AP37" si="21">IFERROR(IF(G26/AG29&gt;1,1,G26/AG29),0)</f>
        <v>8.3965343053881064E-2</v>
      </c>
      <c r="AH37" s="460">
        <f t="shared" si="21"/>
        <v>9.0380838520391332E-2</v>
      </c>
      <c r="AI37" s="460">
        <f t="shared" si="21"/>
        <v>9.6894748174561798E-2</v>
      </c>
      <c r="AJ37" s="460">
        <f t="shared" si="21"/>
        <v>9.8281341009972656E-2</v>
      </c>
      <c r="AK37" s="460">
        <f t="shared" si="21"/>
        <v>0.11330225925270659</v>
      </c>
      <c r="AL37" s="460">
        <f t="shared" si="21"/>
        <v>0.11641794823901234</v>
      </c>
      <c r="AM37" s="460">
        <f t="shared" si="21"/>
        <v>0.11064132163363924</v>
      </c>
      <c r="AN37" s="460">
        <f t="shared" si="21"/>
        <v>6.4896722088632772E-2</v>
      </c>
      <c r="AO37" s="460">
        <f t="shared" si="21"/>
        <v>7.1936550613582187E-2</v>
      </c>
      <c r="AP37" s="460">
        <f t="shared" si="21"/>
        <v>6.1728073404344205E-2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253.887</v>
      </c>
      <c r="BG38" s="952">
        <f t="shared" si="2"/>
        <v>50.7774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3.6894319573862915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3.7410000000000001</v>
      </c>
      <c r="BG50" s="952">
        <f t="shared" si="22"/>
        <v>3.7410000000000001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0.67481514006577681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778.428</v>
      </c>
      <c r="G55" s="885">
        <f t="shared" ref="G55:P55" si="32">SUM(G56,G57,G60,G61,G62,G63,G64,G65,)</f>
        <v>840.02700000000004</v>
      </c>
      <c r="H55" s="885">
        <f t="shared" si="32"/>
        <v>887.76400000000001</v>
      </c>
      <c r="I55" s="885">
        <f t="shared" si="32"/>
        <v>948.38099999999997</v>
      </c>
      <c r="J55" s="885">
        <f t="shared" si="32"/>
        <v>932.85400000000004</v>
      </c>
      <c r="K55" s="885">
        <f t="shared" si="32"/>
        <v>936.85799999999995</v>
      </c>
      <c r="L55" s="885">
        <f t="shared" si="32"/>
        <v>934.346</v>
      </c>
      <c r="M55" s="885">
        <f t="shared" si="32"/>
        <v>994.29700000000003</v>
      </c>
      <c r="N55" s="885">
        <f t="shared" si="32"/>
        <v>807.69200000000001</v>
      </c>
      <c r="O55" s="885">
        <f t="shared" si="32"/>
        <v>737.37200000000007</v>
      </c>
      <c r="P55" s="886">
        <f t="shared" si="32"/>
        <v>754.03600000000006</v>
      </c>
      <c r="Z55" s="273"/>
      <c r="AB55" s="272"/>
      <c r="AQ55" s="273"/>
      <c r="BA55" s="70" t="s">
        <v>341</v>
      </c>
      <c r="BB55" s="70"/>
      <c r="BC55" s="70" t="s">
        <v>342</v>
      </c>
      <c r="BD55" s="70" t="str">
        <f t="shared" ref="BD55:BD57" si="33">BC55&amp;"(N="&amp;BE55&amp;")"</f>
        <v>発電所・変電所(N=1)</v>
      </c>
      <c r="BE55" s="845">
        <f>BE60+BE61</f>
        <v>1</v>
      </c>
      <c r="BF55" s="952">
        <f>BF60+BF61</f>
        <v>18.091999999999999</v>
      </c>
      <c r="BG55" s="952">
        <f t="shared" si="29"/>
        <v>18.091999999999999</v>
      </c>
      <c r="BH55" s="845">
        <f>BH60+BH61</f>
        <v>231</v>
      </c>
      <c r="BI55" s="845">
        <f>BI60+BI61</f>
        <v>22952.601999999999</v>
      </c>
      <c r="BJ55" s="845">
        <f t="shared" si="30"/>
        <v>99.361913419913421</v>
      </c>
      <c r="BK55" s="279">
        <f t="shared" si="31"/>
        <v>0.18208183978443923</v>
      </c>
    </row>
    <row r="56" spans="2:63" ht="15.95" customHeight="1" thickBot="1">
      <c r="B56" s="272"/>
      <c r="C56" s="613" t="str">
        <f>D56</f>
        <v>エネルギー起源CO2</v>
      </c>
      <c r="D56" s="412" t="s">
        <v>344</v>
      </c>
      <c r="E56" s="409"/>
      <c r="F56" s="880">
        <f>IFERROR(VLOOKUP(年度マスタ!$K$4&amp;"_"&amp;F$54,データシート1!$A:$CE,MATCH("bc_"&amp;$C56,データシート1!$A$1:$CE$1,0),0),0)</f>
        <v>778.428</v>
      </c>
      <c r="G56" s="887">
        <f>IFERROR(VLOOKUP(年度マスタ!$K$4&amp;"_"&amp;G$54,データシート1!$A:$CE,MATCH("bc_"&amp;$C56,データシート1!$A$1:$CE$1,0),0),0)</f>
        <v>840.02700000000004</v>
      </c>
      <c r="H56" s="887">
        <f>IFERROR(VLOOKUP(年度マスタ!$K$4&amp;"_"&amp;H$54,データシート1!$A:$CE,MATCH("bc_"&amp;$C56,データシート1!$A$1:$CE$1,0),0),0)</f>
        <v>760.755</v>
      </c>
      <c r="I56" s="887">
        <f>IFERROR(VLOOKUP(年度マスタ!$K$4&amp;"_"&amp;I$54,データシート1!$A:$CE,MATCH("bc_"&amp;$C56,データシート1!$A$1:$CE$1,0),0),0)</f>
        <v>827.81799999999998</v>
      </c>
      <c r="J56" s="887">
        <f>IFERROR(VLOOKUP(年度マスタ!$K$4&amp;"_"&amp;J$54,データシート1!$A:$CE,MATCH("bc_"&amp;$C56,データシート1!$A$1:$CE$1,0),0),0)</f>
        <v>811.30100000000004</v>
      </c>
      <c r="K56" s="887">
        <f>IFERROR(VLOOKUP(年度マスタ!$K$4&amp;"_"&amp;K$54,データシート1!$A:$CE,MATCH("bc_"&amp;$C56,データシート1!$A$1:$CE$1,0),0),0)</f>
        <v>827.14400000000001</v>
      </c>
      <c r="L56" s="887">
        <f>IFERROR(VLOOKUP(年度マスタ!$K$4&amp;"_"&amp;L$54,データシート1!$A:$CE,MATCH("bc_"&amp;$C56,データシート1!$A$1:$CE$1,0),0),0)</f>
        <v>929.67600000000004</v>
      </c>
      <c r="M56" s="887">
        <f>IFERROR(VLOOKUP(年度マスタ!$K$4&amp;"_"&amp;M$54,データシート1!$A:$CE,MATCH("bc_"&amp;$C56,データシート1!$A$1:$CE$1,0),0),0)</f>
        <v>864.26099999999997</v>
      </c>
      <c r="N56" s="887">
        <f>IFERROR(VLOOKUP(年度マスタ!$K$4&amp;"_"&amp;N$54,データシート1!$A:$CE,MATCH("bc_"&amp;$C56,データシート1!$A$1:$CE$1,0),0),0)</f>
        <v>802.827</v>
      </c>
      <c r="O56" s="887">
        <f>IFERROR(VLOOKUP(年度マスタ!$K$4&amp;"_"&amp;O$54,データシート1!$A:$CE,MATCH("bc_"&amp;$C56,データシート1!$A$1:$CE$1,0),0),0)</f>
        <v>624.70500000000004</v>
      </c>
      <c r="P56" s="888">
        <f>IFERROR(VLOOKUP(年度マスタ!$K$4&amp;"_"&amp;P$54,データシート1!$A:$CE,MATCH("bc_"&amp;$C56,データシート1!$A$1:$CE$1,0),0),0)</f>
        <v>748.28200000000004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127.009</v>
      </c>
      <c r="I57" s="887">
        <f t="shared" si="34"/>
        <v>120.563</v>
      </c>
      <c r="J57" s="887">
        <f t="shared" si="34"/>
        <v>121.553</v>
      </c>
      <c r="K57" s="887">
        <f t="shared" ref="K57:O57" si="35">SUM(K58:K59)</f>
        <v>109.714</v>
      </c>
      <c r="L57" s="887">
        <f t="shared" si="35"/>
        <v>4.67</v>
      </c>
      <c r="M57" s="887">
        <f t="shared" si="35"/>
        <v>130.036</v>
      </c>
      <c r="N57" s="887">
        <f t="shared" si="35"/>
        <v>4.8650000000000002</v>
      </c>
      <c r="O57" s="887">
        <f t="shared" si="35"/>
        <v>112.667</v>
      </c>
      <c r="P57" s="888">
        <f>SUM(P58:P59)</f>
        <v>5.7539999999999996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127.009</v>
      </c>
      <c r="I59" s="889">
        <f>IFERROR(VLOOKUP(年度マスタ!$K$4&amp;"_"&amp;I$54,データシート1!$A:$CE,MATCH("bc_"&amp;$C59,データシート1!$A$1:$CE$1,0),0),0)</f>
        <v>120.563</v>
      </c>
      <c r="J59" s="889">
        <f>IFERROR(VLOOKUP(年度マスタ!$K$4&amp;"_"&amp;J$54,データシート1!$A:$CE,MATCH("bc_"&amp;$C59,データシート1!$A$1:$CE$1,0),0),0)</f>
        <v>121.553</v>
      </c>
      <c r="K59" s="889">
        <f>IFERROR(VLOOKUP(年度マスタ!$K$4&amp;"_"&amp;K$54,データシート1!$A:$CE,MATCH("bc_"&amp;$C59,データシート1!$A$1:$CE$1,0),0),0)</f>
        <v>109.714</v>
      </c>
      <c r="L59" s="889">
        <f>IFERROR(VLOOKUP(年度マスタ!$K$4&amp;"_"&amp;L$54,データシート1!$A:$CE,MATCH("bc_"&amp;$C59,データシート1!$A$1:$CE$1,0),0),0)</f>
        <v>4.67</v>
      </c>
      <c r="M59" s="889">
        <f>IFERROR(VLOOKUP(年度マスタ!$K$4&amp;"_"&amp;M$54,データシート1!$A:$CE,MATCH("bc_"&amp;$C59,データシート1!$A$1:$CE$1,0),0),0)</f>
        <v>130.036</v>
      </c>
      <c r="N59" s="889">
        <f>IFERROR(VLOOKUP(年度マスタ!$K$4&amp;"_"&amp;N$54,データシート1!$A:$CE,MATCH("bc_"&amp;$C59,データシート1!$A$1:$CE$1,0),0),0)</f>
        <v>4.8650000000000002</v>
      </c>
      <c r="O59" s="889">
        <f>IFERROR(VLOOKUP(年度マスタ!$K$4&amp;"_"&amp;O$54,データシート1!$A:$CE,MATCH("bc_"&amp;$C59,データシート1!$A$1:$CE$1,0),0),0)</f>
        <v>112.667</v>
      </c>
      <c r="P59" s="890">
        <f>IFERROR(VLOOKUP(年度マスタ!$K$4&amp;"_"&amp;P$54,データシート1!$A:$CE,MATCH("bc_"&amp;$C59,データシート1!$A$1:$CE$1,0),0),0)</f>
        <v>5.7539999999999996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18.091999999999999</v>
      </c>
      <c r="BG60" s="953">
        <f t="shared" si="29"/>
        <v>18.091999999999999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0.17987640129982715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7938.9</v>
      </c>
      <c r="K6" s="619">
        <f>VLOOKUP(年度マスタ!$K$4&amp;"_"&amp;K$5,データシート1!$A:$BT,MATCH("cb_"&amp;$G6,データシート1!$A$1:$BT$1,0),0)</f>
        <v>8631.9</v>
      </c>
      <c r="L6" s="619">
        <f>VLOOKUP(年度マスタ!$K$4&amp;"_"&amp;L$5,データシート1!$A:$BT,MATCH("cb_"&amp;$G6,データシート1!$A$1:$BT$1,0),0)</f>
        <v>9117.9</v>
      </c>
      <c r="M6" s="619">
        <f>VLOOKUP(年度マスタ!$K$4&amp;"_"&amp;M$5,データシート1!$A:$BT,MATCH("cb_"&amp;$G6,データシート1!$A$1:$BT$1,0),0)</f>
        <v>9564.5</v>
      </c>
      <c r="N6" s="619">
        <f>VLOOKUP(年度マスタ!$K$4&amp;"_"&amp;N$5,データシート1!$A:$BT,MATCH("cb_"&amp;$G6,データシート1!$A$1:$BT$1,0),0)</f>
        <v>10168.9</v>
      </c>
      <c r="O6" s="619">
        <f>VLOOKUP(年度マスタ!$K$4&amp;"_"&amp;O$5,データシート1!$A:$BT,MATCH("cb_"&amp;$G6,データシート1!$A$1:$BT$1,0),0)</f>
        <v>10621.69999999999</v>
      </c>
      <c r="P6" s="619">
        <f>VLOOKUP(年度マスタ!$K$4&amp;"_"&amp;P$5,データシート1!$A:$BT,MATCH("cb_"&amp;$G6,データシート1!$A$1:$BT$1,0),0)</f>
        <v>11412.899999999991</v>
      </c>
      <c r="Q6" s="619">
        <f>VLOOKUP(年度マスタ!$K$4&amp;"_"&amp;Q$5,データシート1!$A:$BT,MATCH("cb_"&amp;$G6,データシート1!$A$1:$BT$1,0),0)</f>
        <v>12093.699999999975</v>
      </c>
      <c r="R6" s="633">
        <f>VLOOKUP(年度マスタ!$K$4&amp;"_"&amp;R$5,データシート1!$A:$BT,MATCH("cb_"&amp;$G6,データシート1!$A$1:$BT$1,0),0)</f>
        <v>12728.199999999964</v>
      </c>
      <c r="S6" s="568"/>
      <c r="T6" s="190"/>
      <c r="U6" s="581"/>
      <c r="V6" s="195"/>
      <c r="W6" s="195"/>
      <c r="X6" s="195"/>
      <c r="Y6" s="196" t="s">
        <v>372</v>
      </c>
      <c r="Z6" s="663" t="s">
        <v>373</v>
      </c>
      <c r="AA6" s="663"/>
      <c r="AB6" s="663"/>
      <c r="AC6" s="664">
        <f>SUM(AC7:AC8)</f>
        <v>1889335</v>
      </c>
      <c r="AD6" s="664">
        <f>SUM(AD7:AD8)</f>
        <v>2757332.6709999996</v>
      </c>
      <c r="AE6" s="665">
        <f>$AD6*3600/100000000</f>
        <v>99.263976155999984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115459.2</v>
      </c>
      <c r="K7" s="617">
        <f>VLOOKUP(年度マスタ!$K$4&amp;"_"&amp;K$5,データシート1!$A:$BT,MATCH("cb_"&amp;$G7,データシート1!$A$1:$BT$1,0),0)</f>
        <v>134453.20000000001</v>
      </c>
      <c r="L7" s="617">
        <f>VLOOKUP(年度マスタ!$K$4&amp;"_"&amp;L$5,データシート1!$A:$BT,MATCH("cb_"&amp;$G7,データシート1!$A$1:$BT$1,0),0)</f>
        <v>139779.6</v>
      </c>
      <c r="M7" s="617">
        <f>VLOOKUP(年度マスタ!$K$4&amp;"_"&amp;M$5,データシート1!$A:$BT,MATCH("cb_"&amp;$G7,データシート1!$A$1:$BT$1,0),0)</f>
        <v>153752</v>
      </c>
      <c r="N7" s="617">
        <f>VLOOKUP(年度マスタ!$K$4&amp;"_"&amp;N$5,データシート1!$A:$BT,MATCH("cb_"&amp;$G7,データシート1!$A$1:$BT$1,0),0)</f>
        <v>156784.79999999999</v>
      </c>
      <c r="O7" s="617">
        <f>VLOOKUP(年度マスタ!$K$4&amp;"_"&amp;O$5,データシート1!$A:$BT,MATCH("cb_"&amp;$G7,データシート1!$A$1:$BT$1,0),0)</f>
        <v>157470.70000000039</v>
      </c>
      <c r="P7" s="617">
        <f>VLOOKUP(年度マスタ!$K$4&amp;"_"&amp;P$5,データシート1!$A:$BT,MATCH("cb_"&amp;$G7,データシート1!$A$1:$BT$1,0),0)</f>
        <v>158630.70000000039</v>
      </c>
      <c r="Q7" s="617">
        <f>VLOOKUP(年度マスタ!$K$4&amp;"_"&amp;Q$5,データシート1!$A:$BT,MATCH("cb_"&amp;$G7,データシート1!$A$1:$BT$1,0),0)</f>
        <v>159369.00000000041</v>
      </c>
      <c r="R7" s="634">
        <f>VLOOKUP(年度マスタ!$K$4&amp;"_"&amp;R$5,データシート1!$A:$BT,MATCH("cb_"&amp;$G7,データシート1!$A$1:$BT$1,0),0)</f>
        <v>160201.20000000039</v>
      </c>
      <c r="S7" s="568"/>
      <c r="T7" s="190"/>
      <c r="U7" s="581"/>
      <c r="V7" s="195"/>
      <c r="W7" s="195"/>
      <c r="X7" s="195"/>
      <c r="Y7" s="196" t="s">
        <v>375</v>
      </c>
      <c r="Z7" s="212" t="s">
        <v>376</v>
      </c>
      <c r="AA7" s="212"/>
      <c r="AB7" s="212"/>
      <c r="AC7" s="1022">
        <f>VLOOKUP(年度マスタ!$K$4&amp;"_"&amp;年度マスタ!$K$9,データシート3!A:AB,MATCH("ea_"&amp;$Y7&amp;"_設備",データシート3!$A$1:$AB$1,0),0)</f>
        <v>440092</v>
      </c>
      <c r="AD7" s="1022">
        <f>VLOOKUP(年度マスタ!$K$4&amp;"_"&amp;年度マスタ!$K$9,データシート3!A:AB,MATCH("ea_"&amp;$Y7&amp;"_年間発電",データシート3!$A$1:$AB$1,0),0)/10^3</f>
        <v>644036.50399999984</v>
      </c>
      <c r="AE7" s="554">
        <f t="shared" ref="AE7:AE16" si="0">$AD7*3600/100000000</f>
        <v>23.185314143999996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59250</v>
      </c>
      <c r="K8" s="617">
        <f>VLOOKUP(年度マスタ!$K$4&amp;"_"&amp;K$5,データシート1!$A:$BT,MATCH("cb_"&amp;$G8,データシート1!$A$1:$BT$1,0),0)</f>
        <v>59250</v>
      </c>
      <c r="L8" s="617">
        <f>VLOOKUP(年度マスタ!$K$4&amp;"_"&amp;L$5,データシート1!$A:$BT,MATCH("cb_"&amp;$G8,データシート1!$A$1:$BT$1,0),0)</f>
        <v>59250</v>
      </c>
      <c r="M8" s="617">
        <f>VLOOKUP(年度マスタ!$K$4&amp;"_"&amp;M$5,データシート1!$A:$BT,MATCH("cb_"&amp;$G8,データシート1!$A$1:$BT$1,0),0)</f>
        <v>59337</v>
      </c>
      <c r="N8" s="617">
        <f>VLOOKUP(年度マスタ!$K$4&amp;"_"&amp;N$5,データシート1!$A:$BT,MATCH("cb_"&amp;$G8,データシート1!$A$1:$BT$1,0),0)</f>
        <v>59356.9</v>
      </c>
      <c r="O8" s="617">
        <f>VLOOKUP(年度マスタ!$K$4&amp;"_"&amp;O$5,データシート1!$A:$BT,MATCH("cb_"&amp;$G8,データシート1!$A$1:$BT$1,0),0)</f>
        <v>59356.9</v>
      </c>
      <c r="P8" s="617">
        <f>VLOOKUP(年度マスタ!$K$4&amp;"_"&amp;P$5,データシート1!$A:$BT,MATCH("cb_"&amp;$G8,データシート1!$A$1:$BT$1,0),0)</f>
        <v>59056.9</v>
      </c>
      <c r="Q8" s="617">
        <f>VLOOKUP(年度マスタ!$K$4&amp;"_"&amp;Q$5,データシート1!$A:$BT,MATCH("cb_"&amp;$G8,データシート1!$A$1:$BT$1,0),0)</f>
        <v>57537.1</v>
      </c>
      <c r="R8" s="634">
        <f>VLOOKUP(年度マスタ!$K$4&amp;"_"&amp;R$5,データシート1!$A:$BT,MATCH("cb_"&amp;$G8,データシート1!$A$1:$BT$1,0),0)</f>
        <v>64937.1</v>
      </c>
      <c r="S8" s="568"/>
      <c r="T8" s="190"/>
      <c r="U8" s="581"/>
      <c r="V8" s="195"/>
      <c r="W8" s="195"/>
      <c r="X8" s="195"/>
      <c r="Y8" s="196" t="s">
        <v>378</v>
      </c>
      <c r="Z8" s="186" t="s">
        <v>379</v>
      </c>
      <c r="AA8" s="186"/>
      <c r="AB8" s="186"/>
      <c r="AC8" s="1022">
        <f>VLOOKUP(年度マスタ!$K$4&amp;"_"&amp;年度マスタ!$K$9,データシート3!A:AB,MATCH("ea_"&amp;$Y8&amp;"_設備",データシート3!$A$1:$AB$1,0),0)</f>
        <v>1449243</v>
      </c>
      <c r="AD8" s="1022">
        <f>VLOOKUP(年度マスタ!$K$4&amp;"_"&amp;年度マスタ!$K$9,データシート3!A:AB,MATCH("ea_"&amp;$Y8&amp;"_年間発電",データシート3!$A$1:$AB$1,0),0)/10^3</f>
        <v>2113296.1669999999</v>
      </c>
      <c r="AE8" s="554">
        <f t="shared" si="0"/>
        <v>76.078662011999995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104900</v>
      </c>
      <c r="AD9" s="666">
        <f>VLOOKUP(年度マスタ!$K$4&amp;"_"&amp;年度マスタ!$K$9,データシート3!A:AB,MATCH("ea_"&amp;$Y9&amp;"_年間発電",データシート3!$A$1:$AB$1,0),0)/10^3</f>
        <v>318010.12</v>
      </c>
      <c r="AE9" s="667">
        <f t="shared" si="0"/>
        <v>11.44836432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49.9</v>
      </c>
      <c r="M11" s="654">
        <f>VLOOKUP(年度マスタ!$K$4&amp;"_"&amp;M$5,データシート1!$A:$BT,MATCH("cb_"&amp;$G11,データシート1!$A$1:$BT$1,0),0)</f>
        <v>50</v>
      </c>
      <c r="N11" s="654">
        <f>VLOOKUP(年度マスタ!$K$4&amp;"_"&amp;N$5,データシート1!$A:$BT,MATCH("cb_"&amp;$G11,データシート1!$A$1:$BT$1,0),0)</f>
        <v>49.9</v>
      </c>
      <c r="O11" s="654">
        <f>VLOOKUP(年度マスタ!$K$4&amp;"_"&amp;O$5,データシート1!$A:$BT,MATCH("cb_"&amp;$G11,データシート1!$A$1:$BT$1,0),0)</f>
        <v>49.9</v>
      </c>
      <c r="P11" s="654">
        <f>VLOOKUP(年度マスタ!$K$4&amp;"_"&amp;P$5,データシート1!$A:$BT,MATCH("cb_"&amp;$G11,データシート1!$A$1:$BT$1,0),0)</f>
        <v>49.9</v>
      </c>
      <c r="Q11" s="654">
        <f>VLOOKUP(年度マスタ!$K$4&amp;"_"&amp;Q$5,データシート1!$A:$BT,MATCH("cb_"&amp;$G11,データシート1!$A$1:$BT$1,0),0)</f>
        <v>49.9</v>
      </c>
      <c r="R11" s="655">
        <f>VLOOKUP(年度マスタ!$K$4&amp;"_"&amp;R$5,データシート1!$A:$BT,MATCH("cb_"&amp;$G11,データシート1!$A$1:$BT$1,0),0)</f>
        <v>49.9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182648.09999999998</v>
      </c>
      <c r="K12" s="651">
        <f t="shared" ref="K12:Q12" si="1">SUM(K6:K11)</f>
        <v>202335.1</v>
      </c>
      <c r="L12" s="651">
        <f t="shared" si="1"/>
        <v>208197.4</v>
      </c>
      <c r="M12" s="651">
        <f t="shared" si="1"/>
        <v>222703.5</v>
      </c>
      <c r="N12" s="651">
        <f t="shared" si="1"/>
        <v>226360.49999999997</v>
      </c>
      <c r="O12" s="651">
        <f t="shared" si="1"/>
        <v>227499.20000000036</v>
      </c>
      <c r="P12" s="651">
        <f t="shared" si="1"/>
        <v>229150.40000000037</v>
      </c>
      <c r="Q12" s="651">
        <f t="shared" si="1"/>
        <v>229049.70000000039</v>
      </c>
      <c r="R12" s="652">
        <f t="shared" ref="R12" si="2">SUM(R6:R11)</f>
        <v>237916.40000000034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v>
      </c>
      <c r="AD13" s="666">
        <f>SUM(AD14:AD16)</f>
        <v>135.63999999999996</v>
      </c>
      <c r="AE13" s="667">
        <f t="shared" si="0"/>
        <v>4.8830399999999982E-3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22</v>
      </c>
      <c r="AD16" s="1022">
        <f>VLOOKUP(年度マスタ!$K$4&amp;"_"&amp;年度マスタ!$K$9,データシート3!A:AB,MATCH("ea_"&amp;$Y16&amp;"_年間発電",データシート3!$A$1:$AB$1,0),0)/10^3</f>
        <v>135.63999999999996</v>
      </c>
      <c r="AE16" s="554">
        <f t="shared" si="0"/>
        <v>4.8830399999999982E-3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13.10029273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39.965504180000003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9527.6326679999984</v>
      </c>
      <c r="K19" s="615">
        <f>K6*別紙!$C5/100*別紙!$E5/10^3</f>
        <v>10359.315827999997</v>
      </c>
      <c r="L19" s="615">
        <f>L6*別紙!$C5/100*別紙!$E5/10^3</f>
        <v>10942.574147999998</v>
      </c>
      <c r="M19" s="615">
        <f>M6*別紙!$C5/100*別紙!$E5/10^3</f>
        <v>11478.547739999998</v>
      </c>
      <c r="N19" s="615">
        <f>N6*別紙!$C5/100*別紙!$E5/10^3</f>
        <v>12203.900267999999</v>
      </c>
      <c r="O19" s="615">
        <f>O6*別紙!$C5/100*別紙!$E5/10^3</f>
        <v>12747.314603999988</v>
      </c>
      <c r="P19" s="615">
        <f>P6*別紙!$C5/100*別紙!$E5/10^3</f>
        <v>13696.849547999987</v>
      </c>
      <c r="Q19" s="615">
        <f>Q6*別紙!$C5/100*別紙!$E5/10^3</f>
        <v>14513.891243999971</v>
      </c>
      <c r="R19" s="639">
        <f>R6*別紙!$C5/100*別紙!$E5/10^3</f>
        <v>15275.367383999957</v>
      </c>
      <c r="S19" s="572"/>
      <c r="T19" s="191"/>
      <c r="U19" s="588"/>
      <c r="W19" s="201"/>
      <c r="X19" s="201"/>
      <c r="Y19" s="173"/>
      <c r="Z19" s="628" t="s">
        <v>389</v>
      </c>
      <c r="AA19" s="671"/>
      <c r="AB19" s="672"/>
      <c r="AC19" s="673">
        <f>SUM($AC$6,$AC$9,$AC$10,$AC$13)</f>
        <v>1994257</v>
      </c>
      <c r="AD19" s="673">
        <f>SUM($AD$6,$AD$9,$AD$10,$AD$13)</f>
        <v>3075478.4309999999</v>
      </c>
      <c r="AE19" s="674">
        <f>SUM($AE$6,$AE$9,$AE$10,$AE$13,$AE$17,$AE$18)</f>
        <v>163.78302042599998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152724.811392</v>
      </c>
      <c r="K20" s="617">
        <f>K7*別紙!$C6/100*別紙!$E6/10^3</f>
        <v>177849.31483199997</v>
      </c>
      <c r="L20" s="617">
        <f>L7*別紙!$C6/100*別紙!$E6/10^3</f>
        <v>184894.86369600001</v>
      </c>
      <c r="M20" s="617">
        <f>M7*別紙!$C6/100*別紙!$E6/10^3</f>
        <v>203376.99551999994</v>
      </c>
      <c r="N20" s="617">
        <f>N7*別紙!$C6/100*別紙!$E6/10^3</f>
        <v>207388.66204799997</v>
      </c>
      <c r="O20" s="617">
        <f>O7*別紙!$C6/100*別紙!$E6/10^3</f>
        <v>208295.94313200051</v>
      </c>
      <c r="P20" s="617">
        <f>P7*別紙!$C6/100*別紙!$E6/10^3</f>
        <v>209830.34473200052</v>
      </c>
      <c r="Q20" s="617">
        <f>Q7*別紙!$C6/100*別紙!$E6/10^3</f>
        <v>210806.93844000049</v>
      </c>
      <c r="R20" s="634">
        <f>R7*別紙!$C6/100*別紙!$E6/10^3</f>
        <v>211907.73931200051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128719.44</v>
      </c>
      <c r="K21" s="617">
        <f>K8*別紙!$C7/100*別紙!$E7/10^3</f>
        <v>128719.44</v>
      </c>
      <c r="L21" s="617">
        <f>L8*別紙!$C7/100*別紙!$E7/10^3</f>
        <v>128719.44</v>
      </c>
      <c r="M21" s="617">
        <f>M8*別紙!$C7/100*別紙!$E7/10^3</f>
        <v>128908.44576</v>
      </c>
      <c r="N21" s="617">
        <f>N8*別紙!$C7/100*別紙!$E7/10^3</f>
        <v>128951.67811200001</v>
      </c>
      <c r="O21" s="617">
        <f>O8*別紙!$C7/100*別紙!$E7/10^3</f>
        <v>128951.67811200001</v>
      </c>
      <c r="P21" s="617">
        <f>P8*別紙!$C7/100*別紙!$E7/10^3</f>
        <v>128299.934112</v>
      </c>
      <c r="Q21" s="617">
        <f>Q8*別紙!$C7/100*別紙!$E7/10^3</f>
        <v>124998.199008</v>
      </c>
      <c r="R21" s="634">
        <f>R8*別紙!$C7/100*別紙!$E7/10^3</f>
        <v>141074.55100800001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349.69920000000002</v>
      </c>
      <c r="M24" s="654">
        <f>M11*別紙!$C10/100*別紙!$E10/10^3</f>
        <v>350.4</v>
      </c>
      <c r="N24" s="654">
        <f>N11*別紙!$C10/100*別紙!$E10/10^3</f>
        <v>349.69920000000002</v>
      </c>
      <c r="O24" s="654">
        <f>O11*別紙!$C10/100*別紙!$E10/10^3</f>
        <v>349.69920000000002</v>
      </c>
      <c r="P24" s="654">
        <f>P11*別紙!$C10/100*別紙!$E10/10^3</f>
        <v>349.69920000000002</v>
      </c>
      <c r="Q24" s="654">
        <f>Q11*別紙!$C10/100*別紙!$E10/10^3</f>
        <v>349.69920000000002</v>
      </c>
      <c r="R24" s="655">
        <f>R11*別紙!$C10/100*別紙!$E10/10^3</f>
        <v>349.69920000000002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290971.88406000001</v>
      </c>
      <c r="K25" s="657">
        <f t="shared" si="3"/>
        <v>316928.07065999997</v>
      </c>
      <c r="L25" s="657">
        <f t="shared" si="3"/>
        <v>324906.57704399998</v>
      </c>
      <c r="M25" s="657">
        <f t="shared" si="3"/>
        <v>344114.38902</v>
      </c>
      <c r="N25" s="657">
        <f t="shared" si="3"/>
        <v>348893.93962799996</v>
      </c>
      <c r="O25" s="657">
        <f t="shared" si="3"/>
        <v>350344.63504800049</v>
      </c>
      <c r="P25" s="657">
        <f t="shared" si="3"/>
        <v>352176.82759200048</v>
      </c>
      <c r="Q25" s="657">
        <f t="shared" si="3"/>
        <v>350668.7278920004</v>
      </c>
      <c r="R25" s="658">
        <f t="shared" ref="R25" si="4">SUM(R19:R24)</f>
        <v>368607.35690400045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1284932.2055985495</v>
      </c>
      <c r="K26" s="654">
        <f>(VLOOKUP(年度マスタ!$K$4&amp;"_"&amp;K$18,データシート1!$A:$BT,MATCH("da_合計",データシート1!$A$1:$BT$1,0),0))/10^3</f>
        <v>1175191.2786905514</v>
      </c>
      <c r="L26" s="654">
        <f>(VLOOKUP(年度マスタ!$K$4&amp;"_"&amp;L$18,データシート1!$A:$BT,MATCH("da_合計",データシート1!$A$1:$BT$1,0),0))/10^3</f>
        <v>1302987.1300722333</v>
      </c>
      <c r="M26" s="654">
        <f>(VLOOKUP(年度マスタ!$K$4&amp;"_"&amp;M$18,データシート1!$A:$BT,MATCH("da_合計",データシート1!$A$1:$BT$1,0),0))/10^3</f>
        <v>1190518.4308182476</v>
      </c>
      <c r="N26" s="654">
        <f>(VLOOKUP(年度マスタ!$K$4&amp;"_"&amp;N$18,データシート1!$A:$BT,MATCH("da_合計",データシート1!$A$1:$BT$1,0),0))/10^3</f>
        <v>1112250.2974340864</v>
      </c>
      <c r="O26" s="654">
        <f>(VLOOKUP(年度マスタ!$K$4&amp;"_"&amp;O$18,データシート1!$A:$BT,MATCH("da_合計",データシート1!$A$1:$BT$1,0),0))/10^3</f>
        <v>929994.56635295926</v>
      </c>
      <c r="P26" s="654">
        <f>(VLOOKUP(年度マスタ!$K$4&amp;"_"&amp;P$18,データシート1!$A:$BT,MATCH("da_合計",データシート1!$A$1:$BT$1,0),0))/10^3</f>
        <v>1087918.6319484243</v>
      </c>
      <c r="Q26" s="654">
        <f>(VLOOKUP(年度マスタ!$K$4&amp;"_"&amp;Q$18,データシート1!$A:$BT,MATCH("da_合計",データシート1!$A$1:$BT$1,0),0))/10^3</f>
        <v>1093959.1120725265</v>
      </c>
      <c r="R26" s="655">
        <f>Q26</f>
        <v>1093959.1120725265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0.22644921093285147</v>
      </c>
      <c r="K27" s="839">
        <f t="shared" ref="K27:P27" si="5">K25/K26</f>
        <v>0.26968211593021252</v>
      </c>
      <c r="L27" s="839">
        <f t="shared" si="5"/>
        <v>0.24935516978282682</v>
      </c>
      <c r="M27" s="839">
        <f t="shared" si="5"/>
        <v>0.28904583088519592</v>
      </c>
      <c r="N27" s="839">
        <f t="shared" si="5"/>
        <v>0.31368293668509978</v>
      </c>
      <c r="O27" s="839">
        <f t="shared" si="5"/>
        <v>0.37671686235963964</v>
      </c>
      <c r="P27" s="839">
        <f t="shared" si="5"/>
        <v>0.32371614682364991</v>
      </c>
      <c r="Q27" s="839">
        <f>Q25/Q26</f>
        <v>0.32055012296360125</v>
      </c>
      <c r="R27" s="840">
        <f>R25/R26</f>
        <v>0.33694802011902142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0.33694802011902142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2.811328501275927</v>
      </c>
      <c r="AA52" s="173"/>
      <c r="AB52" s="678" t="s">
        <v>413</v>
      </c>
      <c r="AC52" s="679">
        <f>$AD6</f>
        <v>2757332.6709999996</v>
      </c>
      <c r="AD52" s="680">
        <f>R19+R20</f>
        <v>227183.10669600047</v>
      </c>
      <c r="AE52" s="681">
        <f t="shared" ref="AE52:AE54" si="6">IFERROR(AD52/AC52,"-")</f>
        <v>8.2392345720695412E-2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1981519.3189274734</v>
      </c>
      <c r="Z53" s="1130"/>
      <c r="AA53" s="173"/>
      <c r="AB53" s="678" t="s">
        <v>377</v>
      </c>
      <c r="AC53" s="679">
        <f>$AD9</f>
        <v>318010.12</v>
      </c>
      <c r="AD53" s="680">
        <f>R21</f>
        <v>141074.55100800001</v>
      </c>
      <c r="AE53" s="681">
        <f t="shared" si="6"/>
        <v>0.44361654593885252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1908</v>
      </c>
      <c r="AK54" s="443">
        <f>VLOOKUP(年度マスタ!$K$4&amp;"_"&amp;AK$53,データシート1!$A$1:$BT$2000,MATCH("ca_太陽光発電（10kW未満）",データシート1!$A$1:$BT$1,0),0)</f>
        <v>2035</v>
      </c>
      <c r="AL54" s="443">
        <f>VLOOKUP(年度マスタ!$K$4&amp;"_"&amp;AL$53,データシート1!$A$1:$BT$2000,MATCH("ca_太陽光発電（10kW未満）",データシート1!$A$1:$BT$1,0),0)</f>
        <v>2134</v>
      </c>
      <c r="AM54" s="443">
        <f>VLOOKUP(年度マスタ!$K$4&amp;"_"&amp;AM$53,データシート1!$A$1:$BT$2000,MATCH("ca_太陽光発電（10kW未満）",データシート1!$A$1:$BT$1,0),0)</f>
        <v>2227</v>
      </c>
      <c r="AN54" s="443">
        <f>VLOOKUP(年度マスタ!$K$4&amp;"_"&amp;AN$53,データシート1!$A$1:$BT$2000,MATCH("ca_太陽光発電（10kW未満）",データシート1!$A$1:$BT$1,0),0)</f>
        <v>2341</v>
      </c>
      <c r="AO54" s="443">
        <f>VLOOKUP(年度マスタ!$K$4&amp;"_"&amp;AO$53,データシート1!$A$1:$BT$2000,MATCH("ca_太陽光発電（10kW未満）",データシート1!$A$1:$BT$1,0),0)</f>
        <v>2426</v>
      </c>
      <c r="AP54" s="443">
        <f>VLOOKUP(年度マスタ!$K$4&amp;"_"&amp;AP$53,データシート1!$A$1:$BT$2000,MATCH("ca_太陽光発電（10kW未満）",データシート1!$A$1:$BT$1,0),0)</f>
        <v>2552</v>
      </c>
      <c r="AQ54" s="443">
        <f>VLOOKUP(年度マスタ!$K$4&amp;"_"&amp;AQ$53,データシート1!$A$1:$BT$2000,MATCH("ca_太陽光発電（10kW未満）",データシート1!$A$1:$BT$1,0),0)</f>
        <v>2666</v>
      </c>
      <c r="AR54" s="443">
        <f>VLOOKUP(年度マスタ!$K$4&amp;"_"&amp;AR$53,データシート1!$A$1:$BT$2000,MATCH("ca_太陽光発電（10kW未満）",データシート1!$A$1:$BT$1,0),0)</f>
        <v>2769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135.63999999999996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田原市</v>
      </c>
      <c r="AZ12" s="1023" t="str">
        <f>年度マスタ!$K4</f>
        <v>23231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田原市</v>
      </c>
      <c r="AZ4" s="1038" t="str">
        <f>年度マスタ!$K4</f>
        <v>23231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13</v>
      </c>
      <c r="I7" s="701">
        <f t="shared" si="0"/>
        <v>14</v>
      </c>
      <c r="J7" s="701">
        <f t="shared" si="0"/>
        <v>14</v>
      </c>
      <c r="K7" s="702">
        <f t="shared" si="0"/>
        <v>14</v>
      </c>
      <c r="L7" s="702">
        <f t="shared" si="0"/>
        <v>14</v>
      </c>
      <c r="M7" s="702">
        <f t="shared" si="0"/>
        <v>14</v>
      </c>
      <c r="N7" s="702">
        <f t="shared" si="0"/>
        <v>14</v>
      </c>
      <c r="O7" s="702">
        <f>SUM(O8:O13)</f>
        <v>13</v>
      </c>
      <c r="P7" s="702">
        <f t="shared" si="0"/>
        <v>12</v>
      </c>
      <c r="Q7" s="703">
        <f>SUM(Q8:Q13)</f>
        <v>13</v>
      </c>
      <c r="R7" s="909">
        <f t="shared" si="0"/>
        <v>778.42799999999988</v>
      </c>
      <c r="S7" s="910">
        <f t="shared" si="0"/>
        <v>840.02699999999993</v>
      </c>
      <c r="T7" s="910">
        <f t="shared" si="0"/>
        <v>887.76400000000001</v>
      </c>
      <c r="U7" s="910">
        <f t="shared" si="0"/>
        <v>948.38100000000009</v>
      </c>
      <c r="V7" s="910">
        <f t="shared" si="0"/>
        <v>932.85399999999993</v>
      </c>
      <c r="W7" s="910">
        <f t="shared" si="0"/>
        <v>936.85800000000006</v>
      </c>
      <c r="X7" s="910">
        <f t="shared" si="0"/>
        <v>934.346</v>
      </c>
      <c r="Y7" s="910">
        <f t="shared" si="0"/>
        <v>994.29699999999991</v>
      </c>
      <c r="Z7" s="910">
        <f>SUM(Z8:Z13)</f>
        <v>807.69200000000001</v>
      </c>
      <c r="AA7" s="910">
        <f>SUM(AA8:AA13)</f>
        <v>737.37199999999996</v>
      </c>
      <c r="AB7" s="911">
        <f t="shared" si="0"/>
        <v>754.03599999999994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619.44899999999996</v>
      </c>
      <c r="S10" s="916">
        <f>VLOOKUP($D$3&amp;"_"&amp;S$3,データシート1!$A:$BU,MATCH($R$2&amp;"_"&amp;$C10,データシート1!$A$1:$BU$1,0),0)</f>
        <v>694.08699999999999</v>
      </c>
      <c r="T10" s="916">
        <f>VLOOKUP($D$3&amp;"_"&amp;T$3,データシート1!$A:$BU,MATCH($R$2&amp;"_"&amp;$C10,データシート1!$A$1:$BU$1,0),0)</f>
        <v>764.476</v>
      </c>
      <c r="U10" s="916">
        <f>VLOOKUP($D$3&amp;"_"&amp;U$3,データシート1!$A:$BU,MATCH($R$2&amp;"_"&amp;$C10,データシート1!$A$1:$BU$1,0),0)</f>
        <v>832.83</v>
      </c>
      <c r="V10" s="916">
        <f>VLOOKUP($D$3&amp;"_"&amp;V$3,データシート1!$A:$BU,MATCH($R$2&amp;"_"&amp;$C10,データシート1!$A$1:$BU$1,0),0)</f>
        <v>829.048</v>
      </c>
      <c r="W10" s="916">
        <f>VLOOKUP($D$3&amp;"_"&amp;W$3,データシート1!$A:$BU,MATCH($R$2&amp;"_"&amp;$C10,データシート1!$A$1:$BU$1,0),0)</f>
        <v>830.35599999999999</v>
      </c>
      <c r="X10" s="916">
        <f>VLOOKUP($D$3&amp;"_"&amp;X$3,データシート1!$A:$BU,MATCH($R$2&amp;"_"&amp;$C10,データシート1!$A$1:$BU$1,0),0)</f>
        <v>823.74</v>
      </c>
      <c r="Y10" s="916">
        <f>VLOOKUP($D$3&amp;"_"&amp;Y$3,データシート1!$A:$BU,MATCH($R$2&amp;"_"&amp;$C10,データシート1!$A$1:$BU$1,0),0)</f>
        <v>944.50199999999995</v>
      </c>
      <c r="Z10" s="916">
        <f>VLOOKUP($D$3&amp;"_"&amp;Z$3,データシート1!$A:$BU,MATCH($R$2&amp;"_"&amp;$C10,データシート1!$A$1:$BU$1,0),0)</f>
        <v>749.976</v>
      </c>
      <c r="AA10" s="916">
        <f>VLOOKUP($D$3&amp;"_"&amp;AA$3,データシート1!$A:$BU,MATCH($R$2&amp;"_"&amp;$C10,データシート1!$A$1:$BU$1,0),0)</f>
        <v>710.41300000000001</v>
      </c>
      <c r="AB10" s="917">
        <f>VLOOKUP($D$3&amp;"_"&amp;AB$3,データシート1!$A:$BU,MATCH($R$2&amp;"_"&amp;$C10,データシート1!$A$1:$BU$1,0),0)</f>
        <v>732.20299999999997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7.9329999999999998</v>
      </c>
      <c r="S11" s="916">
        <f>VLOOKUP($D$3&amp;"_"&amp;S$3,データシート1!$A:$BU,MATCH($R$2&amp;"_"&amp;$C11,データシート1!$A$1:$BU$1,0),0)</f>
        <v>7.3289999999999997</v>
      </c>
      <c r="T11" s="916">
        <f>VLOOKUP($D$3&amp;"_"&amp;T$3,データシート1!$A:$BU,MATCH($R$2&amp;"_"&amp;$C11,データシート1!$A$1:$BU$1,0),0)</f>
        <v>7.8540000000000001</v>
      </c>
      <c r="U11" s="916">
        <f>VLOOKUP($D$3&amp;"_"&amp;U$3,データシート1!$A:$BU,MATCH($R$2&amp;"_"&amp;$C11,データシート1!$A$1:$BU$1,0),0)</f>
        <v>7.58</v>
      </c>
      <c r="V11" s="916">
        <f>VLOOKUP($D$3&amp;"_"&amp;V$3,データシート1!$A:$BU,MATCH($R$2&amp;"_"&amp;$C11,データシート1!$A$1:$BU$1,0),0)</f>
        <v>7.3290000000000006</v>
      </c>
      <c r="W11" s="916">
        <f>VLOOKUP($D$3&amp;"_"&amp;W$3,データシート1!$A:$BU,MATCH($R$2&amp;"_"&amp;$C11,データシート1!$A$1:$BU$1,0),0)</f>
        <v>7.33</v>
      </c>
      <c r="X11" s="916">
        <f>VLOOKUP($D$3&amp;"_"&amp;X$3,データシート1!$A:$BU,MATCH($R$2&amp;"_"&amp;$C11,データシート1!$A$1:$BU$1,0),0)</f>
        <v>7.4639999999999995</v>
      </c>
      <c r="Y11" s="916">
        <f>VLOOKUP($D$3&amp;"_"&amp;Y$3,データシート1!$A:$BU,MATCH($R$2&amp;"_"&amp;$C11,データシート1!$A$1:$BU$1,0),0)</f>
        <v>7.2039999999999997</v>
      </c>
      <c r="Z11" s="916">
        <f>VLOOKUP($D$3&amp;"_"&amp;Z$3,データシート1!$A:$BU,MATCH($R$2&amp;"_"&amp;$C11,データシート1!$A$1:$BU$1,0),0)</f>
        <v>4.0279999999999996</v>
      </c>
      <c r="AA11" s="916">
        <f>VLOOKUP($D$3&amp;"_"&amp;AA$3,データシート1!$A:$BU,MATCH($R$2&amp;"_"&amp;$C11,データシート1!$A$1:$BU$1,0),0)</f>
        <v>3.8519999999999999</v>
      </c>
      <c r="AB11" s="917">
        <f>VLOOKUP($D$3&amp;"_"&amp;AB$3,データシート1!$A:$BU,MATCH($R$2&amp;"_"&amp;$C11,データシート1!$A$1:$BU$1,0),0)</f>
        <v>3.7410000000000001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151.04599999999999</v>
      </c>
      <c r="S12" s="919">
        <f>VLOOKUP($D$3&amp;"_"&amp;S$3,データシート1!$A:$BU,MATCH($R$2&amp;"_"&amp;$C12,データシート1!$A$1:$BU$1,0),0)</f>
        <v>138.61099999999999</v>
      </c>
      <c r="T12" s="919">
        <f>VLOOKUP($D$3&amp;"_"&amp;T$3,データシート1!$A:$BU,MATCH($R$2&amp;"_"&amp;$C12,データシート1!$A$1:$BU$1,0),0)</f>
        <v>115.434</v>
      </c>
      <c r="U12" s="919">
        <f>VLOOKUP($D$3&amp;"_"&amp;U$3,データシート1!$A:$BU,MATCH($R$2&amp;"_"&amp;$C12,データシート1!$A$1:$BU$1,0),0)</f>
        <v>107.971</v>
      </c>
      <c r="V12" s="919">
        <f>VLOOKUP($D$3&amp;"_"&amp;V$3,データシート1!$A:$BU,MATCH($R$2&amp;"_"&amp;$C12,データシート1!$A$1:$BU$1,0),0)</f>
        <v>96.477000000000004</v>
      </c>
      <c r="W12" s="919">
        <f>VLOOKUP($D$3&amp;"_"&amp;W$3,データシート1!$A:$BU,MATCH($R$2&amp;"_"&amp;$C12,データシート1!$A$1:$BU$1,0),0)</f>
        <v>99.171999999999997</v>
      </c>
      <c r="X12" s="919">
        <f>VLOOKUP($D$3&amp;"_"&amp;X$3,データシート1!$A:$BU,MATCH($R$2&amp;"_"&amp;$C12,データシート1!$A$1:$BU$1,0),0)</f>
        <v>103.142</v>
      </c>
      <c r="Y12" s="919">
        <f>VLOOKUP($D$3&amp;"_"&amp;Y$3,データシート1!$A:$BU,MATCH($R$2&amp;"_"&amp;$C12,データシート1!$A$1:$BU$1,0),0)</f>
        <v>42.591000000000001</v>
      </c>
      <c r="Z12" s="919">
        <f>VLOOKUP($D$3&amp;"_"&amp;Z$3,データシート1!$A:$BU,MATCH($R$2&amp;"_"&amp;$C12,データシート1!$A$1:$BU$1,0),0)</f>
        <v>53.688000000000002</v>
      </c>
      <c r="AA12" s="919">
        <f>VLOOKUP($D$3&amp;"_"&amp;AA$3,データシート1!$A:$BU,MATCH($R$2&amp;"_"&amp;$C12,データシート1!$A$1:$BU$1,0),0)</f>
        <v>23.106999999999999</v>
      </c>
      <c r="AB12" s="920">
        <f>VLOOKUP($D$3&amp;"_"&amp;AB$3,データシート1!$A:$BU,MATCH($R$2&amp;"_"&amp;$C12,データシート1!$A$1:$BU$1,0),0)</f>
        <v>18.091999999999999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619.44899999999996</v>
      </c>
      <c r="S26" s="925">
        <f>VLOOKUP($D$3&amp;"_"&amp;S$3,データシート2!$A:$SI,MATCH($R$2&amp;"_"&amp;$B26,データシート2!$A$1:$SI$1,0),0)</f>
        <v>694.08699999999999</v>
      </c>
      <c r="T26" s="925">
        <f>VLOOKUP($D$3&amp;"_"&amp;T$3,データシート2!$A:$SI,MATCH($R$2&amp;"_"&amp;$B26,データシート2!$A$1:$SI$1,0),0)</f>
        <v>764.476</v>
      </c>
      <c r="U26" s="925">
        <f>VLOOKUP($D$3&amp;"_"&amp;U$3,データシート2!$A:$SI,MATCH($R$2&amp;"_"&amp;$B26,データシート2!$A$1:$SI$1,0),0)</f>
        <v>832.83</v>
      </c>
      <c r="V26" s="925">
        <f>VLOOKUP($D$3&amp;"_"&amp;V$3,データシート2!$A:$SI,MATCH($R$2&amp;"_"&amp;$B26,データシート2!$A$1:$SI$1,0),0)</f>
        <v>829.048</v>
      </c>
      <c r="W26" s="925">
        <f>VLOOKUP($D$3&amp;"_"&amp;W$3,データシート2!$A:$SI,MATCH($R$2&amp;"_"&amp;$B26,データシート2!$A$1:$SI$1,0),0)</f>
        <v>830.35599999999999</v>
      </c>
      <c r="X26" s="925">
        <f>VLOOKUP($D$3&amp;"_"&amp;X$3,データシート2!$A:$SI,MATCH($R$2&amp;"_"&amp;$B26,データシート2!$A$1:$SI$1,0),0)</f>
        <v>823.74</v>
      </c>
      <c r="Y26" s="925">
        <f>VLOOKUP($D$3&amp;"_"&amp;Y$3,データシート2!$A:$SI,MATCH($R$2&amp;"_"&amp;$B26,データシート2!$A$1:$SI$1,0),0)</f>
        <v>944.50199999999995</v>
      </c>
      <c r="Z26" s="925">
        <f>VLOOKUP($D$3&amp;"_"&amp;Z$3,データシート2!$A:$SI,MATCH($R$2&amp;"_"&amp;$B26,データシート2!$A$1:$SI$1,0),0)</f>
        <v>749.976</v>
      </c>
      <c r="AA26" s="925">
        <f>VLOOKUP($D$3&amp;"_"&amp;AA$3,データシート2!$A:$SI,MATCH($R$2&amp;"_"&amp;$B26,データシート2!$A$1:$SI$1,0),0)</f>
        <v>710.41300000000001</v>
      </c>
      <c r="AB26" s="926">
        <f>VLOOKUP($D$3&amp;"_"&amp;AB$3,データシート2!$A:$SI,MATCH($R$2&amp;"_"&amp;$B26,データシート2!$A$1:$SI$1,0),0)</f>
        <v>732.20299999999997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6.2809999999999997</v>
      </c>
      <c r="U27" s="928">
        <f>VLOOKUP($D$3&amp;"_"&amp;U$3,データシート2!$A:$SI,MATCH($R$2&amp;"_"&amp;$C27,データシート2!$A$1:$SI$1,0),0)</f>
        <v>6.4790000000000001</v>
      </c>
      <c r="V27" s="928">
        <f>VLOOKUP($D$3&amp;"_"&amp;V$3,データシート2!$A:$SI,MATCH($R$2&amp;"_"&amp;$C27,データシート2!$A$1:$SI$1,0),0)</f>
        <v>5.766</v>
      </c>
      <c r="W27" s="928">
        <f>VLOOKUP($D$3&amp;"_"&amp;W$3,データシート2!$A:$SI,MATCH($R$2&amp;"_"&amp;$C27,データシート2!$A$1:$SI$1,0),0)</f>
        <v>5.2430000000000003</v>
      </c>
      <c r="X27" s="928">
        <f>VLOOKUP($D$3&amp;"_"&amp;X$3,データシート2!$A:$SI,MATCH($R$2&amp;"_"&amp;$C27,データシート2!$A$1:$SI$1,0),0)</f>
        <v>4.9859999999999998</v>
      </c>
      <c r="Y27" s="928">
        <f>VLOOKUP($D$3&amp;"_"&amp;Y$3,データシート2!$A:$SI,MATCH($R$2&amp;"_"&amp;$C27,データシート2!$A$1:$SI$1,0),0)</f>
        <v>5.8460000000000001</v>
      </c>
      <c r="Z27" s="928">
        <f>VLOOKUP($D$3&amp;"_"&amp;Z$3,データシート2!$A:$SI,MATCH($R$2&amp;"_"&amp;$C27,データシート2!$A$1:$SI$1,0),0)</f>
        <v>5.5090000000000003</v>
      </c>
      <c r="AA27" s="928">
        <f>VLOOKUP($D$3&amp;"_"&amp;AA$3,データシート2!$A:$SI,MATCH($R$2&amp;"_"&amp;$C27,データシート2!$A$1:$SI$1,0),0)</f>
        <v>5.4039999999999999</v>
      </c>
      <c r="AB27" s="929">
        <f>VLOOKUP($D$3&amp;"_"&amp;AB$3,データシート2!$A:$SI,MATCH($R$2&amp;"_"&amp;$C27,データシート2!$A$1:$SI$1,0),0)</f>
        <v>4.9379999999999997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27.302</v>
      </c>
      <c r="S34" s="938">
        <f>VLOOKUP($D$3&amp;"_"&amp;S$3,データシート2!$A:$SI,MATCH($R$2&amp;"_"&amp;$C34,データシート2!$A$1:$SI$1,0),0)</f>
        <v>29.073</v>
      </c>
      <c r="T34" s="938">
        <f>VLOOKUP($D$3&amp;"_"&amp;T$3,データシート2!$A:$SI,MATCH($R$2&amp;"_"&amp;$C34,データシート2!$A$1:$SI$1,0),0)</f>
        <v>156.626</v>
      </c>
      <c r="U34" s="938">
        <f>VLOOKUP($D$3&amp;"_"&amp;U$3,データシート2!$A:$SI,MATCH($R$2&amp;"_"&amp;$C34,データシート2!$A$1:$SI$1,0),0)</f>
        <v>150.07499999999999</v>
      </c>
      <c r="V34" s="938">
        <f>VLOOKUP($D$3&amp;"_"&amp;V$3,データシート2!$A:$SI,MATCH($R$2&amp;"_"&amp;$C34,データシート2!$A$1:$SI$1,0),0)</f>
        <v>149.477</v>
      </c>
      <c r="W34" s="938">
        <f>VLOOKUP($D$3&amp;"_"&amp;W$3,データシート2!$A:$SI,MATCH($R$2&amp;"_"&amp;$C34,データシート2!$A$1:$SI$1,0),0)</f>
        <v>138.72200000000001</v>
      </c>
      <c r="X34" s="938">
        <f>VLOOKUP($D$3&amp;"_"&amp;X$3,データシート2!$A:$SI,MATCH($R$2&amp;"_"&amp;$C34,データシート2!$A$1:$SI$1,0),0)</f>
        <v>37.079000000000001</v>
      </c>
      <c r="Y34" s="938">
        <f>VLOOKUP($D$3&amp;"_"&amp;Y$3,データシート2!$A:$SI,MATCH($R$2&amp;"_"&amp;$C34,データシート2!$A$1:$SI$1,0),0)</f>
        <v>162.708</v>
      </c>
      <c r="Z34" s="938">
        <f>VLOOKUP($D$3&amp;"_"&amp;Z$3,データシート2!$A:$SI,MATCH($R$2&amp;"_"&amp;$C34,データシート2!$A$1:$SI$1,0),0)</f>
        <v>33.872</v>
      </c>
      <c r="AA34" s="938">
        <f>VLOOKUP($D$3&amp;"_"&amp;AA$3,データシート2!$A:$SI,MATCH($R$2&amp;"_"&amp;$C34,データシート2!$A$1:$SI$1,0),0)</f>
        <v>138.77199999999999</v>
      </c>
      <c r="AB34" s="939">
        <f>VLOOKUP($D$3&amp;"_"&amp;AB$3,データシート2!$A:$SI,MATCH($R$2&amp;"_"&amp;$C34,データシート2!$A$1:$SI$1,0),0)</f>
        <v>34.197000000000003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2.9279999999999999</v>
      </c>
      <c r="S38" s="938">
        <f>VLOOKUP($D$3&amp;"_"&amp;S$3,データシート2!$A:$SI,MATCH($R$2&amp;"_"&amp;$C38,データシート2!$A$1:$SI$1,0),0)</f>
        <v>3.3490000000000002</v>
      </c>
      <c r="T38" s="938">
        <f>VLOOKUP($D$3&amp;"_"&amp;T$3,データシート2!$A:$SI,MATCH($R$2&amp;"_"&amp;$C38,データシート2!$A$1:$SI$1,0),0)</f>
        <v>3.42</v>
      </c>
      <c r="U38" s="938">
        <f>VLOOKUP($D$3&amp;"_"&amp;U$3,データシート2!$A:$SI,MATCH($R$2&amp;"_"&amp;$C38,データシート2!$A$1:$SI$1,0),0)</f>
        <v>3.6819999999999999</v>
      </c>
      <c r="V38" s="938">
        <f>VLOOKUP($D$3&amp;"_"&amp;V$3,データシート2!$A:$SI,MATCH($R$2&amp;"_"&amp;$C38,データシート2!$A$1:$SI$1,0),0)</f>
        <v>3.4319999999999999</v>
      </c>
      <c r="W38" s="938">
        <f>VLOOKUP($D$3&amp;"_"&amp;W$3,データシート2!$A:$SI,MATCH($R$2&amp;"_"&amp;$C38,データシート2!$A$1:$SI$1,0),0)</f>
        <v>3.5270000000000001</v>
      </c>
      <c r="X38" s="938">
        <f>VLOOKUP($D$3&amp;"_"&amp;X$3,データシート2!$A:$SI,MATCH($R$2&amp;"_"&amp;$C38,データシート2!$A$1:$SI$1,0),0)</f>
        <v>3.4540000000000002</v>
      </c>
      <c r="Y38" s="938">
        <f>VLOOKUP($D$3&amp;"_"&amp;Y$3,データシート2!$A:$SI,MATCH($R$2&amp;"_"&amp;$C38,データシート2!$A$1:$SI$1,0),0)</f>
        <v>3.2959999999999998</v>
      </c>
      <c r="Z38" s="938">
        <f>VLOOKUP($D$3&amp;"_"&amp;Z$3,データシート2!$A:$SI,MATCH($R$2&amp;"_"&amp;$C38,データシート2!$A$1:$SI$1,0),0)</f>
        <v>3.036</v>
      </c>
      <c r="AA38" s="938">
        <f>VLOOKUP($D$3&amp;"_"&amp;AA$3,データシート2!$A:$SI,MATCH($R$2&amp;"_"&amp;$C38,データシート2!$A$1:$SI$1,0),0)</f>
        <v>2.7629999999999999</v>
      </c>
      <c r="AB38" s="939">
        <f>VLOOKUP($D$3&amp;"_"&amp;AB$3,データシート2!$A:$SI,MATCH($R$2&amp;"_"&amp;$C38,データシート2!$A$1:$SI$1,0),0)</f>
        <v>2.8929999999999998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229.27600000000001</v>
      </c>
      <c r="S42" s="938">
        <f>VLOOKUP($D$3&amp;"_"&amp;S$3,データシート2!$A:$SI,MATCH($R$2&amp;"_"&amp;$C42,データシート2!$A$1:$SI$1,0),0)</f>
        <v>283.88400000000001</v>
      </c>
      <c r="T42" s="938">
        <f>VLOOKUP($D$3&amp;"_"&amp;T$3,データシート2!$A:$SI,MATCH($R$2&amp;"_"&amp;$C42,データシート2!$A$1:$SI$1,0),0)</f>
        <v>184.845</v>
      </c>
      <c r="U42" s="938">
        <f>VLOOKUP($D$3&amp;"_"&amp;U$3,データシート2!$A:$SI,MATCH($R$2&amp;"_"&amp;$C42,データシート2!$A$1:$SI$1,0),0)</f>
        <v>274.15800000000002</v>
      </c>
      <c r="V42" s="938">
        <f>VLOOKUP($D$3&amp;"_"&amp;V$3,データシート2!$A:$SI,MATCH($R$2&amp;"_"&amp;$C42,データシート2!$A$1:$SI$1,0),0)</f>
        <v>302.51799999999997</v>
      </c>
      <c r="W42" s="938">
        <f>VLOOKUP($D$3&amp;"_"&amp;W$3,データシート2!$A:$SI,MATCH($R$2&amp;"_"&amp;$C42,データシート2!$A$1:$SI$1,0),0)</f>
        <v>327.96699999999998</v>
      </c>
      <c r="X42" s="938">
        <f>VLOOKUP($D$3&amp;"_"&amp;X$3,データシート2!$A:$SI,MATCH($R$2&amp;"_"&amp;$C42,データシート2!$A$1:$SI$1,0),0)</f>
        <v>413.80500000000001</v>
      </c>
      <c r="Y42" s="938">
        <f>VLOOKUP($D$3&amp;"_"&amp;Y$3,データシート2!$A:$SI,MATCH($R$2&amp;"_"&amp;$C42,データシート2!$A$1:$SI$1,0),0)</f>
        <v>430.50799999999998</v>
      </c>
      <c r="Z42" s="938">
        <f>VLOOKUP($D$3&amp;"_"&amp;Z$3,データシート2!$A:$SI,MATCH($R$2&amp;"_"&amp;$C42,データシート2!$A$1:$SI$1,0),0)</f>
        <v>399.36099999999999</v>
      </c>
      <c r="AA42" s="938">
        <f>VLOOKUP($D$3&amp;"_"&amp;AA$3,データシート2!$A:$SI,MATCH($R$2&amp;"_"&amp;$C42,データシート2!$A$1:$SI$1,0),0)</f>
        <v>355.15300000000002</v>
      </c>
      <c r="AB42" s="939">
        <f>VLOOKUP($D$3&amp;"_"&amp;AB$3,データシート2!$A:$SI,MATCH($R$2&amp;"_"&amp;$C42,データシート2!$A$1:$SI$1,0),0)</f>
        <v>427.62299999999999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8.89</v>
      </c>
      <c r="S43" s="938">
        <f>VLOOKUP($D$3&amp;"_"&amp;S$3,データシート2!$A:$SI,MATCH($R$2&amp;"_"&amp;$C43,データシート2!$A$1:$SI$1,0),0)</f>
        <v>9.3979999999999997</v>
      </c>
      <c r="T43" s="938">
        <f>VLOOKUP($D$3&amp;"_"&amp;T$3,データシート2!$A:$SI,MATCH($R$2&amp;"_"&amp;$C43,データシート2!$A$1:$SI$1,0),0)</f>
        <v>9.1630000000000003</v>
      </c>
      <c r="U43" s="938">
        <f>VLOOKUP($D$3&amp;"_"&amp;U$3,データシート2!$A:$SI,MATCH($R$2&amp;"_"&amp;$C43,データシート2!$A$1:$SI$1,0),0)</f>
        <v>10.041</v>
      </c>
      <c r="V43" s="938">
        <f>VLOOKUP($D$3&amp;"_"&amp;V$3,データシート2!$A:$SI,MATCH($R$2&amp;"_"&amp;$C43,データシート2!$A$1:$SI$1,0),0)</f>
        <v>8.9700000000000006</v>
      </c>
      <c r="W43" s="938">
        <f>VLOOKUP($D$3&amp;"_"&amp;W$3,データシート2!$A:$SI,MATCH($R$2&amp;"_"&amp;$C43,データシート2!$A$1:$SI$1,0),0)</f>
        <v>9.4109999999999996</v>
      </c>
      <c r="X43" s="938">
        <f>VLOOKUP($D$3&amp;"_"&amp;X$3,データシート2!$A:$SI,MATCH($R$2&amp;"_"&amp;$C43,データシート2!$A$1:$SI$1,0),0)</f>
        <v>9.2750000000000004</v>
      </c>
      <c r="Y43" s="938">
        <f>VLOOKUP($D$3&amp;"_"&amp;Y$3,データシート2!$A:$SI,MATCH($R$2&amp;"_"&amp;$C43,データシート2!$A$1:$SI$1,0),0)</f>
        <v>9.2569999999999997</v>
      </c>
      <c r="Z43" s="938">
        <f>VLOOKUP($D$3&amp;"_"&amp;Z$3,データシート2!$A:$SI,MATCH($R$2&amp;"_"&amp;$C43,データシート2!$A$1:$SI$1,0),0)</f>
        <v>8.77</v>
      </c>
      <c r="AA43" s="938">
        <f>VLOOKUP($D$3&amp;"_"&amp;AA$3,データシート2!$A:$SI,MATCH($R$2&amp;"_"&amp;$C43,データシート2!$A$1:$SI$1,0),0)</f>
        <v>8.9019999999999992</v>
      </c>
      <c r="AB43" s="939">
        <f>VLOOKUP($D$3&amp;"_"&amp;AB$3,データシート2!$A:$SI,MATCH($R$2&amp;"_"&amp;$C43,データシート2!$A$1:$SI$1,0),0)</f>
        <v>8.6649999999999991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4</v>
      </c>
      <c r="Q51" s="768">
        <f>VLOOKUP($D$3&amp;"_"&amp;Q$3,データシート2!$A:$SI,MATCH($G$2&amp;"_"&amp;$C51,データシート2!$A$1:$SI$1,0),0)</f>
        <v>5</v>
      </c>
      <c r="R51" s="937">
        <f>VLOOKUP($D$3&amp;"_"&amp;R$3,データシート2!$A:$SI,MATCH($R$2&amp;"_"&amp;$C51,データシート2!$A$1:$SI$1,0),0)</f>
        <v>351.053</v>
      </c>
      <c r="S51" s="938">
        <f>VLOOKUP($D$3&amp;"_"&amp;S$3,データシート2!$A:$SI,MATCH($R$2&amp;"_"&amp;$C51,データシート2!$A$1:$SI$1,0),0)</f>
        <v>368.38299999999998</v>
      </c>
      <c r="T51" s="938">
        <f>VLOOKUP($D$3&amp;"_"&amp;T$3,データシート2!$A:$SI,MATCH($R$2&amp;"_"&amp;$C51,データシート2!$A$1:$SI$1,0),0)</f>
        <v>404.14100000000002</v>
      </c>
      <c r="U51" s="938">
        <f>VLOOKUP($D$3&amp;"_"&amp;U$3,データシート2!$A:$SI,MATCH($R$2&amp;"_"&amp;$C51,データシート2!$A$1:$SI$1,0),0)</f>
        <v>388.39499999999998</v>
      </c>
      <c r="V51" s="938">
        <f>VLOOKUP($D$3&amp;"_"&amp;V$3,データシート2!$A:$SI,MATCH($R$2&amp;"_"&amp;$C51,データシート2!$A$1:$SI$1,0),0)</f>
        <v>358.88499999999999</v>
      </c>
      <c r="W51" s="938">
        <f>VLOOKUP($D$3&amp;"_"&amp;W$3,データシート2!$A:$SI,MATCH($R$2&amp;"_"&amp;$C51,データシート2!$A$1:$SI$1,0),0)</f>
        <v>345.48599999999999</v>
      </c>
      <c r="X51" s="938">
        <f>VLOOKUP($D$3&amp;"_"&amp;X$3,データシート2!$A:$SI,MATCH($R$2&amp;"_"&amp;$C51,データシート2!$A$1:$SI$1,0),0)</f>
        <v>355.14100000000002</v>
      </c>
      <c r="Y51" s="938">
        <f>VLOOKUP($D$3&amp;"_"&amp;Y$3,データシート2!$A:$SI,MATCH($R$2&amp;"_"&amp;$C51,データシート2!$A$1:$SI$1,0),0)</f>
        <v>332.887</v>
      </c>
      <c r="Z51" s="938">
        <f>VLOOKUP($D$3&amp;"_"&amp;Z$3,データシート2!$A:$SI,MATCH($R$2&amp;"_"&amp;$C51,データシート2!$A$1:$SI$1,0),0)</f>
        <v>299.428</v>
      </c>
      <c r="AA51" s="938">
        <f>VLOOKUP($D$3&amp;"_"&amp;AA$3,データシート2!$A:$SI,MATCH($R$2&amp;"_"&amp;$C51,データシート2!$A$1:$SI$1,0),0)</f>
        <v>199.41900000000001</v>
      </c>
      <c r="AB51" s="939">
        <f>VLOOKUP($D$3&amp;"_"&amp;AB$3,データシート2!$A:$SI,MATCH($R$2&amp;"_"&amp;$C51,データシート2!$A$1:$SI$1,0),0)</f>
        <v>253.887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151.04599999999999</v>
      </c>
      <c r="S53" s="925">
        <f>VLOOKUP($D$3&amp;"_"&amp;S$3,データシート2!$A:$SI,MATCH($R$2&amp;"_"&amp;$B53,データシート2!$A$1:$SI$1,0),0)</f>
        <v>138.61099999999999</v>
      </c>
      <c r="T53" s="925">
        <f>VLOOKUP($D$3&amp;"_"&amp;T$3,データシート2!$A:$SI,MATCH($R$2&amp;"_"&amp;$B53,データシート2!$A$1:$SI$1,0),0)</f>
        <v>115.434</v>
      </c>
      <c r="U53" s="925">
        <f>VLOOKUP($D$3&amp;"_"&amp;U$3,データシート2!$A:$SI,MATCH($R$2&amp;"_"&amp;$B53,データシート2!$A$1:$SI$1,0),0)</f>
        <v>107.971</v>
      </c>
      <c r="V53" s="925">
        <f>VLOOKUP($D$3&amp;"_"&amp;V$3,データシート2!$A:$SI,MATCH($R$2&amp;"_"&amp;$B53,データシート2!$A$1:$SI$1,0),0)</f>
        <v>96.477000000000004</v>
      </c>
      <c r="W53" s="925">
        <f>VLOOKUP($D$3&amp;"_"&amp;W$3,データシート2!$A:$SI,MATCH($R$2&amp;"_"&amp;$B53,データシート2!$A$1:$SI$1,0),0)</f>
        <v>99.171999999999997</v>
      </c>
      <c r="X53" s="925">
        <f>VLOOKUP($D$3&amp;"_"&amp;X$3,データシート2!$A:$SI,MATCH($R$2&amp;"_"&amp;$B53,データシート2!$A$1:$SI$1,0),0)</f>
        <v>103.142</v>
      </c>
      <c r="Y53" s="925">
        <f>VLOOKUP($D$3&amp;"_"&amp;Y$3,データシート2!$A:$SI,MATCH($R$2&amp;"_"&amp;$B53,データシート2!$A$1:$SI$1,0),0)</f>
        <v>42.591000000000001</v>
      </c>
      <c r="Z53" s="925">
        <f>VLOOKUP($D$3&amp;"_"&amp;Z$3,データシート2!$A:$SI,MATCH($R$2&amp;"_"&amp;$B53,データシート2!$A$1:$SI$1,0),0)</f>
        <v>53.688000000000002</v>
      </c>
      <c r="AA53" s="925">
        <f>VLOOKUP($D$3&amp;"_"&amp;AA$3,データシート2!$A:$SI,MATCH($R$2&amp;"_"&amp;$B53,データシート2!$A$1:$SI$1,0),0)</f>
        <v>23.106999999999999</v>
      </c>
      <c r="AB53" s="926">
        <f>VLOOKUP($D$3&amp;"_"&amp;AB$3,データシート2!$A:$SI,MATCH($R$2&amp;"_"&amp;$B53,データシート2!$A$1:$SI$1,0),0)</f>
        <v>18.091999999999999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151.04599999999999</v>
      </c>
      <c r="S54" s="928">
        <f>VLOOKUP($D$3&amp;"_"&amp;S$3,データシート2!$A:$SI,MATCH($R$2&amp;"_"&amp;$C54,データシート2!$A$1:$SI$1,0),0)</f>
        <v>138.61099999999999</v>
      </c>
      <c r="T54" s="928">
        <f>VLOOKUP($D$3&amp;"_"&amp;T$3,データシート2!$A:$SI,MATCH($R$2&amp;"_"&amp;$C54,データシート2!$A$1:$SI$1,0),0)</f>
        <v>115.434</v>
      </c>
      <c r="U54" s="928">
        <f>VLOOKUP($D$3&amp;"_"&amp;U$3,データシート2!$A:$SI,MATCH($R$2&amp;"_"&amp;$C54,データシート2!$A$1:$SI$1,0),0)</f>
        <v>107.971</v>
      </c>
      <c r="V54" s="928">
        <f>VLOOKUP($D$3&amp;"_"&amp;V$3,データシート2!$A:$SI,MATCH($R$2&amp;"_"&amp;$C54,データシート2!$A$1:$SI$1,0),0)</f>
        <v>96.477000000000004</v>
      </c>
      <c r="W54" s="928">
        <f>VLOOKUP($D$3&amp;"_"&amp;W$3,データシート2!$A:$SI,MATCH($R$2&amp;"_"&amp;$C54,データシート2!$A$1:$SI$1,0),0)</f>
        <v>99.171999999999997</v>
      </c>
      <c r="X54" s="928">
        <f>VLOOKUP($D$3&amp;"_"&amp;X$3,データシート2!$A:$SI,MATCH($R$2&amp;"_"&amp;$C54,データシート2!$A$1:$SI$1,0),0)</f>
        <v>103.142</v>
      </c>
      <c r="Y54" s="928">
        <f>VLOOKUP($D$3&amp;"_"&amp;Y$3,データシート2!$A:$SI,MATCH($R$2&amp;"_"&amp;$C54,データシート2!$A$1:$SI$1,0),0)</f>
        <v>42.591000000000001</v>
      </c>
      <c r="Z54" s="928">
        <f>VLOOKUP($D$3&amp;"_"&amp;Z$3,データシート2!$A:$SI,MATCH($R$2&amp;"_"&amp;$C54,データシート2!$A$1:$SI$1,0),0)</f>
        <v>53.688000000000002</v>
      </c>
      <c r="AA54" s="928">
        <f>VLOOKUP($D$3&amp;"_"&amp;AA$3,データシート2!$A:$SI,MATCH($R$2&amp;"_"&amp;$C54,データシート2!$A$1:$SI$1,0),0)</f>
        <v>23.106999999999999</v>
      </c>
      <c r="AB54" s="929">
        <f>VLOOKUP($D$3&amp;"_"&amp;AB$3,データシート2!$A:$SI,MATCH($R$2&amp;"_"&amp;$C54,データシート2!$A$1:$SI$1,0),0)</f>
        <v>18.091999999999999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151.04599999999999</v>
      </c>
      <c r="S55" s="979">
        <f>VLOOKUP($D$3&amp;"_"&amp;S$3,データシート2!$A:$SI,MATCH($R$2&amp;"_"&amp;$E55,データシート2!$A$1:$SI$1,0),0)</f>
        <v>138.61099999999999</v>
      </c>
      <c r="T55" s="979">
        <f>VLOOKUP($D$3&amp;"_"&amp;T$3,データシート2!$A:$SI,MATCH($R$2&amp;"_"&amp;$E55,データシート2!$A$1:$SI$1,0),0)</f>
        <v>115.434</v>
      </c>
      <c r="U55" s="979">
        <f>VLOOKUP($D$3&amp;"_"&amp;U$3,データシート2!$A:$SI,MATCH($R$2&amp;"_"&amp;$E55,データシート2!$A$1:$SI$1,0),0)</f>
        <v>107.971</v>
      </c>
      <c r="V55" s="979">
        <f>VLOOKUP($D$3&amp;"_"&amp;V$3,データシート2!$A:$SI,MATCH($R$2&amp;"_"&amp;$E55,データシート2!$A$1:$SI$1,0),0)</f>
        <v>96.477000000000004</v>
      </c>
      <c r="W55" s="979">
        <f>VLOOKUP($D$3&amp;"_"&amp;W$3,データシート2!$A:$SI,MATCH($R$2&amp;"_"&amp;$E55,データシート2!$A$1:$SI$1,0),0)</f>
        <v>99.171999999999997</v>
      </c>
      <c r="X55" s="979">
        <f>VLOOKUP($D$3&amp;"_"&amp;X$3,データシート2!$A:$SI,MATCH($R$2&amp;"_"&amp;$E55,データシート2!$A$1:$SI$1,0),0)</f>
        <v>103.142</v>
      </c>
      <c r="Y55" s="979">
        <f>VLOOKUP($D$3&amp;"_"&amp;Y$3,データシート2!$A:$SI,MATCH($R$2&amp;"_"&amp;$E55,データシート2!$A$1:$SI$1,0),0)</f>
        <v>42.591000000000001</v>
      </c>
      <c r="Z55" s="979">
        <f>VLOOKUP($D$3&amp;"_"&amp;Z$3,データシート2!$A:$SI,MATCH($R$2&amp;"_"&amp;$E55,データシート2!$A$1:$SI$1,0),0)</f>
        <v>53.688000000000002</v>
      </c>
      <c r="AA55" s="979">
        <f>VLOOKUP($D$3&amp;"_"&amp;AA$3,データシート2!$A:$SI,MATCH($R$2&amp;"_"&amp;$E55,データシート2!$A$1:$SI$1,0),0)</f>
        <v>23.106999999999999</v>
      </c>
      <c r="AB55" s="980">
        <f>VLOOKUP($D$3&amp;"_"&amp;AB$3,データシート2!$A:$SI,MATCH($R$2&amp;"_"&amp;$E55,データシート2!$A$1:$SI$1,0),0)</f>
        <v>18.091999999999999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3.2189999999999999</v>
      </c>
      <c r="S106" s="925">
        <f>VLOOKUP($D$3&amp;"_"&amp;S$3,データシート2!$A:$SI,MATCH($R$2&amp;"_"&amp;$B106,データシート2!$A$1:$SI$1,0),0)</f>
        <v>2.6669999999999998</v>
      </c>
      <c r="T106" s="925">
        <f>VLOOKUP($D$3&amp;"_"&amp;T$3,データシート2!$A:$SI,MATCH($R$2&amp;"_"&amp;$B106,データシート2!$A$1:$SI$1,0),0)</f>
        <v>3.2389999999999999</v>
      </c>
      <c r="U106" s="925">
        <f>VLOOKUP($D$3&amp;"_"&amp;U$3,データシート2!$A:$SI,MATCH($R$2&amp;"_"&amp;$B106,データシート2!$A$1:$SI$1,0),0)</f>
        <v>3.0750000000000002</v>
      </c>
      <c r="V106" s="925">
        <f>VLOOKUP($D$3&amp;"_"&amp;V$3,データシート2!$A:$SI,MATCH($R$2&amp;"_"&amp;$B106,データシート2!$A$1:$SI$1,0),0)</f>
        <v>3.089</v>
      </c>
      <c r="W106" s="925">
        <f>VLOOKUP($D$3&amp;"_"&amp;W$3,データシート2!$A:$SI,MATCH($R$2&amp;"_"&amp;$B106,データシート2!$A$1:$SI$1,0),0)</f>
        <v>2.988</v>
      </c>
      <c r="X106" s="925">
        <f>VLOOKUP($D$3&amp;"_"&amp;X$3,データシート2!$A:$SI,MATCH($R$2&amp;"_"&amp;$B106,データシート2!$A$1:$SI$1,0),0)</f>
        <v>3.0739999999999998</v>
      </c>
      <c r="Y106" s="925">
        <f>VLOOKUP($D$3&amp;"_"&amp;Y$3,データシート2!$A:$SI,MATCH($R$2&amp;"_"&amp;$B106,データシート2!$A$1:$SI$1,0),0)</f>
        <v>2.9550000000000001</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3.2189999999999999</v>
      </c>
      <c r="S107" s="938">
        <f>VLOOKUP($D$3&amp;"_"&amp;S$3,データシート2!$A:$SI,MATCH($R$2&amp;"_"&amp;$C107,データシート2!$A$1:$SI$1,0),0)</f>
        <v>2.6669999999999998</v>
      </c>
      <c r="T107" s="938">
        <f>VLOOKUP($D$3&amp;"_"&amp;T$3,データシート2!$A:$SI,MATCH($R$2&amp;"_"&amp;$C107,データシート2!$A$1:$SI$1,0),0)</f>
        <v>3.2389999999999999</v>
      </c>
      <c r="U107" s="938">
        <f>VLOOKUP($D$3&amp;"_"&amp;U$3,データシート2!$A:$SI,MATCH($R$2&amp;"_"&amp;$C107,データシート2!$A$1:$SI$1,0),0)</f>
        <v>3.0750000000000002</v>
      </c>
      <c r="V107" s="938">
        <f>VLOOKUP($D$3&amp;"_"&amp;V$3,データシート2!$A:$SI,MATCH($R$2&amp;"_"&amp;$C107,データシート2!$A$1:$SI$1,0),0)</f>
        <v>3.089</v>
      </c>
      <c r="W107" s="938">
        <f>VLOOKUP($D$3&amp;"_"&amp;W$3,データシート2!$A:$SI,MATCH($R$2&amp;"_"&amp;$C107,データシート2!$A$1:$SI$1,0),0)</f>
        <v>2.988</v>
      </c>
      <c r="X107" s="938">
        <f>VLOOKUP($D$3&amp;"_"&amp;X$3,データシート2!$A:$SI,MATCH($R$2&amp;"_"&amp;$C107,データシート2!$A$1:$SI$1,0),0)</f>
        <v>3.0739999999999998</v>
      </c>
      <c r="Y107" s="938">
        <f>VLOOKUP($D$3&amp;"_"&amp;Y$3,データシート2!$A:$SI,MATCH($R$2&amp;"_"&amp;$C107,データシート2!$A$1:$SI$1,0),0)</f>
        <v>2.9550000000000001</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4.7140000000000004</v>
      </c>
      <c r="S117" s="925">
        <f>VLOOKUP($D$3&amp;"_"&amp;S$3,データシート2!$A:$SI,MATCH($R$2&amp;"_"&amp;$B117,データシート2!$A$1:$SI$1,0),0)</f>
        <v>4.6619999999999999</v>
      </c>
      <c r="T117" s="925">
        <f>VLOOKUP($D$3&amp;"_"&amp;T$3,データシート2!$A:$SI,MATCH($R$2&amp;"_"&amp;$B117,データシート2!$A$1:$SI$1,0),0)</f>
        <v>4.6150000000000002</v>
      </c>
      <c r="U117" s="925">
        <f>VLOOKUP($D$3&amp;"_"&amp;U$3,データシート2!$A:$SI,MATCH($R$2&amp;"_"&amp;$B117,データシート2!$A$1:$SI$1,0),0)</f>
        <v>4.5049999999999999</v>
      </c>
      <c r="V117" s="925">
        <f>VLOOKUP($D$3&amp;"_"&amp;V$3,データシート2!$A:$SI,MATCH($R$2&amp;"_"&amp;$B117,データシート2!$A$1:$SI$1,0),0)</f>
        <v>4.24</v>
      </c>
      <c r="W117" s="925">
        <f>VLOOKUP($D$3&amp;"_"&amp;W$3,データシート2!$A:$SI,MATCH($R$2&amp;"_"&amp;$B117,データシート2!$A$1:$SI$1,0),0)</f>
        <v>4.3419999999999996</v>
      </c>
      <c r="X117" s="925">
        <f>VLOOKUP($D$3&amp;"_"&amp;X$3,データシート2!$A:$SI,MATCH($R$2&amp;"_"&amp;$B117,データシート2!$A$1:$SI$1,0),0)</f>
        <v>4.3899999999999997</v>
      </c>
      <c r="Y117" s="925">
        <f>VLOOKUP($D$3&amp;"_"&amp;Y$3,データシート2!$A:$SI,MATCH($R$2&amp;"_"&amp;$B117,データシート2!$A$1:$SI$1,0),0)</f>
        <v>4.2489999999999997</v>
      </c>
      <c r="Z117" s="925">
        <f>VLOOKUP($D$3&amp;"_"&amp;Z$3,データシート2!$A:$SI,MATCH($R$2&amp;"_"&amp;$B117,データシート2!$A$1:$SI$1,0),0)</f>
        <v>4.0279999999999996</v>
      </c>
      <c r="AA117" s="925">
        <f>VLOOKUP($D$3&amp;"_"&amp;AA$3,データシート2!$A:$SI,MATCH($R$2&amp;"_"&amp;$B117,データシート2!$A$1:$SI$1,0),0)</f>
        <v>3.8519999999999999</v>
      </c>
      <c r="AB117" s="926">
        <f>VLOOKUP($D$3&amp;"_"&amp;AB$3,データシート2!$A:$SI,MATCH($R$2&amp;"_"&amp;$B117,データシート2!$A$1:$SI$1,0),0)</f>
        <v>3.7410000000000001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4.7140000000000004</v>
      </c>
      <c r="S118" s="928">
        <f>VLOOKUP($D$3&amp;"_"&amp;S$3,データシート2!$A:$SI,MATCH($R$2&amp;"_"&amp;$C118,データシート2!$A$1:$SI$1,0),0)</f>
        <v>4.6619999999999999</v>
      </c>
      <c r="T118" s="928">
        <f>VLOOKUP($D$3&amp;"_"&amp;T$3,データシート2!$A:$SI,MATCH($R$2&amp;"_"&amp;$C118,データシート2!$A$1:$SI$1,0),0)</f>
        <v>4.6150000000000002</v>
      </c>
      <c r="U118" s="928">
        <f>VLOOKUP($D$3&amp;"_"&amp;U$3,データシート2!$A:$SI,MATCH($R$2&amp;"_"&amp;$C118,データシート2!$A$1:$SI$1,0),0)</f>
        <v>4.5049999999999999</v>
      </c>
      <c r="V118" s="928">
        <f>VLOOKUP($D$3&amp;"_"&amp;V$3,データシート2!$A:$SI,MATCH($R$2&amp;"_"&amp;$C118,データシート2!$A$1:$SI$1,0),0)</f>
        <v>4.24</v>
      </c>
      <c r="W118" s="928">
        <f>VLOOKUP($D$3&amp;"_"&amp;W$3,データシート2!$A:$SI,MATCH($R$2&amp;"_"&amp;$C118,データシート2!$A$1:$SI$1,0),0)</f>
        <v>4.3419999999999996</v>
      </c>
      <c r="X118" s="928">
        <f>VLOOKUP($D$3&amp;"_"&amp;X$3,データシート2!$A:$SI,MATCH($R$2&amp;"_"&amp;$C118,データシート2!$A$1:$SI$1,0),0)</f>
        <v>4.3899999999999997</v>
      </c>
      <c r="Y118" s="928">
        <f>VLOOKUP($D$3&amp;"_"&amp;Y$3,データシート2!$A:$SI,MATCH($R$2&amp;"_"&amp;$C118,データシート2!$A$1:$SI$1,0),0)</f>
        <v>4.2489999999999997</v>
      </c>
      <c r="Z118" s="928">
        <f>VLOOKUP($D$3&amp;"_"&amp;Z$3,データシート2!$A:$SI,MATCH($R$2&amp;"_"&amp;$C118,データシート2!$A$1:$SI$1,0),0)</f>
        <v>4.0279999999999996</v>
      </c>
      <c r="AA118" s="928">
        <f>VLOOKUP($D$3&amp;"_"&amp;AA$3,データシート2!$A:$SI,MATCH($R$2&amp;"_"&amp;$C118,データシート2!$A$1:$SI$1,0),0)</f>
        <v>3.8519999999999999</v>
      </c>
      <c r="AB118" s="929">
        <f>VLOOKUP($D$3&amp;"_"&amp;AB$3,データシート2!$A:$SI,MATCH($R$2&amp;"_"&amp;$C118,データシート2!$A$1:$SI$1,0),0)</f>
        <v>3.7410000000000001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2025-03-04T09:44:14Z</dcterms:created>
  <dcterms:modified xsi:type="dcterms:W3CDTF">2025-03-04T09:44:14Z</dcterms:modified>
  <cp:category/>
  <cp:contentStatus/>
</cp:coreProperties>
</file>